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nika.dambrauskiene\Desktop\TARYBAI\Kontoroje reg\EKONOMIKAI\TARYBAI\"/>
    </mc:Choice>
  </mc:AlternateContent>
  <bookViews>
    <workbookView xWindow="0" yWindow="0" windowWidth="28800" windowHeight="12216" tabRatio="1000"/>
  </bookViews>
  <sheets>
    <sheet name="1 lentelė_ 002 pr. projektas" sheetId="48" r:id="rId1"/>
    <sheet name="2 lentelė_002 pr. priem." sheetId="36" r:id="rId2"/>
    <sheet name="3 lentelė_architekt" sheetId="34" r:id="rId3"/>
    <sheet name="4 lentelė_ Soc veikla" sheetId="24" r:id="rId4"/>
    <sheet name="5 lentel_Kultūros vertybių aps." sheetId="46" r:id="rId5"/>
    <sheet name="6 lentelė_008 programos" sheetId="37" r:id="rId6"/>
    <sheet name="7 lentelė_valstyb. funkcijoms" sheetId="43" r:id="rId7"/>
    <sheet name="8 lentelė_ pajamos, likučiai" sheetId="39" r:id="rId8"/>
    <sheet name="9 lentelė _Darbo užmokestis" sheetId="47" r:id="rId9"/>
    <sheet name="10 lentelė_2025-2026m." sheetId="44" r:id="rId10"/>
  </sheets>
  <definedNames>
    <definedName name="_xlnm._FilterDatabase" localSheetId="0" hidden="1">'1 lentelė_ 002 pr. projektas'!$G$1:$H$914</definedName>
    <definedName name="_xlnm.Print_Titles" localSheetId="7">'8 lentelė_ pajamos, likučiai'!$3:$5</definedName>
  </definedNames>
  <calcPr calcId="162913"/>
  <extLst>
    <ext uri="GoogleSheetsCustomDataVersion2">
      <go:sheetsCustomData xmlns:go="http://customooxmlschemas.google.com/" r:id="rId16" roundtripDataChecksum="b2KWt0/m+Hy1qBZB/tgxCxN79E2+I/GbRuJnv1Eb+wQ="/>
    </ext>
  </extLst>
</workbook>
</file>

<file path=xl/calcChain.xml><?xml version="1.0" encoding="utf-8"?>
<calcChain xmlns="http://schemas.openxmlformats.org/spreadsheetml/2006/main">
  <c r="U414" i="48" l="1"/>
  <c r="T414" i="48"/>
  <c r="S414" i="48"/>
  <c r="R414" i="48"/>
  <c r="Q414" i="48"/>
  <c r="P414" i="48"/>
  <c r="N414" i="48"/>
  <c r="M414" i="48"/>
  <c r="L414" i="48"/>
  <c r="K414" i="48"/>
  <c r="K415" i="48" s="1"/>
  <c r="I414" i="48"/>
  <c r="U413" i="48"/>
  <c r="T413" i="48"/>
  <c r="S413" i="48"/>
  <c r="R413" i="48"/>
  <c r="Q413" i="48"/>
  <c r="P413" i="48"/>
  <c r="N413" i="48"/>
  <c r="M413" i="48"/>
  <c r="L413" i="48"/>
  <c r="L415" i="48" s="1"/>
  <c r="K413" i="48"/>
  <c r="J413" i="48"/>
  <c r="I413" i="48"/>
  <c r="U412" i="48"/>
  <c r="T412" i="48"/>
  <c r="S412" i="48"/>
  <c r="R412" i="48"/>
  <c r="Q412" i="48"/>
  <c r="P412" i="48"/>
  <c r="N412" i="48"/>
  <c r="M412" i="48"/>
  <c r="M415" i="48" s="1"/>
  <c r="L412" i="48"/>
  <c r="K412" i="48"/>
  <c r="J412" i="48"/>
  <c r="I412" i="48"/>
  <c r="U411" i="48"/>
  <c r="T411" i="48"/>
  <c r="S411" i="48"/>
  <c r="R411" i="48"/>
  <c r="Q411" i="48"/>
  <c r="P411" i="48"/>
  <c r="N411" i="48"/>
  <c r="N415" i="48" s="1"/>
  <c r="M411" i="48"/>
  <c r="L411" i="48"/>
  <c r="K411" i="48"/>
  <c r="J411" i="48"/>
  <c r="I411" i="48"/>
  <c r="U410" i="48"/>
  <c r="T410" i="48"/>
  <c r="S410" i="48"/>
  <c r="R410" i="48"/>
  <c r="Q410" i="48"/>
  <c r="P410" i="48"/>
  <c r="N410" i="48"/>
  <c r="M410" i="48"/>
  <c r="L410" i="48"/>
  <c r="K410" i="48"/>
  <c r="J410" i="48"/>
  <c r="I410" i="48"/>
  <c r="U409" i="48"/>
  <c r="U415" i="48" s="1"/>
  <c r="T409" i="48"/>
  <c r="T415" i="48" s="1"/>
  <c r="S409" i="48"/>
  <c r="S415" i="48" s="1"/>
  <c r="R409" i="48"/>
  <c r="R415" i="48" s="1"/>
  <c r="Q409" i="48"/>
  <c r="Q415" i="48" s="1"/>
  <c r="P409" i="48"/>
  <c r="P415" i="48" s="1"/>
  <c r="N409" i="48"/>
  <c r="M409" i="48"/>
  <c r="L409" i="48"/>
  <c r="K409" i="48"/>
  <c r="J409" i="48"/>
  <c r="I409" i="48"/>
  <c r="I415" i="48" s="1"/>
  <c r="U403" i="48"/>
  <c r="T403" i="48"/>
  <c r="S403" i="48"/>
  <c r="R403" i="48"/>
  <c r="Q403" i="48"/>
  <c r="P403" i="48"/>
  <c r="N403" i="48"/>
  <c r="M403" i="48"/>
  <c r="L403" i="48"/>
  <c r="K403" i="48"/>
  <c r="I403" i="48"/>
  <c r="U402" i="48"/>
  <c r="T402" i="48"/>
  <c r="S402" i="48"/>
  <c r="R402" i="48"/>
  <c r="Q402" i="48"/>
  <c r="P402" i="48"/>
  <c r="N402" i="48"/>
  <c r="M402" i="48"/>
  <c r="L402" i="48"/>
  <c r="K402" i="48"/>
  <c r="J402" i="48"/>
  <c r="I402" i="48"/>
  <c r="U401" i="48"/>
  <c r="T401" i="48"/>
  <c r="S401" i="48"/>
  <c r="R401" i="48"/>
  <c r="Q401" i="48"/>
  <c r="P401" i="48"/>
  <c r="N401" i="48"/>
  <c r="M401" i="48"/>
  <c r="L401" i="48"/>
  <c r="K401" i="48"/>
  <c r="J401" i="48"/>
  <c r="I401" i="48"/>
  <c r="U400" i="48"/>
  <c r="T400" i="48"/>
  <c r="S400" i="48"/>
  <c r="R400" i="48"/>
  <c r="Q400" i="48"/>
  <c r="P400" i="48"/>
  <c r="N400" i="48"/>
  <c r="M400" i="48"/>
  <c r="L400" i="48"/>
  <c r="K400" i="48"/>
  <c r="J400" i="48"/>
  <c r="I400" i="48"/>
  <c r="U399" i="48"/>
  <c r="T399" i="48"/>
  <c r="S399" i="48"/>
  <c r="R399" i="48"/>
  <c r="Q399" i="48"/>
  <c r="P399" i="48"/>
  <c r="N399" i="48"/>
  <c r="M399" i="48"/>
  <c r="L399" i="48"/>
  <c r="K399" i="48"/>
  <c r="J399" i="48"/>
  <c r="I399" i="48"/>
  <c r="U398" i="48"/>
  <c r="T398" i="48"/>
  <c r="S398" i="48"/>
  <c r="R398" i="48"/>
  <c r="Q398" i="48"/>
  <c r="P398" i="48"/>
  <c r="N398" i="48"/>
  <c r="M398" i="48"/>
  <c r="L398" i="48"/>
  <c r="K398" i="48"/>
  <c r="J398" i="48"/>
  <c r="I398" i="48"/>
  <c r="U396" i="48"/>
  <c r="T396" i="48"/>
  <c r="S396" i="48"/>
  <c r="R396" i="48"/>
  <c r="Q396" i="48"/>
  <c r="P396" i="48"/>
  <c r="N396" i="48"/>
  <c r="M396" i="48"/>
  <c r="L396" i="48"/>
  <c r="K396" i="48"/>
  <c r="J396" i="48"/>
  <c r="I396" i="48"/>
  <c r="O395" i="48"/>
  <c r="O394" i="48"/>
  <c r="O393" i="48"/>
  <c r="O392" i="48"/>
  <c r="O391" i="48"/>
  <c r="O390" i="48"/>
  <c r="O396" i="48" s="1"/>
  <c r="U389" i="48"/>
  <c r="T389" i="48"/>
  <c r="S389" i="48"/>
  <c r="R389" i="48"/>
  <c r="Q389" i="48"/>
  <c r="P389" i="48"/>
  <c r="N389" i="48"/>
  <c r="M389" i="48"/>
  <c r="L389" i="48"/>
  <c r="K389" i="48"/>
  <c r="J389" i="48"/>
  <c r="I389" i="48"/>
  <c r="O388" i="48"/>
  <c r="O387" i="48"/>
  <c r="O386" i="48"/>
  <c r="O385" i="48"/>
  <c r="O384" i="48"/>
  <c r="O383" i="48"/>
  <c r="O389" i="48" s="1"/>
  <c r="U382" i="48"/>
  <c r="T382" i="48"/>
  <c r="S382" i="48"/>
  <c r="R382" i="48"/>
  <c r="Q382" i="48"/>
  <c r="P382" i="48"/>
  <c r="N382" i="48"/>
  <c r="M382" i="48"/>
  <c r="L382" i="48"/>
  <c r="K382" i="48"/>
  <c r="J382" i="48"/>
  <c r="I382" i="48"/>
  <c r="O381" i="48"/>
  <c r="O380" i="48"/>
  <c r="O379" i="48"/>
  <c r="O378" i="48"/>
  <c r="O377" i="48"/>
  <c r="O376" i="48"/>
  <c r="O382" i="48" s="1"/>
  <c r="U375" i="48"/>
  <c r="T375" i="48"/>
  <c r="S375" i="48"/>
  <c r="R375" i="48"/>
  <c r="Q375" i="48"/>
  <c r="P375" i="48"/>
  <c r="O375" i="48"/>
  <c r="N375" i="48"/>
  <c r="M375" i="48"/>
  <c r="L375" i="48"/>
  <c r="K375" i="48"/>
  <c r="J375" i="48"/>
  <c r="I375" i="48"/>
  <c r="O374" i="48"/>
  <c r="O373" i="48"/>
  <c r="O372" i="48"/>
  <c r="O371" i="48"/>
  <c r="O370" i="48"/>
  <c r="O369" i="48"/>
  <c r="U368" i="48"/>
  <c r="T368" i="48"/>
  <c r="S368" i="48"/>
  <c r="R368" i="48"/>
  <c r="Q368" i="48"/>
  <c r="P368" i="48"/>
  <c r="N368" i="48"/>
  <c r="M368" i="48"/>
  <c r="L368" i="48"/>
  <c r="K368" i="48"/>
  <c r="J368" i="48"/>
  <c r="I368" i="48"/>
  <c r="O367" i="48"/>
  <c r="O366" i="48"/>
  <c r="O365" i="48"/>
  <c r="O364" i="48"/>
  <c r="O363" i="48"/>
  <c r="O362" i="48"/>
  <c r="O368" i="48" s="1"/>
  <c r="U361" i="48"/>
  <c r="T361" i="48"/>
  <c r="S361" i="48"/>
  <c r="R361" i="48"/>
  <c r="Q361" i="48"/>
  <c r="P361" i="48"/>
  <c r="N361" i="48"/>
  <c r="M361" i="48"/>
  <c r="L361" i="48"/>
  <c r="K361" i="48"/>
  <c r="J361" i="48"/>
  <c r="I361" i="48"/>
  <c r="O360" i="48"/>
  <c r="O359" i="48"/>
  <c r="O358" i="48"/>
  <c r="O357" i="48"/>
  <c r="O356" i="48"/>
  <c r="O355" i="48"/>
  <c r="O361" i="48" s="1"/>
  <c r="U354" i="48"/>
  <c r="T354" i="48"/>
  <c r="S354" i="48"/>
  <c r="R354" i="48"/>
  <c r="Q354" i="48"/>
  <c r="P354" i="48"/>
  <c r="N354" i="48"/>
  <c r="M354" i="48"/>
  <c r="L354" i="48"/>
  <c r="K354" i="48"/>
  <c r="J354" i="48"/>
  <c r="I354" i="48"/>
  <c r="O353" i="48"/>
  <c r="O352" i="48"/>
  <c r="O351" i="48"/>
  <c r="O350" i="48"/>
  <c r="O349" i="48"/>
  <c r="O348" i="48"/>
  <c r="O354" i="48" s="1"/>
  <c r="U347" i="48"/>
  <c r="T347" i="48"/>
  <c r="S347" i="48"/>
  <c r="R347" i="48"/>
  <c r="Q347" i="48"/>
  <c r="P347" i="48"/>
  <c r="N347" i="48"/>
  <c r="M347" i="48"/>
  <c r="L347" i="48"/>
  <c r="K347" i="48"/>
  <c r="J347" i="48"/>
  <c r="I347" i="48"/>
  <c r="O346" i="48"/>
  <c r="O345" i="48"/>
  <c r="O344" i="48"/>
  <c r="O343" i="48"/>
  <c r="O342" i="48"/>
  <c r="O341" i="48"/>
  <c r="O347" i="48" s="1"/>
  <c r="U340" i="48"/>
  <c r="T340" i="48"/>
  <c r="S340" i="48"/>
  <c r="R340" i="48"/>
  <c r="Q340" i="48"/>
  <c r="P340" i="48"/>
  <c r="N340" i="48"/>
  <c r="M340" i="48"/>
  <c r="L340" i="48"/>
  <c r="K340" i="48"/>
  <c r="J340" i="48"/>
  <c r="I340" i="48"/>
  <c r="O339" i="48"/>
  <c r="O338" i="48"/>
  <c r="O337" i="48"/>
  <c r="O336" i="48"/>
  <c r="O335" i="48"/>
  <c r="O334" i="48"/>
  <c r="O340" i="48" s="1"/>
  <c r="U333" i="48"/>
  <c r="T333" i="48"/>
  <c r="S333" i="48"/>
  <c r="R333" i="48"/>
  <c r="Q333" i="48"/>
  <c r="P333" i="48"/>
  <c r="N333" i="48"/>
  <c r="M333" i="48"/>
  <c r="L333" i="48"/>
  <c r="K333" i="48"/>
  <c r="J333" i="48"/>
  <c r="I333" i="48"/>
  <c r="O332" i="48"/>
  <c r="O331" i="48"/>
  <c r="O330" i="48"/>
  <c r="O329" i="48"/>
  <c r="O328" i="48"/>
  <c r="O327" i="48"/>
  <c r="O333" i="48" s="1"/>
  <c r="U326" i="48"/>
  <c r="T326" i="48"/>
  <c r="S326" i="48"/>
  <c r="R326" i="48"/>
  <c r="Q326" i="48"/>
  <c r="P326" i="48"/>
  <c r="O326" i="48"/>
  <c r="N326" i="48"/>
  <c r="M326" i="48"/>
  <c r="L326" i="48"/>
  <c r="K326" i="48"/>
  <c r="J326" i="48"/>
  <c r="I326" i="48"/>
  <c r="O325" i="48"/>
  <c r="O324" i="48"/>
  <c r="O323" i="48"/>
  <c r="O322" i="48"/>
  <c r="O321" i="48"/>
  <c r="O320" i="48"/>
  <c r="U319" i="48"/>
  <c r="T319" i="48"/>
  <c r="S319" i="48"/>
  <c r="R319" i="48"/>
  <c r="Q319" i="48"/>
  <c r="P319" i="48"/>
  <c r="N319" i="48"/>
  <c r="M319" i="48"/>
  <c r="L319" i="48"/>
  <c r="K319" i="48"/>
  <c r="J319" i="48"/>
  <c r="I319" i="48"/>
  <c r="O318" i="48"/>
  <c r="O317" i="48"/>
  <c r="O316" i="48"/>
  <c r="O315" i="48"/>
  <c r="O314" i="48"/>
  <c r="O313" i="48"/>
  <c r="O319" i="48" s="1"/>
  <c r="U312" i="48"/>
  <c r="T312" i="48"/>
  <c r="S312" i="48"/>
  <c r="R312" i="48"/>
  <c r="Q312" i="48"/>
  <c r="P312" i="48"/>
  <c r="O312" i="48"/>
  <c r="N312" i="48"/>
  <c r="M312" i="48"/>
  <c r="L312" i="48"/>
  <c r="K312" i="48"/>
  <c r="J312" i="48"/>
  <c r="I312" i="48"/>
  <c r="O311" i="48"/>
  <c r="O310" i="48"/>
  <c r="O309" i="48"/>
  <c r="O308" i="48"/>
  <c r="O307" i="48"/>
  <c r="O306" i="48"/>
  <c r="U305" i="48"/>
  <c r="T305" i="48"/>
  <c r="S305" i="48"/>
  <c r="R305" i="48"/>
  <c r="Q305" i="48"/>
  <c r="P305" i="48"/>
  <c r="N305" i="48"/>
  <c r="M305" i="48"/>
  <c r="L305" i="48"/>
  <c r="K305" i="48"/>
  <c r="J305" i="48"/>
  <c r="I305" i="48"/>
  <c r="O304" i="48"/>
  <c r="O303" i="48"/>
  <c r="O302" i="48"/>
  <c r="O301" i="48"/>
  <c r="O300" i="48"/>
  <c r="O299" i="48"/>
  <c r="O305" i="48" s="1"/>
  <c r="U298" i="48"/>
  <c r="T298" i="48"/>
  <c r="S298" i="48"/>
  <c r="R298" i="48"/>
  <c r="Q298" i="48"/>
  <c r="P298" i="48"/>
  <c r="N298" i="48"/>
  <c r="M298" i="48"/>
  <c r="L298" i="48"/>
  <c r="K298" i="48"/>
  <c r="J298" i="48"/>
  <c r="I298" i="48"/>
  <c r="O297" i="48"/>
  <c r="O296" i="48"/>
  <c r="O295" i="48"/>
  <c r="O294" i="48"/>
  <c r="O293" i="48"/>
  <c r="O292" i="48"/>
  <c r="O298" i="48" s="1"/>
  <c r="U291" i="48"/>
  <c r="T291" i="48"/>
  <c r="S291" i="48"/>
  <c r="R291" i="48"/>
  <c r="Q291" i="48"/>
  <c r="P291" i="48"/>
  <c r="N291" i="48"/>
  <c r="M291" i="48"/>
  <c r="L291" i="48"/>
  <c r="K291" i="48"/>
  <c r="J291" i="48"/>
  <c r="I291" i="48"/>
  <c r="O290" i="48"/>
  <c r="O289" i="48"/>
  <c r="O288" i="48"/>
  <c r="O287" i="48"/>
  <c r="O286" i="48"/>
  <c r="O285" i="48"/>
  <c r="O291" i="48" s="1"/>
  <c r="U284" i="48"/>
  <c r="T284" i="48"/>
  <c r="S284" i="48"/>
  <c r="R284" i="48"/>
  <c r="Q284" i="48"/>
  <c r="P284" i="48"/>
  <c r="O284" i="48"/>
  <c r="N284" i="48"/>
  <c r="M284" i="48"/>
  <c r="L284" i="48"/>
  <c r="K284" i="48"/>
  <c r="I284" i="48"/>
  <c r="J283" i="48"/>
  <c r="J403" i="48" s="1"/>
  <c r="U277" i="48"/>
  <c r="T277" i="48"/>
  <c r="S277" i="48"/>
  <c r="R277" i="48"/>
  <c r="Q277" i="48"/>
  <c r="P277" i="48"/>
  <c r="O277" i="48"/>
  <c r="N277" i="48"/>
  <c r="M277" i="48"/>
  <c r="L277" i="48"/>
  <c r="K277" i="48"/>
  <c r="J277" i="48"/>
  <c r="I277" i="48"/>
  <c r="U270" i="48"/>
  <c r="T270" i="48"/>
  <c r="S270" i="48"/>
  <c r="R270" i="48"/>
  <c r="Q270" i="48"/>
  <c r="P270" i="48"/>
  <c r="O270" i="48"/>
  <c r="N270" i="48"/>
  <c r="M270" i="48"/>
  <c r="L270" i="48"/>
  <c r="K270" i="48"/>
  <c r="J270" i="48"/>
  <c r="I270" i="48"/>
  <c r="U263" i="48"/>
  <c r="T263" i="48"/>
  <c r="S263" i="48"/>
  <c r="R263" i="48"/>
  <c r="Q263" i="48"/>
  <c r="P263" i="48"/>
  <c r="O263" i="48"/>
  <c r="N263" i="48"/>
  <c r="M263" i="48"/>
  <c r="L263" i="48"/>
  <c r="K263" i="48"/>
  <c r="J263" i="48"/>
  <c r="I263" i="48"/>
  <c r="J262" i="48"/>
  <c r="J414" i="48" s="1"/>
  <c r="J415" i="48" s="1"/>
  <c r="U256" i="48"/>
  <c r="T256" i="48"/>
  <c r="S256" i="48"/>
  <c r="R256" i="48"/>
  <c r="Q256" i="48"/>
  <c r="P256" i="48"/>
  <c r="O256" i="48"/>
  <c r="N256" i="48"/>
  <c r="M256" i="48"/>
  <c r="L256" i="48"/>
  <c r="K256" i="48"/>
  <c r="J256" i="48"/>
  <c r="I256" i="48"/>
  <c r="U249" i="48"/>
  <c r="T249" i="48"/>
  <c r="S249" i="48"/>
  <c r="R249" i="48"/>
  <c r="Q249" i="48"/>
  <c r="P249" i="48"/>
  <c r="N249" i="48"/>
  <c r="M249" i="48"/>
  <c r="M397" i="48" s="1"/>
  <c r="L249" i="48"/>
  <c r="K249" i="48"/>
  <c r="J249" i="48"/>
  <c r="I249" i="48"/>
  <c r="O248" i="48"/>
  <c r="O247" i="48"/>
  <c r="O246" i="48"/>
  <c r="O245" i="48"/>
  <c r="O244" i="48"/>
  <c r="O243" i="48"/>
  <c r="O249" i="48" s="1"/>
  <c r="U242" i="48"/>
  <c r="T242" i="48"/>
  <c r="S242" i="48"/>
  <c r="R242" i="48"/>
  <c r="Q242" i="48"/>
  <c r="P242" i="48"/>
  <c r="N242" i="48"/>
  <c r="M242" i="48"/>
  <c r="L242" i="48"/>
  <c r="K242" i="48"/>
  <c r="J242" i="48"/>
  <c r="I242" i="48"/>
  <c r="O241" i="48"/>
  <c r="O240" i="48"/>
  <c r="O239" i="48"/>
  <c r="O238" i="48"/>
  <c r="O237" i="48"/>
  <c r="O236" i="48"/>
  <c r="O242" i="48" s="1"/>
  <c r="U235" i="48"/>
  <c r="T235" i="48"/>
  <c r="S235" i="48"/>
  <c r="R235" i="48"/>
  <c r="Q235" i="48"/>
  <c r="P235" i="48"/>
  <c r="P397" i="48" s="1"/>
  <c r="N235" i="48"/>
  <c r="M235" i="48"/>
  <c r="L235" i="48"/>
  <c r="K235" i="48"/>
  <c r="J235" i="48"/>
  <c r="I235" i="48"/>
  <c r="O234" i="48"/>
  <c r="O233" i="48"/>
  <c r="O232" i="48"/>
  <c r="O231" i="48"/>
  <c r="O230" i="48"/>
  <c r="O399" i="48" s="1"/>
  <c r="O229" i="48"/>
  <c r="O398" i="48" s="1"/>
  <c r="U228" i="48"/>
  <c r="T228" i="48"/>
  <c r="S228" i="48"/>
  <c r="R228" i="48"/>
  <c r="Q228" i="48"/>
  <c r="P228" i="48"/>
  <c r="O228" i="48"/>
  <c r="N228" i="48"/>
  <c r="M228" i="48"/>
  <c r="L228" i="48"/>
  <c r="K228" i="48"/>
  <c r="J228" i="48"/>
  <c r="I228" i="48"/>
  <c r="U221" i="48"/>
  <c r="T221" i="48"/>
  <c r="S221" i="48"/>
  <c r="R221" i="48"/>
  <c r="Q221" i="48"/>
  <c r="P221" i="48"/>
  <c r="O221" i="48"/>
  <c r="N221" i="48"/>
  <c r="M221" i="48"/>
  <c r="L221" i="48"/>
  <c r="K221" i="48"/>
  <c r="J221" i="48"/>
  <c r="I221" i="48"/>
  <c r="U214" i="48"/>
  <c r="T214" i="48"/>
  <c r="S214" i="48"/>
  <c r="R214" i="48"/>
  <c r="Q214" i="48"/>
  <c r="P214" i="48"/>
  <c r="O214" i="48"/>
  <c r="N214" i="48"/>
  <c r="M214" i="48"/>
  <c r="L214" i="48"/>
  <c r="K214" i="48"/>
  <c r="J214" i="48"/>
  <c r="I214" i="48"/>
  <c r="J213" i="48"/>
  <c r="U207" i="48"/>
  <c r="T207" i="48"/>
  <c r="S207" i="48"/>
  <c r="R207" i="48"/>
  <c r="Q207" i="48"/>
  <c r="P207" i="48"/>
  <c r="N207" i="48"/>
  <c r="N397" i="48" s="1"/>
  <c r="M207" i="48"/>
  <c r="L207" i="48"/>
  <c r="K207" i="48"/>
  <c r="J207" i="48"/>
  <c r="I207" i="48"/>
  <c r="O206" i="48"/>
  <c r="O205" i="48"/>
  <c r="O204" i="48"/>
  <c r="O203" i="48"/>
  <c r="O202" i="48"/>
  <c r="O201" i="48"/>
  <c r="O207" i="48" s="1"/>
  <c r="U200" i="48"/>
  <c r="T200" i="48"/>
  <c r="S200" i="48"/>
  <c r="R200" i="48"/>
  <c r="Q200" i="48"/>
  <c r="P200" i="48"/>
  <c r="O200" i="48"/>
  <c r="N200" i="48"/>
  <c r="M200" i="48"/>
  <c r="L200" i="48"/>
  <c r="K200" i="48"/>
  <c r="J200" i="48"/>
  <c r="I200" i="48"/>
  <c r="O198" i="48"/>
  <c r="O197" i="48"/>
  <c r="O196" i="48"/>
  <c r="O195" i="48"/>
  <c r="O194" i="48"/>
  <c r="U193" i="48"/>
  <c r="T193" i="48"/>
  <c r="S193" i="48"/>
  <c r="R193" i="48"/>
  <c r="Q193" i="48"/>
  <c r="P193" i="48"/>
  <c r="O193" i="48"/>
  <c r="N193" i="48"/>
  <c r="M193" i="48"/>
  <c r="L193" i="48"/>
  <c r="K193" i="48"/>
  <c r="J193" i="48"/>
  <c r="I193" i="48"/>
  <c r="O192" i="48"/>
  <c r="O191" i="48"/>
  <c r="O190" i="48"/>
  <c r="O189" i="48"/>
  <c r="O188" i="48"/>
  <c r="O187" i="48"/>
  <c r="U186" i="48"/>
  <c r="T186" i="48"/>
  <c r="S186" i="48"/>
  <c r="R186" i="48"/>
  <c r="Q186" i="48"/>
  <c r="P186" i="48"/>
  <c r="N186" i="48"/>
  <c r="M186" i="48"/>
  <c r="L186" i="48"/>
  <c r="K186" i="48"/>
  <c r="J186" i="48"/>
  <c r="I186" i="48"/>
  <c r="O185" i="48"/>
  <c r="O184" i="48"/>
  <c r="O183" i="48"/>
  <c r="O182" i="48"/>
  <c r="O181" i="48"/>
  <c r="O180" i="48"/>
  <c r="O186" i="48" s="1"/>
  <c r="U179" i="48"/>
  <c r="U397" i="48" s="1"/>
  <c r="T179" i="48"/>
  <c r="T397" i="48" s="1"/>
  <c r="S179" i="48"/>
  <c r="S397" i="48" s="1"/>
  <c r="R179" i="48"/>
  <c r="R397" i="48" s="1"/>
  <c r="Q179" i="48"/>
  <c r="Q397" i="48" s="1"/>
  <c r="P179" i="48"/>
  <c r="N179" i="48"/>
  <c r="M179" i="48"/>
  <c r="L179" i="48"/>
  <c r="L397" i="48" s="1"/>
  <c r="K179" i="48"/>
  <c r="K397" i="48" s="1"/>
  <c r="J179" i="48"/>
  <c r="I179" i="48"/>
  <c r="I397" i="48" s="1"/>
  <c r="O178" i="48"/>
  <c r="O414" i="48" s="1"/>
  <c r="O177" i="48"/>
  <c r="O413" i="48" s="1"/>
  <c r="O176" i="48"/>
  <c r="O412" i="48" s="1"/>
  <c r="O175" i="48"/>
  <c r="O400" i="48" s="1"/>
  <c r="O174" i="48"/>
  <c r="O173" i="48"/>
  <c r="O409" i="48" s="1"/>
  <c r="U171" i="48"/>
  <c r="T171" i="48"/>
  <c r="S171" i="48"/>
  <c r="R171" i="48"/>
  <c r="Q171" i="48"/>
  <c r="P171" i="48"/>
  <c r="N171" i="48"/>
  <c r="M171" i="48"/>
  <c r="L171" i="48"/>
  <c r="K171" i="48"/>
  <c r="J171" i="48"/>
  <c r="I171" i="48"/>
  <c r="U170" i="48"/>
  <c r="T170" i="48"/>
  <c r="S170" i="48"/>
  <c r="R170" i="48"/>
  <c r="Q170" i="48"/>
  <c r="P170" i="48"/>
  <c r="N170" i="48"/>
  <c r="M170" i="48"/>
  <c r="L170" i="48"/>
  <c r="K170" i="48"/>
  <c r="J170" i="48"/>
  <c r="I170" i="48"/>
  <c r="U169" i="48"/>
  <c r="T169" i="48"/>
  <c r="S169" i="48"/>
  <c r="R169" i="48"/>
  <c r="Q169" i="48"/>
  <c r="P169" i="48"/>
  <c r="N169" i="48"/>
  <c r="M169" i="48"/>
  <c r="L169" i="48"/>
  <c r="K169" i="48"/>
  <c r="J169" i="48"/>
  <c r="I169" i="48"/>
  <c r="U168" i="48"/>
  <c r="T168" i="48"/>
  <c r="S168" i="48"/>
  <c r="R168" i="48"/>
  <c r="Q168" i="48"/>
  <c r="P168" i="48"/>
  <c r="N168" i="48"/>
  <c r="M168" i="48"/>
  <c r="L168" i="48"/>
  <c r="K168" i="48"/>
  <c r="J168" i="48"/>
  <c r="I168" i="48"/>
  <c r="U167" i="48"/>
  <c r="T167" i="48"/>
  <c r="S167" i="48"/>
  <c r="R167" i="48"/>
  <c r="Q167" i="48"/>
  <c r="P167" i="48"/>
  <c r="N167" i="48"/>
  <c r="M167" i="48"/>
  <c r="L167" i="48"/>
  <c r="K167" i="48"/>
  <c r="J167" i="48"/>
  <c r="I167" i="48"/>
  <c r="U166" i="48"/>
  <c r="T166" i="48"/>
  <c r="S166" i="48"/>
  <c r="R166" i="48"/>
  <c r="Q166" i="48"/>
  <c r="P166" i="48"/>
  <c r="N166" i="48"/>
  <c r="M166" i="48"/>
  <c r="L166" i="48"/>
  <c r="K166" i="48"/>
  <c r="J166" i="48"/>
  <c r="I166" i="48"/>
  <c r="U164" i="48"/>
  <c r="T164" i="48"/>
  <c r="S164" i="48"/>
  <c r="R164" i="48"/>
  <c r="Q164" i="48"/>
  <c r="P164" i="48"/>
  <c r="N164" i="48"/>
  <c r="M164" i="48"/>
  <c r="L164" i="48"/>
  <c r="K164" i="48"/>
  <c r="J164" i="48"/>
  <c r="I164" i="48"/>
  <c r="O163" i="48"/>
  <c r="O162" i="48"/>
  <c r="O161" i="48"/>
  <c r="O160" i="48"/>
  <c r="O159" i="48"/>
  <c r="O158" i="48"/>
  <c r="O164" i="48" s="1"/>
  <c r="U157" i="48"/>
  <c r="T157" i="48"/>
  <c r="S157" i="48"/>
  <c r="R157" i="48"/>
  <c r="Q157" i="48"/>
  <c r="P157" i="48"/>
  <c r="O157" i="48"/>
  <c r="N157" i="48"/>
  <c r="M157" i="48"/>
  <c r="L157" i="48"/>
  <c r="K157" i="48"/>
  <c r="J157" i="48"/>
  <c r="I157" i="48"/>
  <c r="O156" i="48"/>
  <c r="O155" i="48"/>
  <c r="O154" i="48"/>
  <c r="O153" i="48"/>
  <c r="O152" i="48"/>
  <c r="O151" i="48"/>
  <c r="U150" i="48"/>
  <c r="T150" i="48"/>
  <c r="S150" i="48"/>
  <c r="R150" i="48"/>
  <c r="Q150" i="48"/>
  <c r="P150" i="48"/>
  <c r="N150" i="48"/>
  <c r="M150" i="48"/>
  <c r="L150" i="48"/>
  <c r="K150" i="48"/>
  <c r="J150" i="48"/>
  <c r="I150" i="48"/>
  <c r="O149" i="48"/>
  <c r="O148" i="48"/>
  <c r="O147" i="48"/>
  <c r="O146" i="48"/>
  <c r="O145" i="48"/>
  <c r="O144" i="48"/>
  <c r="O150" i="48" s="1"/>
  <c r="U143" i="48"/>
  <c r="T143" i="48"/>
  <c r="S143" i="48"/>
  <c r="R143" i="48"/>
  <c r="Q143" i="48"/>
  <c r="P143" i="48"/>
  <c r="N143" i="48"/>
  <c r="M143" i="48"/>
  <c r="L143" i="48"/>
  <c r="K143" i="48"/>
  <c r="J143" i="48"/>
  <c r="I143" i="48"/>
  <c r="O142" i="48"/>
  <c r="O141" i="48"/>
  <c r="O140" i="48"/>
  <c r="O139" i="48"/>
  <c r="O138" i="48"/>
  <c r="O410" i="48" s="1"/>
  <c r="O137" i="48"/>
  <c r="O143" i="48" s="1"/>
  <c r="U136" i="48"/>
  <c r="T136" i="48"/>
  <c r="S136" i="48"/>
  <c r="R136" i="48"/>
  <c r="Q136" i="48"/>
  <c r="P136" i="48"/>
  <c r="N136" i="48"/>
  <c r="M136" i="48"/>
  <c r="L136" i="48"/>
  <c r="K136" i="48"/>
  <c r="J136" i="48"/>
  <c r="I136" i="48"/>
  <c r="O135" i="48"/>
  <c r="O134" i="48"/>
  <c r="O133" i="48"/>
  <c r="O132" i="48"/>
  <c r="O131" i="48"/>
  <c r="O130" i="48"/>
  <c r="O136" i="48" s="1"/>
  <c r="U129" i="48"/>
  <c r="T129" i="48"/>
  <c r="S129" i="48"/>
  <c r="R129" i="48"/>
  <c r="R165" i="48" s="1"/>
  <c r="Q129" i="48"/>
  <c r="P129" i="48"/>
  <c r="N129" i="48"/>
  <c r="M129" i="48"/>
  <c r="L129" i="48"/>
  <c r="K129" i="48"/>
  <c r="J129" i="48"/>
  <c r="I129" i="48"/>
  <c r="O128" i="48"/>
  <c r="O127" i="48"/>
  <c r="O126" i="48"/>
  <c r="O125" i="48"/>
  <c r="O124" i="48"/>
  <c r="O123" i="48"/>
  <c r="O129" i="48" s="1"/>
  <c r="U122" i="48"/>
  <c r="T122" i="48"/>
  <c r="S122" i="48"/>
  <c r="R122" i="48"/>
  <c r="Q122" i="48"/>
  <c r="P122" i="48"/>
  <c r="O122" i="48"/>
  <c r="N122" i="48"/>
  <c r="M122" i="48"/>
  <c r="L122" i="48"/>
  <c r="K122" i="48"/>
  <c r="J122" i="48"/>
  <c r="I122" i="48"/>
  <c r="O121" i="48"/>
  <c r="O120" i="48"/>
  <c r="O119" i="48"/>
  <c r="O118" i="48"/>
  <c r="O117" i="48"/>
  <c r="O116" i="48"/>
  <c r="U115" i="48"/>
  <c r="T115" i="48"/>
  <c r="S115" i="48"/>
  <c r="R115" i="48"/>
  <c r="Q115" i="48"/>
  <c r="P115" i="48"/>
  <c r="N115" i="48"/>
  <c r="M115" i="48"/>
  <c r="L115" i="48"/>
  <c r="K115" i="48"/>
  <c r="J115" i="48"/>
  <c r="I115" i="48"/>
  <c r="O114" i="48"/>
  <c r="O113" i="48"/>
  <c r="O112" i="48"/>
  <c r="O111" i="48"/>
  <c r="O110" i="48"/>
  <c r="O109" i="48"/>
  <c r="O115" i="48" s="1"/>
  <c r="U108" i="48"/>
  <c r="T108" i="48"/>
  <c r="S108" i="48"/>
  <c r="R108" i="48"/>
  <c r="Q108" i="48"/>
  <c r="P108" i="48"/>
  <c r="N108" i="48"/>
  <c r="M108" i="48"/>
  <c r="L108" i="48"/>
  <c r="K108" i="48"/>
  <c r="J108" i="48"/>
  <c r="I108" i="48"/>
  <c r="O107" i="48"/>
  <c r="O106" i="48"/>
  <c r="O105" i="48"/>
  <c r="O104" i="48"/>
  <c r="O103" i="48"/>
  <c r="O102" i="48"/>
  <c r="O108" i="48" s="1"/>
  <c r="U101" i="48"/>
  <c r="T101" i="48"/>
  <c r="S101" i="48"/>
  <c r="R101" i="48"/>
  <c r="Q101" i="48"/>
  <c r="P101" i="48"/>
  <c r="N101" i="48"/>
  <c r="M101" i="48"/>
  <c r="L101" i="48"/>
  <c r="K101" i="48"/>
  <c r="J101" i="48"/>
  <c r="I101" i="48"/>
  <c r="O100" i="48"/>
  <c r="O99" i="48"/>
  <c r="O98" i="48"/>
  <c r="O97" i="48"/>
  <c r="O96" i="48"/>
  <c r="O95" i="48"/>
  <c r="O101" i="48" s="1"/>
  <c r="U94" i="48"/>
  <c r="T94" i="48"/>
  <c r="S94" i="48"/>
  <c r="R94" i="48"/>
  <c r="Q94" i="48"/>
  <c r="P94" i="48"/>
  <c r="N94" i="48"/>
  <c r="M94" i="48"/>
  <c r="L94" i="48"/>
  <c r="K94" i="48"/>
  <c r="J94" i="48"/>
  <c r="I94" i="48"/>
  <c r="O93" i="48"/>
  <c r="O92" i="48"/>
  <c r="O91" i="48"/>
  <c r="O169" i="48" s="1"/>
  <c r="O90" i="48"/>
  <c r="O168" i="48" s="1"/>
  <c r="O89" i="48"/>
  <c r="O88" i="48"/>
  <c r="O94" i="48" s="1"/>
  <c r="U87" i="48"/>
  <c r="T87" i="48"/>
  <c r="S87" i="48"/>
  <c r="R87" i="48"/>
  <c r="Q87" i="48"/>
  <c r="P87" i="48"/>
  <c r="N87" i="48"/>
  <c r="M87" i="48"/>
  <c r="L87" i="48"/>
  <c r="K87" i="48"/>
  <c r="J87" i="48"/>
  <c r="I87" i="48"/>
  <c r="O86" i="48"/>
  <c r="O85" i="48"/>
  <c r="O84" i="48"/>
  <c r="O83" i="48"/>
  <c r="O82" i="48"/>
  <c r="O81" i="48"/>
  <c r="O87" i="48" s="1"/>
  <c r="U80" i="48"/>
  <c r="T80" i="48"/>
  <c r="T165" i="48" s="1"/>
  <c r="S80" i="48"/>
  <c r="S165" i="48" s="1"/>
  <c r="R80" i="48"/>
  <c r="Q80" i="48"/>
  <c r="P80" i="48"/>
  <c r="N80" i="48"/>
  <c r="M80" i="48"/>
  <c r="L80" i="48"/>
  <c r="K80" i="48"/>
  <c r="J80" i="48"/>
  <c r="I80" i="48"/>
  <c r="O79" i="48"/>
  <c r="O171" i="48" s="1"/>
  <c r="O78" i="48"/>
  <c r="O170" i="48" s="1"/>
  <c r="O77" i="48"/>
  <c r="O76" i="48"/>
  <c r="O75" i="48"/>
  <c r="O74" i="48"/>
  <c r="O80" i="48" s="1"/>
  <c r="U73" i="48"/>
  <c r="T73" i="48"/>
  <c r="S73" i="48"/>
  <c r="R73" i="48"/>
  <c r="Q73" i="48"/>
  <c r="P73" i="48"/>
  <c r="O73" i="48"/>
  <c r="N73" i="48"/>
  <c r="M73" i="48"/>
  <c r="L73" i="48"/>
  <c r="K73" i="48"/>
  <c r="J73" i="48"/>
  <c r="I73" i="48"/>
  <c r="O72" i="48"/>
  <c r="O71" i="48"/>
  <c r="O70" i="48"/>
  <c r="O69" i="48"/>
  <c r="O68" i="48"/>
  <c r="O67" i="48"/>
  <c r="U66" i="48"/>
  <c r="U165" i="48" s="1"/>
  <c r="T66" i="48"/>
  <c r="S66" i="48"/>
  <c r="R66" i="48"/>
  <c r="Q66" i="48"/>
  <c r="P66" i="48"/>
  <c r="O66" i="48"/>
  <c r="N66" i="48"/>
  <c r="M66" i="48"/>
  <c r="L66" i="48"/>
  <c r="K66" i="48"/>
  <c r="J66" i="48"/>
  <c r="J165" i="48" s="1"/>
  <c r="I66" i="48"/>
  <c r="I165" i="48" s="1"/>
  <c r="O65" i="48"/>
  <c r="O64" i="48"/>
  <c r="O63" i="48"/>
  <c r="O62" i="48"/>
  <c r="O61" i="48"/>
  <c r="O60" i="48"/>
  <c r="U59" i="48"/>
  <c r="T59" i="48"/>
  <c r="S59" i="48"/>
  <c r="R59" i="48"/>
  <c r="Q59" i="48"/>
  <c r="P59" i="48"/>
  <c r="N59" i="48"/>
  <c r="M59" i="48"/>
  <c r="L59" i="48"/>
  <c r="K59" i="48"/>
  <c r="J59" i="48"/>
  <c r="I59" i="48"/>
  <c r="O58" i="48"/>
  <c r="O57" i="48"/>
  <c r="O56" i="48"/>
  <c r="O55" i="48"/>
  <c r="O54" i="48"/>
  <c r="O53" i="48"/>
  <c r="O59" i="48" s="1"/>
  <c r="U52" i="48"/>
  <c r="T52" i="48"/>
  <c r="S52" i="48"/>
  <c r="R52" i="48"/>
  <c r="Q52" i="48"/>
  <c r="Q165" i="48" s="1"/>
  <c r="P52" i="48"/>
  <c r="P165" i="48" s="1"/>
  <c r="O52" i="48"/>
  <c r="O165" i="48" s="1"/>
  <c r="N52" i="48"/>
  <c r="N165" i="48" s="1"/>
  <c r="M52" i="48"/>
  <c r="M165" i="48" s="1"/>
  <c r="L52" i="48"/>
  <c r="L165" i="48" s="1"/>
  <c r="K52" i="48"/>
  <c r="K165" i="48" s="1"/>
  <c r="J52" i="48"/>
  <c r="I52" i="48"/>
  <c r="O51" i="48"/>
  <c r="O50" i="48"/>
  <c r="O49" i="48"/>
  <c r="O48" i="48"/>
  <c r="O47" i="48"/>
  <c r="O167" i="48" s="1"/>
  <c r="O46" i="48"/>
  <c r="O166" i="48" s="1"/>
  <c r="U44" i="48"/>
  <c r="T44" i="48"/>
  <c r="S44" i="48"/>
  <c r="R44" i="48"/>
  <c r="Q44" i="48"/>
  <c r="P44" i="48"/>
  <c r="N44" i="48"/>
  <c r="M44" i="48"/>
  <c r="L44" i="48"/>
  <c r="K44" i="48"/>
  <c r="J44" i="48"/>
  <c r="I44" i="48"/>
  <c r="U43" i="48"/>
  <c r="T43" i="48"/>
  <c r="S43" i="48"/>
  <c r="R43" i="48"/>
  <c r="Q43" i="48"/>
  <c r="P43" i="48"/>
  <c r="N43" i="48"/>
  <c r="M43" i="48"/>
  <c r="L43" i="48"/>
  <c r="K43" i="48"/>
  <c r="J43" i="48"/>
  <c r="I43" i="48"/>
  <c r="U42" i="48"/>
  <c r="T42" i="48"/>
  <c r="S42" i="48"/>
  <c r="R42" i="48"/>
  <c r="Q42" i="48"/>
  <c r="P42" i="48"/>
  <c r="N42" i="48"/>
  <c r="M42" i="48"/>
  <c r="L42" i="48"/>
  <c r="K42" i="48"/>
  <c r="J42" i="48"/>
  <c r="I42" i="48"/>
  <c r="U41" i="48"/>
  <c r="T41" i="48"/>
  <c r="S41" i="48"/>
  <c r="R41" i="48"/>
  <c r="Q41" i="48"/>
  <c r="P41" i="48"/>
  <c r="N41" i="48"/>
  <c r="M41" i="48"/>
  <c r="L41" i="48"/>
  <c r="K41" i="48"/>
  <c r="J41" i="48"/>
  <c r="I41" i="48"/>
  <c r="U40" i="48"/>
  <c r="T40" i="48"/>
  <c r="S40" i="48"/>
  <c r="R40" i="48"/>
  <c r="Q40" i="48"/>
  <c r="P40" i="48"/>
  <c r="N40" i="48"/>
  <c r="M40" i="48"/>
  <c r="L40" i="48"/>
  <c r="K40" i="48"/>
  <c r="J40" i="48"/>
  <c r="I40" i="48"/>
  <c r="U39" i="48"/>
  <c r="T39" i="48"/>
  <c r="S39" i="48"/>
  <c r="R39" i="48"/>
  <c r="Q39" i="48"/>
  <c r="P39" i="48"/>
  <c r="N39" i="48"/>
  <c r="M39" i="48"/>
  <c r="L39" i="48"/>
  <c r="K39" i="48"/>
  <c r="J39" i="48"/>
  <c r="I39" i="48"/>
  <c r="L38" i="48"/>
  <c r="U37" i="48"/>
  <c r="T37" i="48"/>
  <c r="S37" i="48"/>
  <c r="R37" i="48"/>
  <c r="R38" i="48" s="1"/>
  <c r="Q37" i="48"/>
  <c r="Q38" i="48" s="1"/>
  <c r="P37" i="48"/>
  <c r="P38" i="48" s="1"/>
  <c r="O37" i="48"/>
  <c r="N37" i="48"/>
  <c r="N38" i="48" s="1"/>
  <c r="M37" i="48"/>
  <c r="M38" i="48" s="1"/>
  <c r="L37" i="48"/>
  <c r="K37" i="48"/>
  <c r="J37" i="48"/>
  <c r="I37" i="48"/>
  <c r="O36" i="48"/>
  <c r="O35" i="48"/>
  <c r="O34" i="48"/>
  <c r="O33" i="48"/>
  <c r="O41" i="48" s="1"/>
  <c r="O32" i="48"/>
  <c r="O40" i="48" s="1"/>
  <c r="O31" i="48"/>
  <c r="O39" i="48" s="1"/>
  <c r="U30" i="48"/>
  <c r="U38" i="48" s="1"/>
  <c r="T30" i="48"/>
  <c r="T38" i="48" s="1"/>
  <c r="S30" i="48"/>
  <c r="S38" i="48" s="1"/>
  <c r="R30" i="48"/>
  <c r="Q30" i="48"/>
  <c r="P30" i="48"/>
  <c r="N30" i="48"/>
  <c r="M30" i="48"/>
  <c r="L30" i="48"/>
  <c r="K30" i="48"/>
  <c r="K38" i="48" s="1"/>
  <c r="J30" i="48"/>
  <c r="J38" i="48" s="1"/>
  <c r="I30" i="48"/>
  <c r="I38" i="48" s="1"/>
  <c r="O29" i="48"/>
  <c r="O44" i="48" s="1"/>
  <c r="O28" i="48"/>
  <c r="O43" i="48" s="1"/>
  <c r="O27" i="48"/>
  <c r="O42" i="48" s="1"/>
  <c r="O26" i="48"/>
  <c r="O25" i="48"/>
  <c r="O24" i="48"/>
  <c r="O30" i="48" s="1"/>
  <c r="O38" i="48" s="1"/>
  <c r="U22" i="48"/>
  <c r="T22" i="48"/>
  <c r="S22" i="48"/>
  <c r="R22" i="48"/>
  <c r="Q22" i="48"/>
  <c r="P22" i="48"/>
  <c r="O22" i="48"/>
  <c r="N22" i="48"/>
  <c r="M22" i="48"/>
  <c r="L22" i="48"/>
  <c r="K22" i="48"/>
  <c r="J22" i="48"/>
  <c r="I22" i="48"/>
  <c r="U21" i="48"/>
  <c r="T21" i="48"/>
  <c r="S21" i="48"/>
  <c r="R21" i="48"/>
  <c r="Q21" i="48"/>
  <c r="P21" i="48"/>
  <c r="N21" i="48"/>
  <c r="M21" i="48"/>
  <c r="L21" i="48"/>
  <c r="K21" i="48"/>
  <c r="J21" i="48"/>
  <c r="I21" i="48"/>
  <c r="U20" i="48"/>
  <c r="T20" i="48"/>
  <c r="S20" i="48"/>
  <c r="R20" i="48"/>
  <c r="Q20" i="48"/>
  <c r="P20" i="48"/>
  <c r="O20" i="48"/>
  <c r="N20" i="48"/>
  <c r="M20" i="48"/>
  <c r="L20" i="48"/>
  <c r="K20" i="48"/>
  <c r="J20" i="48"/>
  <c r="I20" i="48"/>
  <c r="U19" i="48"/>
  <c r="T19" i="48"/>
  <c r="S19" i="48"/>
  <c r="R19" i="48"/>
  <c r="Q19" i="48"/>
  <c r="P19" i="48"/>
  <c r="O19" i="48"/>
  <c r="N19" i="48"/>
  <c r="M19" i="48"/>
  <c r="L19" i="48"/>
  <c r="K19" i="48"/>
  <c r="J19" i="48"/>
  <c r="I19" i="48"/>
  <c r="U18" i="48"/>
  <c r="T18" i="48"/>
  <c r="S18" i="48"/>
  <c r="R18" i="48"/>
  <c r="Q18" i="48"/>
  <c r="P18" i="48"/>
  <c r="N18" i="48"/>
  <c r="M18" i="48"/>
  <c r="L18" i="48"/>
  <c r="K18" i="48"/>
  <c r="J18" i="48"/>
  <c r="I18" i="48"/>
  <c r="U17" i="48"/>
  <c r="T17" i="48"/>
  <c r="S17" i="48"/>
  <c r="R17" i="48"/>
  <c r="Q17" i="48"/>
  <c r="P17" i="48"/>
  <c r="N17" i="48"/>
  <c r="M17" i="48"/>
  <c r="L17" i="48"/>
  <c r="K17" i="48"/>
  <c r="J17" i="48"/>
  <c r="I17" i="48"/>
  <c r="U16" i="48"/>
  <c r="R16" i="48"/>
  <c r="I16" i="48"/>
  <c r="I404" i="48" s="1"/>
  <c r="I405" i="48" s="1"/>
  <c r="U15" i="48"/>
  <c r="T15" i="48"/>
  <c r="T16" i="48" s="1"/>
  <c r="T404" i="48" s="1"/>
  <c r="T405" i="48" s="1"/>
  <c r="S15" i="48"/>
  <c r="S16" i="48" s="1"/>
  <c r="R15" i="48"/>
  <c r="Q15" i="48"/>
  <c r="Q16" i="48" s="1"/>
  <c r="Q404" i="48" s="1"/>
  <c r="Q405" i="48" s="1"/>
  <c r="P15" i="48"/>
  <c r="P16" i="48" s="1"/>
  <c r="O15" i="48"/>
  <c r="O16" i="48" s="1"/>
  <c r="N15" i="48"/>
  <c r="N16" i="48" s="1"/>
  <c r="M15" i="48"/>
  <c r="M16" i="48" s="1"/>
  <c r="L15" i="48"/>
  <c r="L16" i="48" s="1"/>
  <c r="K15" i="48"/>
  <c r="K16" i="48" s="1"/>
  <c r="K404" i="48" s="1"/>
  <c r="K405" i="48" s="1"/>
  <c r="J15" i="48"/>
  <c r="J16" i="48" s="1"/>
  <c r="I15" i="48"/>
  <c r="O14" i="48"/>
  <c r="O13" i="48"/>
  <c r="O21" i="48" s="1"/>
  <c r="O12" i="48"/>
  <c r="O11" i="48"/>
  <c r="O10" i="48"/>
  <c r="O18" i="48" s="1"/>
  <c r="O9" i="48"/>
  <c r="O17" i="48" s="1"/>
  <c r="S404" i="48" l="1"/>
  <c r="S405" i="48" s="1"/>
  <c r="L404" i="48"/>
  <c r="L405" i="48" s="1"/>
  <c r="U404" i="48"/>
  <c r="U405" i="48" s="1"/>
  <c r="M404" i="48"/>
  <c r="M405" i="48" s="1"/>
  <c r="R404" i="48"/>
  <c r="R405" i="48" s="1"/>
  <c r="N404" i="48"/>
  <c r="N405" i="48" s="1"/>
  <c r="O404" i="48"/>
  <c r="O405" i="48" s="1"/>
  <c r="P404" i="48"/>
  <c r="P405" i="48" s="1"/>
  <c r="O411" i="48"/>
  <c r="O415" i="48" s="1"/>
  <c r="J284" i="48"/>
  <c r="J397" i="48" s="1"/>
  <c r="J404" i="48" s="1"/>
  <c r="J405" i="48" s="1"/>
  <c r="O401" i="48"/>
  <c r="O402" i="48"/>
  <c r="O403" i="48"/>
  <c r="O235" i="48"/>
  <c r="O179" i="48"/>
  <c r="O397" i="48" s="1"/>
  <c r="H512" i="44"/>
  <c r="G41" i="47" l="1"/>
  <c r="F41" i="47"/>
  <c r="E41" i="47"/>
  <c r="D41" i="47"/>
  <c r="C41" i="47"/>
  <c r="B41" i="47"/>
  <c r="H40" i="47"/>
  <c r="H39" i="47"/>
  <c r="H38" i="47"/>
  <c r="H37" i="47"/>
  <c r="H36" i="47"/>
  <c r="H35" i="47"/>
  <c r="H34" i="47"/>
  <c r="H33" i="47"/>
  <c r="H32" i="47"/>
  <c r="H31" i="47"/>
  <c r="H30" i="47"/>
  <c r="H29" i="47"/>
  <c r="H28" i="47"/>
  <c r="H27" i="47"/>
  <c r="H26" i="47"/>
  <c r="H25" i="47"/>
  <c r="H24" i="47"/>
  <c r="H23" i="47"/>
  <c r="H22" i="47"/>
  <c r="H21" i="47"/>
  <c r="H20" i="47"/>
  <c r="H19" i="47"/>
  <c r="H18" i="47"/>
  <c r="H17" i="47"/>
  <c r="H16" i="47"/>
  <c r="H15" i="47"/>
  <c r="H14" i="47"/>
  <c r="H13" i="47"/>
  <c r="H12" i="47"/>
  <c r="H11" i="47"/>
  <c r="H10" i="47"/>
  <c r="H9" i="47"/>
  <c r="H41" i="47" s="1"/>
  <c r="H8" i="47"/>
  <c r="H7" i="47"/>
  <c r="H6" i="47"/>
  <c r="H5" i="47"/>
  <c r="C24" i="46" l="1"/>
  <c r="C14" i="46"/>
  <c r="F429" i="44" l="1"/>
  <c r="B429" i="44"/>
  <c r="C429" i="44"/>
  <c r="D429" i="44"/>
  <c r="E429" i="44"/>
  <c r="B427" i="44"/>
  <c r="C427" i="44"/>
  <c r="D427" i="44"/>
  <c r="E427" i="44"/>
  <c r="H405" i="44"/>
  <c r="B405" i="44"/>
  <c r="B403" i="44"/>
  <c r="I405" i="44" l="1"/>
  <c r="H40" i="39"/>
  <c r="G40" i="39"/>
  <c r="I40" i="39" s="1"/>
  <c r="C40" i="39"/>
  <c r="E594" i="44" l="1"/>
  <c r="D594" i="44"/>
  <c r="C594" i="44"/>
  <c r="E593" i="44"/>
  <c r="D593" i="44"/>
  <c r="C593" i="44"/>
  <c r="F587" i="44"/>
  <c r="E587" i="44"/>
  <c r="D587" i="44"/>
  <c r="C587" i="44"/>
  <c r="E585" i="44"/>
  <c r="D585" i="44"/>
  <c r="C585" i="44"/>
  <c r="H583" i="44"/>
  <c r="B583" i="44"/>
  <c r="B581" i="44"/>
  <c r="H579" i="44"/>
  <c r="B579" i="44"/>
  <c r="B577" i="44"/>
  <c r="H575" i="44"/>
  <c r="B575" i="44"/>
  <c r="B573" i="44"/>
  <c r="H571" i="44"/>
  <c r="B571" i="44"/>
  <c r="B569" i="44"/>
  <c r="H567" i="44"/>
  <c r="B567" i="44"/>
  <c r="B565" i="44"/>
  <c r="H563" i="44"/>
  <c r="B563" i="44"/>
  <c r="B561" i="44"/>
  <c r="F557" i="44"/>
  <c r="E557" i="44"/>
  <c r="D557" i="44"/>
  <c r="C557" i="44"/>
  <c r="G557" i="44" s="1"/>
  <c r="E555" i="44"/>
  <c r="D555" i="44"/>
  <c r="C555" i="44"/>
  <c r="H553" i="44"/>
  <c r="B553" i="44"/>
  <c r="B551" i="44"/>
  <c r="H549" i="44"/>
  <c r="B549" i="44"/>
  <c r="B547" i="44"/>
  <c r="H545" i="44"/>
  <c r="B545" i="44"/>
  <c r="B543" i="44"/>
  <c r="H541" i="44"/>
  <c r="B541" i="44"/>
  <c r="B539" i="44"/>
  <c r="H537" i="44"/>
  <c r="B537" i="44"/>
  <c r="B535" i="44"/>
  <c r="H533" i="44"/>
  <c r="B533" i="44"/>
  <c r="B531" i="44"/>
  <c r="H529" i="44"/>
  <c r="B529" i="44"/>
  <c r="B527" i="44"/>
  <c r="H525" i="44"/>
  <c r="G525" i="44"/>
  <c r="B525" i="44"/>
  <c r="B523" i="44"/>
  <c r="H521" i="44"/>
  <c r="G521" i="44"/>
  <c r="B521" i="44"/>
  <c r="B519" i="44"/>
  <c r="H516" i="44"/>
  <c r="G516" i="44"/>
  <c r="B516" i="44"/>
  <c r="B514" i="44"/>
  <c r="B512" i="44"/>
  <c r="B510" i="44"/>
  <c r="B508" i="44"/>
  <c r="B506" i="44"/>
  <c r="H504" i="44"/>
  <c r="G504" i="44"/>
  <c r="B504" i="44"/>
  <c r="B502" i="44"/>
  <c r="H500" i="44"/>
  <c r="B500" i="44"/>
  <c r="B498" i="44"/>
  <c r="H495" i="44"/>
  <c r="B495" i="44"/>
  <c r="B492" i="44"/>
  <c r="H488" i="44"/>
  <c r="B488" i="44"/>
  <c r="B485" i="44"/>
  <c r="H481" i="44"/>
  <c r="B481" i="44"/>
  <c r="B479" i="44"/>
  <c r="H476" i="44"/>
  <c r="B476" i="44"/>
  <c r="B474" i="44"/>
  <c r="H470" i="44"/>
  <c r="B470" i="44"/>
  <c r="B466" i="44"/>
  <c r="H463" i="44"/>
  <c r="B463" i="44"/>
  <c r="B460" i="44"/>
  <c r="H458" i="44"/>
  <c r="B458" i="44"/>
  <c r="B456" i="44"/>
  <c r="H453" i="44"/>
  <c r="B453" i="44"/>
  <c r="B451" i="44"/>
  <c r="H448" i="44"/>
  <c r="B448" i="44"/>
  <c r="B446" i="44"/>
  <c r="H444" i="44"/>
  <c r="B444" i="44"/>
  <c r="B442" i="44"/>
  <c r="H436" i="44"/>
  <c r="B436" i="44"/>
  <c r="B433" i="44"/>
  <c r="H425" i="44"/>
  <c r="B425" i="44"/>
  <c r="B423" i="44"/>
  <c r="H421" i="44"/>
  <c r="B421" i="44"/>
  <c r="B419" i="44"/>
  <c r="H417" i="44"/>
  <c r="B417" i="44"/>
  <c r="B415" i="44"/>
  <c r="H413" i="44"/>
  <c r="B413" i="44"/>
  <c r="B411" i="44"/>
  <c r="H409" i="44"/>
  <c r="B409" i="44"/>
  <c r="B407" i="44"/>
  <c r="H400" i="44"/>
  <c r="G400" i="44"/>
  <c r="B400" i="44"/>
  <c r="B398" i="44"/>
  <c r="H396" i="44"/>
  <c r="G396" i="44"/>
  <c r="B396" i="44"/>
  <c r="B394" i="44"/>
  <c r="H391" i="44"/>
  <c r="G391" i="44"/>
  <c r="B391" i="44"/>
  <c r="B389" i="44"/>
  <c r="H386" i="44"/>
  <c r="G386" i="44"/>
  <c r="B386" i="44"/>
  <c r="B384" i="44"/>
  <c r="H381" i="44"/>
  <c r="G381" i="44"/>
  <c r="B381" i="44"/>
  <c r="B379" i="44"/>
  <c r="H377" i="44"/>
  <c r="B377" i="44"/>
  <c r="B375" i="44"/>
  <c r="H370" i="44"/>
  <c r="G370" i="44"/>
  <c r="B370" i="44"/>
  <c r="B366" i="44"/>
  <c r="H362" i="44"/>
  <c r="G362" i="44"/>
  <c r="B362" i="44"/>
  <c r="B360" i="44"/>
  <c r="H355" i="44"/>
  <c r="G355" i="44"/>
  <c r="B355" i="44"/>
  <c r="B353" i="44"/>
  <c r="I355" i="44" s="1"/>
  <c r="F349" i="44"/>
  <c r="E349" i="44"/>
  <c r="D349" i="44"/>
  <c r="C349" i="44"/>
  <c r="E347" i="44"/>
  <c r="B347" i="44" s="1"/>
  <c r="H345" i="44"/>
  <c r="B345" i="44"/>
  <c r="B343" i="44"/>
  <c r="H341" i="44"/>
  <c r="B341" i="44"/>
  <c r="B339" i="44"/>
  <c r="F335" i="44"/>
  <c r="E335" i="44"/>
  <c r="D335" i="44"/>
  <c r="C335" i="44"/>
  <c r="E333" i="44"/>
  <c r="D333" i="44"/>
  <c r="C333" i="44"/>
  <c r="H330" i="44"/>
  <c r="B330" i="44"/>
  <c r="B328" i="44"/>
  <c r="H326" i="44"/>
  <c r="B326" i="44"/>
  <c r="B324" i="44"/>
  <c r="H321" i="44"/>
  <c r="B321" i="44"/>
  <c r="B319" i="44"/>
  <c r="H317" i="44"/>
  <c r="B317" i="44"/>
  <c r="B315" i="44"/>
  <c r="H313" i="44"/>
  <c r="B313" i="44"/>
  <c r="B311" i="44"/>
  <c r="H309" i="44"/>
  <c r="B309" i="44"/>
  <c r="B307" i="44"/>
  <c r="H305" i="44"/>
  <c r="B305" i="44"/>
  <c r="B303" i="44"/>
  <c r="H301" i="44"/>
  <c r="B301" i="44"/>
  <c r="B299" i="44"/>
  <c r="H297" i="44"/>
  <c r="G297" i="44"/>
  <c r="B297" i="44"/>
  <c r="B295" i="44"/>
  <c r="H293" i="44"/>
  <c r="B293" i="44"/>
  <c r="B291" i="44"/>
  <c r="H289" i="44"/>
  <c r="B289" i="44"/>
  <c r="B287" i="44"/>
  <c r="G285" i="44"/>
  <c r="B285" i="44"/>
  <c r="B283" i="44"/>
  <c r="H280" i="44"/>
  <c r="G280" i="44"/>
  <c r="B280" i="44"/>
  <c r="B278" i="44"/>
  <c r="G276" i="44"/>
  <c r="B276" i="44"/>
  <c r="B274" i="44"/>
  <c r="H272" i="44"/>
  <c r="G272" i="44"/>
  <c r="B272" i="44"/>
  <c r="B270" i="44"/>
  <c r="B268" i="44"/>
  <c r="B266" i="44"/>
  <c r="H264" i="44"/>
  <c r="B264" i="44"/>
  <c r="B262" i="44"/>
  <c r="B259" i="44"/>
  <c r="H253" i="44"/>
  <c r="B253" i="44"/>
  <c r="B251" i="44"/>
  <c r="H249" i="44"/>
  <c r="B249" i="44"/>
  <c r="B247" i="44"/>
  <c r="H245" i="44"/>
  <c r="G245" i="44"/>
  <c r="B245" i="44"/>
  <c r="B239" i="44"/>
  <c r="B234" i="44"/>
  <c r="F230" i="44"/>
  <c r="E230" i="44"/>
  <c r="D230" i="44"/>
  <c r="C230" i="44"/>
  <c r="E228" i="44"/>
  <c r="D228" i="44"/>
  <c r="C228" i="44"/>
  <c r="H226" i="44"/>
  <c r="B226" i="44"/>
  <c r="B224" i="44"/>
  <c r="H222" i="44"/>
  <c r="B222" i="44"/>
  <c r="B220" i="44"/>
  <c r="B218" i="44"/>
  <c r="B216" i="44"/>
  <c r="F212" i="44"/>
  <c r="E212" i="44"/>
  <c r="D212" i="44"/>
  <c r="C212" i="44"/>
  <c r="E210" i="44"/>
  <c r="D210" i="44"/>
  <c r="C210" i="44"/>
  <c r="H208" i="44"/>
  <c r="B208" i="44"/>
  <c r="B206" i="44"/>
  <c r="B204" i="44"/>
  <c r="B202" i="44"/>
  <c r="H200" i="44"/>
  <c r="B200" i="44"/>
  <c r="B198" i="44"/>
  <c r="H196" i="44"/>
  <c r="B196" i="44"/>
  <c r="B194" i="44"/>
  <c r="H192" i="44"/>
  <c r="B192" i="44"/>
  <c r="B190" i="44"/>
  <c r="H188" i="44"/>
  <c r="B188" i="44"/>
  <c r="B186" i="44"/>
  <c r="H184" i="44"/>
  <c r="B184" i="44"/>
  <c r="B182" i="44"/>
  <c r="H180" i="44"/>
  <c r="B180" i="44"/>
  <c r="B178" i="44"/>
  <c r="H176" i="44"/>
  <c r="B176" i="44"/>
  <c r="B174" i="44"/>
  <c r="H172" i="44"/>
  <c r="B172" i="44"/>
  <c r="B170" i="44"/>
  <c r="H168" i="44"/>
  <c r="B168" i="44"/>
  <c r="B166" i="44"/>
  <c r="H164" i="44"/>
  <c r="B164" i="44"/>
  <c r="B162" i="44"/>
  <c r="B160" i="44"/>
  <c r="B158" i="44"/>
  <c r="H156" i="44"/>
  <c r="B156" i="44"/>
  <c r="B154" i="44"/>
  <c r="H152" i="44"/>
  <c r="B152" i="44"/>
  <c r="B150" i="44"/>
  <c r="F146" i="44"/>
  <c r="E145" i="44"/>
  <c r="D145" i="44"/>
  <c r="C145" i="44"/>
  <c r="H143" i="44"/>
  <c r="B143" i="44"/>
  <c r="B141" i="44"/>
  <c r="H139" i="44"/>
  <c r="B139" i="44"/>
  <c r="B137" i="44"/>
  <c r="H135" i="44"/>
  <c r="B135" i="44"/>
  <c r="B133" i="44"/>
  <c r="H131" i="44"/>
  <c r="B131" i="44"/>
  <c r="B129" i="44"/>
  <c r="B127" i="44"/>
  <c r="B123" i="44"/>
  <c r="H117" i="44"/>
  <c r="B117" i="44"/>
  <c r="B115" i="44"/>
  <c r="E112" i="44"/>
  <c r="E146" i="44" s="1"/>
  <c r="B110" i="44"/>
  <c r="H108" i="44"/>
  <c r="B108" i="44"/>
  <c r="B106" i="44"/>
  <c r="H104" i="44"/>
  <c r="B104" i="44"/>
  <c r="B102" i="44"/>
  <c r="H100" i="44"/>
  <c r="B100" i="44"/>
  <c r="B98" i="44"/>
  <c r="H95" i="44"/>
  <c r="B95" i="44"/>
  <c r="B93" i="44"/>
  <c r="B90" i="44"/>
  <c r="B88" i="44"/>
  <c r="G86" i="44"/>
  <c r="B86" i="44"/>
  <c r="B84" i="44"/>
  <c r="H81" i="44"/>
  <c r="G81" i="44"/>
  <c r="B81" i="44"/>
  <c r="B78" i="44"/>
  <c r="H75" i="44"/>
  <c r="G75" i="44"/>
  <c r="B75" i="44"/>
  <c r="B73" i="44"/>
  <c r="H71" i="44"/>
  <c r="G71" i="44"/>
  <c r="B71" i="44"/>
  <c r="B69" i="44"/>
  <c r="H66" i="44"/>
  <c r="D66" i="44"/>
  <c r="C66" i="44"/>
  <c r="G66" i="44" s="1"/>
  <c r="B66" i="44"/>
  <c r="B64" i="44"/>
  <c r="H62" i="44"/>
  <c r="D62" i="44"/>
  <c r="C62" i="44"/>
  <c r="B60" i="44"/>
  <c r="H58" i="44"/>
  <c r="D58" i="44"/>
  <c r="C58" i="44"/>
  <c r="G58" i="44" s="1"/>
  <c r="B56" i="44"/>
  <c r="H54" i="44"/>
  <c r="D54" i="44"/>
  <c r="C54" i="44"/>
  <c r="G54" i="44" s="1"/>
  <c r="B52" i="44"/>
  <c r="H50" i="44"/>
  <c r="G50" i="44"/>
  <c r="D50" i="44"/>
  <c r="B50" i="44" s="1"/>
  <c r="B48" i="44"/>
  <c r="H46" i="44"/>
  <c r="D46" i="44"/>
  <c r="C46" i="44"/>
  <c r="G46" i="44" s="1"/>
  <c r="B44" i="44"/>
  <c r="H42" i="44"/>
  <c r="C42" i="44"/>
  <c r="G42" i="44" s="1"/>
  <c r="B39" i="44"/>
  <c r="H37" i="44"/>
  <c r="G37" i="44"/>
  <c r="B37" i="44"/>
  <c r="B35" i="44"/>
  <c r="H33" i="44"/>
  <c r="G33" i="44"/>
  <c r="B33" i="44"/>
  <c r="B31" i="44"/>
  <c r="H29" i="44"/>
  <c r="G29" i="44"/>
  <c r="B29" i="44"/>
  <c r="B27" i="44"/>
  <c r="H23" i="44"/>
  <c r="G23" i="44"/>
  <c r="B23" i="44"/>
  <c r="B21" i="44"/>
  <c r="H17" i="44"/>
  <c r="C17" i="44"/>
  <c r="B17" i="44" s="1"/>
  <c r="B15" i="44"/>
  <c r="H12" i="44"/>
  <c r="D12" i="44"/>
  <c r="C12" i="44"/>
  <c r="G12" i="44" s="1"/>
  <c r="B10" i="44"/>
  <c r="B8" i="44"/>
  <c r="D589" i="44" l="1"/>
  <c r="D596" i="44" s="1"/>
  <c r="I29" i="44"/>
  <c r="B594" i="44"/>
  <c r="I545" i="44"/>
  <c r="H557" i="44"/>
  <c r="I280" i="44"/>
  <c r="B58" i="44"/>
  <c r="I58" i="44" s="1"/>
  <c r="I245" i="44"/>
  <c r="I196" i="44"/>
  <c r="I567" i="44"/>
  <c r="I396" i="44"/>
  <c r="I293" i="44"/>
  <c r="I108" i="44"/>
  <c r="I297" i="44"/>
  <c r="I549" i="44"/>
  <c r="I75" i="44"/>
  <c r="I362" i="44"/>
  <c r="B54" i="44"/>
  <c r="I54" i="44" s="1"/>
  <c r="B112" i="44"/>
  <c r="H429" i="44"/>
  <c r="I81" i="44"/>
  <c r="I168" i="44"/>
  <c r="I533" i="44"/>
  <c r="I95" i="44"/>
  <c r="I200" i="44"/>
  <c r="I272" i="44"/>
  <c r="I285" i="44"/>
  <c r="I575" i="44"/>
  <c r="I188" i="44"/>
  <c r="I301" i="44"/>
  <c r="I317" i="44"/>
  <c r="I537" i="44"/>
  <c r="H218" i="44"/>
  <c r="I289" i="44"/>
  <c r="I563" i="44"/>
  <c r="I525" i="44"/>
  <c r="I143" i="44"/>
  <c r="I192" i="44"/>
  <c r="I37" i="44"/>
  <c r="I71" i="44"/>
  <c r="B593" i="44"/>
  <c r="I180" i="44"/>
  <c r="I226" i="44"/>
  <c r="I184" i="44"/>
  <c r="I66" i="44"/>
  <c r="I139" i="44"/>
  <c r="I172" i="44"/>
  <c r="I117" i="44"/>
  <c r="I276" i="44"/>
  <c r="G335" i="44"/>
  <c r="I579" i="44"/>
  <c r="I23" i="44"/>
  <c r="I305" i="44"/>
  <c r="I386" i="44"/>
  <c r="B12" i="44"/>
  <c r="I12" i="44" s="1"/>
  <c r="B62" i="44"/>
  <c r="I62" i="44" s="1"/>
  <c r="H212" i="44"/>
  <c r="B557" i="44"/>
  <c r="I176" i="44"/>
  <c r="I417" i="44"/>
  <c r="I470" i="44"/>
  <c r="I512" i="44"/>
  <c r="E589" i="44"/>
  <c r="E596" i="44" s="1"/>
  <c r="I309" i="44"/>
  <c r="I326" i="44"/>
  <c r="B230" i="44"/>
  <c r="I249" i="44"/>
  <c r="I341" i="44"/>
  <c r="I400" i="44"/>
  <c r="I553" i="44"/>
  <c r="B145" i="44"/>
  <c r="I208" i="44"/>
  <c r="I218" i="44"/>
  <c r="I421" i="44"/>
  <c r="I453" i="44"/>
  <c r="I476" i="44"/>
  <c r="I500" i="44"/>
  <c r="I516" i="44"/>
  <c r="I541" i="44"/>
  <c r="H587" i="44"/>
  <c r="I112" i="44"/>
  <c r="I135" i="44"/>
  <c r="B228" i="44"/>
  <c r="I313" i="44"/>
  <c r="I330" i="44"/>
  <c r="I529" i="44"/>
  <c r="H146" i="44"/>
  <c r="I152" i="44"/>
  <c r="I222" i="44"/>
  <c r="H230" i="44"/>
  <c r="I253" i="44"/>
  <c r="B349" i="44"/>
  <c r="I349" i="44" s="1"/>
  <c r="I377" i="44"/>
  <c r="I391" i="44"/>
  <c r="B555" i="44"/>
  <c r="I557" i="44" s="1"/>
  <c r="B42" i="44"/>
  <c r="I42" i="44" s="1"/>
  <c r="I100" i="44"/>
  <c r="I409" i="44"/>
  <c r="I425" i="44"/>
  <c r="I436" i="44"/>
  <c r="I458" i="44"/>
  <c r="I481" i="44"/>
  <c r="I504" i="44"/>
  <c r="I521" i="44"/>
  <c r="I268" i="44"/>
  <c r="I131" i="44"/>
  <c r="I50" i="44"/>
  <c r="I495" i="44"/>
  <c r="B587" i="44"/>
  <c r="B333" i="44"/>
  <c r="I164" i="44"/>
  <c r="D146" i="44"/>
  <c r="D591" i="44" s="1"/>
  <c r="D597" i="44" s="1"/>
  <c r="I156" i="44"/>
  <c r="I381" i="44"/>
  <c r="I33" i="44"/>
  <c r="G62" i="44"/>
  <c r="I86" i="44"/>
  <c r="I104" i="44"/>
  <c r="B210" i="44"/>
  <c r="I264" i="44"/>
  <c r="I413" i="44"/>
  <c r="G429" i="44"/>
  <c r="I444" i="44"/>
  <c r="I463" i="44"/>
  <c r="I488" i="44"/>
  <c r="I571" i="44"/>
  <c r="F591" i="44"/>
  <c r="I448" i="44"/>
  <c r="I17" i="44"/>
  <c r="H335" i="44"/>
  <c r="B335" i="44"/>
  <c r="H349" i="44"/>
  <c r="I370" i="44"/>
  <c r="H594" i="44"/>
  <c r="H112" i="44"/>
  <c r="B212" i="44"/>
  <c r="I583" i="44"/>
  <c r="H268" i="44"/>
  <c r="I345" i="44"/>
  <c r="B585" i="44"/>
  <c r="C589" i="44"/>
  <c r="B46" i="44"/>
  <c r="I46" i="44" s="1"/>
  <c r="G17" i="44"/>
  <c r="C146" i="44"/>
  <c r="I321" i="44"/>
  <c r="E591" i="44"/>
  <c r="I429" i="44" l="1"/>
  <c r="I212" i="44"/>
  <c r="I230" i="44"/>
  <c r="I335" i="44"/>
  <c r="I587" i="44"/>
  <c r="B589" i="44"/>
  <c r="C596" i="44"/>
  <c r="B596" i="44" s="1"/>
  <c r="E597" i="44"/>
  <c r="H597" i="44" s="1"/>
  <c r="H591" i="44"/>
  <c r="B146" i="44"/>
  <c r="I146" i="44" s="1"/>
  <c r="G146" i="44"/>
  <c r="C591" i="44"/>
  <c r="G591" i="44" l="1"/>
  <c r="B591" i="44"/>
  <c r="I591" i="44" s="1"/>
  <c r="C597" i="44"/>
  <c r="G597" i="44" l="1"/>
  <c r="B597" i="44"/>
  <c r="Z8" i="43" l="1"/>
  <c r="Y8" i="43"/>
  <c r="X8" i="43"/>
  <c r="W8" i="43"/>
  <c r="V8" i="43"/>
  <c r="U8" i="43"/>
  <c r="T8" i="43"/>
  <c r="S8" i="43"/>
  <c r="R8" i="43"/>
  <c r="Q8" i="43"/>
  <c r="P8" i="43"/>
  <c r="O8" i="43"/>
  <c r="N8" i="43"/>
  <c r="M8" i="43"/>
  <c r="L8" i="43"/>
  <c r="K8" i="43"/>
  <c r="J8" i="43"/>
  <c r="C8" i="43" s="1"/>
  <c r="I8" i="43"/>
  <c r="H8" i="43"/>
  <c r="G8" i="43"/>
  <c r="F8" i="43"/>
  <c r="E8" i="43"/>
  <c r="D8" i="43"/>
  <c r="C7" i="43"/>
  <c r="C6" i="43"/>
  <c r="H39" i="39" l="1"/>
  <c r="C26" i="24" l="1"/>
  <c r="G37" i="39" l="1"/>
  <c r="I39" i="39"/>
  <c r="G38" i="39"/>
  <c r="I38" i="39" s="1"/>
  <c r="F38" i="39"/>
  <c r="E38" i="39"/>
  <c r="D38" i="39"/>
  <c r="C38" i="39"/>
  <c r="I37" i="39"/>
  <c r="F37" i="39"/>
  <c r="E37" i="39"/>
  <c r="C37" i="39"/>
  <c r="I36" i="39"/>
  <c r="H36" i="39"/>
  <c r="I35" i="39"/>
  <c r="H35" i="39"/>
  <c r="I34" i="39"/>
  <c r="H34" i="39"/>
  <c r="I33" i="39"/>
  <c r="H33" i="39"/>
  <c r="H32" i="39"/>
  <c r="I31" i="39"/>
  <c r="H31" i="39"/>
  <c r="I30" i="39"/>
  <c r="H30" i="39"/>
  <c r="I29" i="39"/>
  <c r="H29" i="39"/>
  <c r="H38" i="39" s="1"/>
  <c r="I27" i="39"/>
  <c r="H27" i="39"/>
  <c r="D27" i="39"/>
  <c r="I26" i="39"/>
  <c r="H26" i="39"/>
  <c r="D26" i="39"/>
  <c r="I25" i="39"/>
  <c r="H25" i="39"/>
  <c r="D25" i="39"/>
  <c r="I24" i="39"/>
  <c r="H24" i="39"/>
  <c r="D24" i="39"/>
  <c r="I23" i="39"/>
  <c r="H23" i="39"/>
  <c r="D23" i="39"/>
  <c r="H22" i="39"/>
  <c r="I21" i="39"/>
  <c r="H21" i="39"/>
  <c r="D21" i="39"/>
  <c r="I20" i="39"/>
  <c r="H20" i="39"/>
  <c r="D20" i="39"/>
  <c r="I19" i="39"/>
  <c r="H19" i="39"/>
  <c r="D19" i="39"/>
  <c r="I18" i="39"/>
  <c r="H18" i="39"/>
  <c r="D18" i="39"/>
  <c r="I17" i="39"/>
  <c r="H17" i="39"/>
  <c r="D17" i="39"/>
  <c r="I16" i="39"/>
  <c r="H16" i="39"/>
  <c r="D16" i="39"/>
  <c r="I15" i="39"/>
  <c r="H15" i="39"/>
  <c r="D15" i="39"/>
  <c r="I14" i="39"/>
  <c r="H14" i="39"/>
  <c r="D14" i="39"/>
  <c r="I13" i="39"/>
  <c r="H13" i="39"/>
  <c r="D13" i="39"/>
  <c r="I12" i="39"/>
  <c r="H12" i="39"/>
  <c r="D12" i="39"/>
  <c r="I11" i="39"/>
  <c r="H11" i="39"/>
  <c r="D11" i="39"/>
  <c r="I10" i="39"/>
  <c r="H10" i="39"/>
  <c r="D10" i="39"/>
  <c r="I9" i="39"/>
  <c r="H9" i="39"/>
  <c r="D9" i="39"/>
  <c r="I8" i="39"/>
  <c r="H8" i="39"/>
  <c r="H5" i="39" s="1"/>
  <c r="D8" i="39"/>
  <c r="I7" i="39"/>
  <c r="H7" i="39"/>
  <c r="D7" i="39"/>
  <c r="I6" i="39"/>
  <c r="H6" i="39"/>
  <c r="D6" i="39"/>
  <c r="D37" i="39" s="1"/>
  <c r="G5" i="39"/>
  <c r="I5" i="39" s="1"/>
  <c r="F5" i="39"/>
  <c r="F28" i="39" s="1"/>
  <c r="E5" i="39"/>
  <c r="E28" i="39" s="1"/>
  <c r="D5" i="39"/>
  <c r="D28" i="39" s="1"/>
  <c r="C5" i="39"/>
  <c r="C28" i="39" s="1"/>
  <c r="H37" i="39" l="1"/>
  <c r="G28" i="39"/>
  <c r="I28" i="39" l="1"/>
  <c r="H28" i="39"/>
  <c r="C11" i="37" l="1"/>
  <c r="C63" i="37"/>
  <c r="C65" i="37" s="1"/>
  <c r="C59" i="37"/>
  <c r="C61" i="37" s="1"/>
  <c r="C55" i="37"/>
  <c r="C57" i="37" s="1"/>
  <c r="C51" i="37"/>
  <c r="C46" i="37"/>
  <c r="C53" i="37" s="1"/>
  <c r="C41" i="37"/>
  <c r="C39" i="37"/>
  <c r="C36" i="37"/>
  <c r="C34" i="37"/>
  <c r="C32" i="37"/>
  <c r="C28" i="37"/>
  <c r="C23" i="37"/>
  <c r="C7" i="37"/>
  <c r="C44" i="37" l="1"/>
  <c r="C69" i="37"/>
  <c r="C62" i="24" l="1"/>
  <c r="C52" i="24"/>
  <c r="C44" i="24"/>
  <c r="C33" i="24"/>
  <c r="C29" i="24"/>
  <c r="C70" i="24" s="1"/>
  <c r="B26" i="24"/>
  <c r="B29" i="24" s="1"/>
  <c r="B70" i="24" s="1"/>
  <c r="H17" i="36" l="1"/>
  <c r="H12" i="36"/>
  <c r="H6" i="36"/>
  <c r="H30" i="36" l="1"/>
  <c r="E14" i="34" l="1"/>
  <c r="E9" i="34"/>
  <c r="E18" i="34" l="1"/>
</calcChain>
</file>

<file path=xl/sharedStrings.xml><?xml version="1.0" encoding="utf-8"?>
<sst xmlns="http://schemas.openxmlformats.org/spreadsheetml/2006/main" count="1659" uniqueCount="804">
  <si>
    <t>Kodas</t>
  </si>
  <si>
    <t>tikslo</t>
  </si>
  <si>
    <t>uždavinio</t>
  </si>
  <si>
    <t>priemonės</t>
  </si>
  <si>
    <t>01</t>
  </si>
  <si>
    <t>P</t>
  </si>
  <si>
    <t>02</t>
  </si>
  <si>
    <t>1</t>
  </si>
  <si>
    <t>Iš viso</t>
  </si>
  <si>
    <t>03</t>
  </si>
  <si>
    <t>2</t>
  </si>
  <si>
    <t>4</t>
  </si>
  <si>
    <t>3</t>
  </si>
  <si>
    <t>PP</t>
  </si>
  <si>
    <t>Priemonės požymis</t>
  </si>
  <si>
    <t>Priemonės pavadinimas ir detalizacija</t>
  </si>
  <si>
    <t>TP</t>
  </si>
  <si>
    <t>Projektinės veiklos organizavimas</t>
  </si>
  <si>
    <t>Projektinei dokumentacijai (investicijų projektų, energetinių auditų, galimybių studijų ir kitiems projektams būtiniems įgyvendinti dokumentams) Europos Sąjungos fondų, programų ir kitų finansavimo šaltinių priemonių paramai gauti parengti bei projektų bendrafinansavimui</t>
  </si>
  <si>
    <t>Sukurto turto pagal įgyvendintus ES projektus draudimas</t>
  </si>
  <si>
    <t>Bendradarbiavimo ryšių su Lietuvos ir užsienio šalių institucijomis ir organizacijomis stiprinimas bei bendrų projektų rengimas ir įgyvendinimas</t>
  </si>
  <si>
    <t>Narystės mokesčiai: Plungės miesto, Plungės rajono VVG ir kt.</t>
  </si>
  <si>
    <t>T</t>
  </si>
  <si>
    <t>Smulkiojo ir vidutinio verslo subjektų rėmimas</t>
  </si>
  <si>
    <t>Bendradarbystės centro "Spiečius" veiklos organizavimas</t>
  </si>
  <si>
    <t>Patalpų išlaikymas (nuoma, šildymas, elektra)</t>
  </si>
  <si>
    <t>Paslaugos (apsauga, internetas, valymas, draudimas)</t>
  </si>
  <si>
    <t>Spiečiaus paslaugos (informaciniai, verslumo įgūdžių renginiai, atviros durys, akseleravimo programa)</t>
  </si>
  <si>
    <t>Bendruomeninių organizacijų veiklos rėmimas</t>
  </si>
  <si>
    <t>Plungės kraštui</t>
  </si>
  <si>
    <t>Bendruomeninės veiklos savivaldybėje stiprinimas</t>
  </si>
  <si>
    <t>"Sumanūs kaimai" strategijos rengimas</t>
  </si>
  <si>
    <t>Plungės dekanato aptarnaujamų parapijų rėmimas</t>
  </si>
  <si>
    <t>Iš viso priemonėms:</t>
  </si>
  <si>
    <t>Savivaldybės biudžeto lėšų poreikis 2026 m. (tūkst. Eur)</t>
  </si>
  <si>
    <t>Reprezentacinės išlaidos</t>
  </si>
  <si>
    <t>Pavadinimas</t>
  </si>
  <si>
    <t>KOMPENSACIJA BŪSTO ŠILDYMUI</t>
  </si>
  <si>
    <t>KARŠTAS VANDUO</t>
  </si>
  <si>
    <t xml:space="preserve">ŠALTAS VANDUO  </t>
  </si>
  <si>
    <t xml:space="preserve">Kredito daugiab.namų atnaujinimui </t>
  </si>
  <si>
    <t>Darbo užmokestis</t>
  </si>
  <si>
    <t xml:space="preserve">Darbo užmokestis  </t>
  </si>
  <si>
    <t xml:space="preserve">Soc.įmokos           </t>
  </si>
  <si>
    <t xml:space="preserve">Medik. ir medic.patik. </t>
  </si>
  <si>
    <t xml:space="preserve">Ryšių paslaugos </t>
  </si>
  <si>
    <t xml:space="preserve">Komandiruotės  </t>
  </si>
  <si>
    <t xml:space="preserve">Kvalifikacijos kėlimas </t>
  </si>
  <si>
    <t>Komunalinių paslaugų įsig.išl.</t>
  </si>
  <si>
    <t>Informacinių technologijų įsig.išl.</t>
  </si>
  <si>
    <t xml:space="preserve">Reprezentacinės išlaidos </t>
  </si>
  <si>
    <t xml:space="preserve">Viešinimo išlaidos </t>
  </si>
  <si>
    <t xml:space="preserve">Kitų prekių ir pasl.įs.išl. </t>
  </si>
  <si>
    <t xml:space="preserve">Darbdavio soc.paramai </t>
  </si>
  <si>
    <t xml:space="preserve">Socialinės pašalpos </t>
  </si>
  <si>
    <t>Pagalbos pinigai</t>
  </si>
  <si>
    <t>Vienkartinės pašalpos</t>
  </si>
  <si>
    <t>Vietinė rinkliava</t>
  </si>
  <si>
    <t>Socialinės globos paslaugos</t>
  </si>
  <si>
    <t xml:space="preserve">IŠ VISO PRIEMONĖJE: </t>
  </si>
  <si>
    <t>SOCIALINIŲ PASLAUGŲ ORGANIZAVIMAS</t>
  </si>
  <si>
    <t>Akredituota soc. priežiūra</t>
  </si>
  <si>
    <t>BŪSTO PRITAIKYMAS ASMENIMS SU NEGALIA ORGANIZAVIMAS</t>
  </si>
  <si>
    <t>Būsto pritaikymas asmenims su negalia organizavimas</t>
  </si>
  <si>
    <t xml:space="preserve"> NVO PROJEKTŲ TEIKIANT SOCIALINES PASLAUGAS BENDRUOMENĖJE FINANSAVIMAS</t>
  </si>
  <si>
    <t>Pagyvenusių žmonių klubas "Pilnatis"</t>
  </si>
  <si>
    <t>Plungės r. buvusių tremtinių NVO "Paliesti tremties"</t>
  </si>
  <si>
    <t>Sutrikusio intelekto žmonių globos bendrija "Plungės viltis"</t>
  </si>
  <si>
    <t>VšĮ Plungės vyrų krizių centras</t>
  </si>
  <si>
    <t>Transporto paslaugos</t>
  </si>
  <si>
    <t>NVO automobilis (CD klubas)</t>
  </si>
  <si>
    <t>SOCIALINĖS REABILITACIJOS PASLAUGŲ ASMENIMS SU NEGALIA BENDRUOMENĖJE ORGANIZAVIMAS</t>
  </si>
  <si>
    <t>VšĮ LASS šiaurės rytų centras</t>
  </si>
  <si>
    <t>Plungės sergančiųjų CD klubas</t>
  </si>
  <si>
    <t>Plungės rajono neįgaliųjų draugija</t>
  </si>
  <si>
    <t>Telšių apskr. sergančiųjų nervų - raum. ligų asociacija</t>
  </si>
  <si>
    <t>Cerebrinio paralyž. asociacijos Plungės skyrius</t>
  </si>
  <si>
    <t>Žemaitijos psichikos negalią turinčių žmonių "Telšių atjauta"</t>
  </si>
  <si>
    <t xml:space="preserve">AKREDITUOTOS VAIKŲ DIENOS SOCIALINĖS PRIEŽIŪROS ORGANIZAVIMAS </t>
  </si>
  <si>
    <t xml:space="preserve">VšĮ Šateikių dienos centras </t>
  </si>
  <si>
    <t>VšĮ "Plungės Cyrulis"</t>
  </si>
  <si>
    <t>VšĮ "Vilties vėrinėliai"</t>
  </si>
  <si>
    <t>VšĮ "Edukacija Kitaip" (Alsėdžių vdc)</t>
  </si>
  <si>
    <t>Asociacijos Varkalių bendruomenės vdc</t>
  </si>
  <si>
    <t>Stalgėnų sen. šeimų bendr. "Gija" vdc</t>
  </si>
  <si>
    <t>Nepriskirti/vaikams su negalia</t>
  </si>
  <si>
    <t>Draugauk ir Mes</t>
  </si>
  <si>
    <t>BENDRUOMENĖS CENTRO PROGRAMOS ĮGYVENDINIMAS</t>
  </si>
  <si>
    <t xml:space="preserve"> Bendruomenės centras</t>
  </si>
  <si>
    <t>Socialinės dirbtuvės</t>
  </si>
  <si>
    <t>LAIKINO ATOKVĖPIO PASLAUGOS ORGANIZAVIMAS</t>
  </si>
  <si>
    <t>Laikino atokvėpio paslaugos organizavimas</t>
  </si>
  <si>
    <t>IŠ VISO PREMONĖJE:</t>
  </si>
  <si>
    <t>Iš viso SAVIVALDYBĖS FUNKCIJOS:</t>
  </si>
  <si>
    <t>Eil. Nr.</t>
  </si>
  <si>
    <t>Plungės m. istorinio centro pastatų fasadų tvarkymo finansavimo programa</t>
  </si>
  <si>
    <t>Prisidėjimas prie projekto parengimo „Šv. evangelisto Morkaus bažnyčios (u. k. 16046) Plungės r. sav., Šateikių k., Bažnyčios g. 2, fasadų ir stogo paveldo tvarkybos darbų projekto parengimas ir tyrimų atlikimas“</t>
  </si>
  <si>
    <t>Plungės rajono kryždirbystės paveldo priežiūra, remontas, atkūrimas</t>
  </si>
  <si>
    <t>Kulių žydų žudynių vietos ir kapo sutvarkymas</t>
  </si>
  <si>
    <t>Archeologiniai tyrimai Šateikių dvaro parko teritorijoje</t>
  </si>
  <si>
    <t>Kulių mstl. mūrinės koplytėlės restauracinio atkūrimo projekto parengimas</t>
  </si>
  <si>
    <t>Prisidėjimas prie kultūros paveldo projektų (mokslinių tyrimų, leidybos, ekspedicijų)</t>
  </si>
  <si>
    <t xml:space="preserve">Renginiai, viešinimas kultūros paveldui populiarinti </t>
  </si>
  <si>
    <t>Bendruomeninių ir nevyriausybinių organizacijų tarybų veiklos rėmimas</t>
  </si>
  <si>
    <t>3 lentelė</t>
  </si>
  <si>
    <t>Programa</t>
  </si>
  <si>
    <t>Priemonė</t>
  </si>
  <si>
    <t>Objektas</t>
  </si>
  <si>
    <t>Objekto planuojama suma</t>
  </si>
  <si>
    <t>003 Teritorijų planavimo programa</t>
  </si>
  <si>
    <t>02 Architektūros ir teritorijų planavimo proceso organizavimas (TP)</t>
  </si>
  <si>
    <t>Architektūros kokybės vertinimo gairių parengimas</t>
  </si>
  <si>
    <t>1991 m. rugpjūčio 19–21 dienų įvykių įamžinimui idėjos įgyvendinimo paslaugos</t>
  </si>
  <si>
    <t>03 Savivaldybės infrastruktūros objektų pagerinimo ir plėtros projektinės dokumentacijos rengimas (PP)</t>
  </si>
  <si>
    <t>Kultūros paskirties pastato, Plungės r. sav., Žlibinų sen., Žlibinų k., Žarėnų g. 46, kapitalinio remonto projekto parengimas, pritaikant patalpas administracinei paskirčiai</t>
  </si>
  <si>
    <t>Vaikų lopšelio-darželio „Rūtelė“, Plungės m., A. Jucio g. 38, pastato atnaujinimo (modernizavimo) projekto parengimo bei projekto vykdymo priežiūros paslaugos</t>
  </si>
  <si>
    <t>Vaikų lopšelio-darželio, Plungės m., V. Mačernio g. 47B, kapitalinio remonto projekto parengimo bei projekto vykdymo priežiūros paslaugos</t>
  </si>
  <si>
    <t>Smurtine mirtimi mirusių gabenimas į ekspert.</t>
  </si>
  <si>
    <t>VISO:</t>
  </si>
  <si>
    <t>Apsaugotas būstas</t>
  </si>
  <si>
    <t>Projektinės dokumentacijos parengimo ir ekspertavimo paslaugos</t>
  </si>
  <si>
    <t>Uždavinio ir priemonės požymis</t>
  </si>
  <si>
    <t>Projekto Eil. Nr.</t>
  </si>
  <si>
    <t>Tikslo/uždavinio/priemonės/projekto pavadinimas</t>
  </si>
  <si>
    <t>Asignavimų valdytojas</t>
  </si>
  <si>
    <t>Finansavimo šaltiniai</t>
  </si>
  <si>
    <t>2025 m. likučiai</t>
  </si>
  <si>
    <t xml:space="preserve">Iš jų </t>
  </si>
  <si>
    <t>Planuojami   2026-ųjų m. asignavimai ir kitos lėšos</t>
  </si>
  <si>
    <t>Iš jų</t>
  </si>
  <si>
    <t>2026 m. biudžete su likučiais</t>
  </si>
  <si>
    <t>Planuojami  2027-ųjų m. asignavimai ir kitos lėšos</t>
  </si>
  <si>
    <t>Planuojami  2028-ųjų m. asignavimai ir kitos lėšos</t>
  </si>
  <si>
    <t>DU (be sodros)</t>
  </si>
  <si>
    <t>tinkamos (aktualu tik P)</t>
  </si>
  <si>
    <t>netinkamos  (aktualu tik P)</t>
  </si>
  <si>
    <t xml:space="preserve">DU (be sodros) </t>
  </si>
  <si>
    <t>Užtikrinti kompleksišką  ir subalansuotą savivaldybės raidą</t>
  </si>
  <si>
    <t>Kurti palankią  aplinką investicijoms ir gyvenimo gerovei</t>
  </si>
  <si>
    <t>TE</t>
  </si>
  <si>
    <t>Investicijų ir kitų projektų, skirtų 2014-2020 m. nacionalinei pažangos programai/ ES fondų investicijų programai, vykdymas</t>
  </si>
  <si>
    <t>Integralios pagalbos teikimas ir plėtra Lietuvos savivaldybėse</t>
  </si>
  <si>
    <t>271759610
Plungės socialinių paslaugų centras</t>
  </si>
  <si>
    <t>SB</t>
  </si>
  <si>
    <t>SB (VB)</t>
  </si>
  <si>
    <t>SB (SP)</t>
  </si>
  <si>
    <t>SB (AA)</t>
  </si>
  <si>
    <t>ES</t>
  </si>
  <si>
    <t>2016-07-28 T1-204
SPP 1.5.2</t>
  </si>
  <si>
    <t>Iš viso priemonei:</t>
  </si>
  <si>
    <t xml:space="preserve">Savivaldybės biudžeto lėšos </t>
  </si>
  <si>
    <t>Iš viso priemonei</t>
  </si>
  <si>
    <t>Valstybės biudžeto dotacijos lėšos</t>
  </si>
  <si>
    <t xml:space="preserve">Pajamos už prekes ir paslaugos </t>
  </si>
  <si>
    <t xml:space="preserve">Savivaldybės aplinkos apsaugos rėmimo specialiosios programos lėšos </t>
  </si>
  <si>
    <t>Paskolos lėšos</t>
  </si>
  <si>
    <t>Europos Sąjungos paramos lėšos</t>
  </si>
  <si>
    <t>TI</t>
  </si>
  <si>
    <t>Tęstinių investicijų ir kitų projektų vykdymas (pereinamojo laikotarpio)</t>
  </si>
  <si>
    <t>Universalaus sporto ir sveikatingumo komplekso Plungėje, Mendeno g. 1 C , statyba  (II etapas)</t>
  </si>
  <si>
    <t>2024-02-08 T1-42; 
SPP 4.1.3.</t>
  </si>
  <si>
    <t xml:space="preserve">Plungės r. Kulių gimnazijos Aušros g. 24, Kuliai, Plungės r. remontas </t>
  </si>
  <si>
    <t>2024-02-08 T1-42 
SPP 1.2.4.</t>
  </si>
  <si>
    <t>04</t>
  </si>
  <si>
    <t>RP</t>
  </si>
  <si>
    <t>Investicijų  projektų, numatytų 2022-2030 m. Telšių regiono plėtros plane, vykdymas</t>
  </si>
  <si>
    <t>Vandens tiekimo ir nuotekų tvarkymo infrastruktūros plėtra ir rekonstrukcija Plungės rajone</t>
  </si>
  <si>
    <t xml:space="preserve">2024-06-24 T1-184
SPP 1.8.1 ir 1.8.3 </t>
  </si>
  <si>
    <t>Rūšiuojamojo atliekų surinkimo skatinimas Telšių regione</t>
  </si>
  <si>
    <t>2024-06-24 T1-185
SPP 1.8.2 
proj. Nr. 02-001-06-10-01_RE
Finansavimo sutartis 2025-06-05.</t>
  </si>
  <si>
    <t>Plungės rajono savivaldybės gyventojų sveikatos raštingumo didinimas</t>
  </si>
  <si>
    <t>302415311
Visuomenės sveikatos biuras</t>
  </si>
  <si>
    <t>2024-03-28 T1-51
SPP 1.1.1 ir 1.1.3
Finansavimo sutartis 2025-07-01.</t>
  </si>
  <si>
    <t>Stacionarinės slaugos paslaugų asmenims, sergantiems Alzheimerio liga ir senatvine demencija infrastruktūros modernizavimas Plungės rajono savivaldybėje</t>
  </si>
  <si>
    <t xml:space="preserve">2025-09-25 T1-270
SPP 1.5.1 ir 1.5.2 </t>
  </si>
  <si>
    <t>5</t>
  </si>
  <si>
    <t>Socialinių paslaugų infrastruktūros ir paslaugų plėtra Plungės rajono savivaldybėje</t>
  </si>
  <si>
    <t xml:space="preserve">SPP 1.5.3 </t>
  </si>
  <si>
    <t>6</t>
  </si>
  <si>
    <t>Grupinio gyvenimo namų infrastruktūros plėtra Plungės rajono savivaldybėje</t>
  </si>
  <si>
    <t>2024-06-27 T1-170
SPP 1.5.2
Finansavimo sutartis 2024-12-17.</t>
  </si>
  <si>
    <t>7</t>
  </si>
  <si>
    <t>Apsaugoto būsto infrastruktūros plėtra Plungės rajono savivaldybėje</t>
  </si>
  <si>
    <t>2024-04-25 T1-100
SPP 1.5.1 
Finansavimo sutartis 2024-10-11.</t>
  </si>
  <si>
    <t>8</t>
  </si>
  <si>
    <t>Švietimo paslaugų kokybės ir prieinamumo gerinimas Plungės rajono savivaldybėje</t>
  </si>
  <si>
    <t>2024-02-08- T1-3
2024-02-08 T1-4
SPP  1.2.5. ir 1.5.4</t>
  </si>
  <si>
    <t>9</t>
  </si>
  <si>
    <t>Regiono savivaldybių bendrieji veiksmai, panaudojant turizmo funkcinius ryšius</t>
  </si>
  <si>
    <t>2025-02-13 T1-50
2025-06-26 T1-193
SPP 4.4.2 ir 4.4.4
Finansavimo sutartis 2025-07-07.</t>
  </si>
  <si>
    <t>10</t>
  </si>
  <si>
    <t>Bendrame regioniniame maršrute „Žemaitijos piliakalniai“ esančių  Gandingos ir Varkalių, Nausodžio piliakalnių kompleksų pritaikymas  lankymui Plungės rajono savivaldybėje</t>
  </si>
  <si>
    <t>2025-09-25 T1-271
SPP 3.3.3</t>
  </si>
  <si>
    <t>11</t>
  </si>
  <si>
    <t>Bendrame regioniniame maršrute "Žemaitijos piliakalniai" esančio Plungės piliakalnio pritaikymas lankymui Plungės rajono savivaldybėje</t>
  </si>
  <si>
    <t>2025-07-31 T1-245
SPP 3.3.3</t>
  </si>
  <si>
    <t>12</t>
  </si>
  <si>
    <t>Bendrame regioniniame maršrute „Gamtos peizažai“ esančio Platelių ežero pritaikymas lankymui Plungės rajono savivaldybėje, Šeirės ir Obelėlės etapai</t>
  </si>
  <si>
    <t xml:space="preserve">2025-09-25 T1-274 
SPP 4.4.3 </t>
  </si>
  <si>
    <t>13</t>
  </si>
  <si>
    <t>Bendrame regioniniame maršrute "Sakralinis kelias" esančių objektų pritaikymas lankymui Plungės rajono savivaldybėje</t>
  </si>
  <si>
    <t xml:space="preserve">SPP 4.2.1 </t>
  </si>
  <si>
    <t>14</t>
  </si>
  <si>
    <t>Bendrame regioniniame maršrute "Oginskių paveldo pažintinis maršrutas“ esančios Plungės dvaro sodybos   pritaikymas lankymui, aktualizuojant M. K. Čiurlionio kelią, Plungės rajono savivaldybėje</t>
  </si>
  <si>
    <t xml:space="preserve">SPP  4.4.5 </t>
  </si>
  <si>
    <t>15</t>
  </si>
  <si>
    <t>Regiono savivaldybių bendrieji veiksmai skatinant investicijas ir verslumą</t>
  </si>
  <si>
    <t xml:space="preserve">2025-02-13 T1-53
2025-06-26 T1-209
SPP 2.1.2 </t>
  </si>
  <si>
    <t>16</t>
  </si>
  <si>
    <t>Plungės miesto pramoninės teritorijos (Salantų g. ir  Pramonės pr.) pritaikymas verslo plėtrai ir naujų investuotojų įsikūrimui</t>
  </si>
  <si>
    <t>SPP 2.1.4</t>
  </si>
  <si>
    <t>17</t>
  </si>
  <si>
    <t>Verslumo, kūrybiškumo ir skaitmeninių kompetencijų ugdymo centro įrengimas Plungėje</t>
  </si>
  <si>
    <t>05</t>
  </si>
  <si>
    <t>Investicijų ir kitų projektų vykdymas (naujo finansavimo periodo)</t>
  </si>
  <si>
    <t xml:space="preserve">Paslaugų centro vaikams įkūrimas Plungės mieste </t>
  </si>
  <si>
    <t>190986017
Specialiojo ugdymo centras</t>
  </si>
  <si>
    <t>2020-07-30 T1-160 
SPP 1.5.2</t>
  </si>
  <si>
    <t xml:space="preserve">Daugiabučių namų atnaujinimo (modernizavimas) programa </t>
  </si>
  <si>
    <t>2013-07-25 T1-192
SPP 3.1.1.</t>
  </si>
  <si>
    <t>Tūkstantmečio mokyklos</t>
  </si>
  <si>
    <t>2022-03-24 T1-50
SPP 1.2.6</t>
  </si>
  <si>
    <t xml:space="preserve">Kompleksinės paslaugos (KOPA) </t>
  </si>
  <si>
    <t>171697549
Krizių centras</t>
  </si>
  <si>
    <t>SPP 1.5.2</t>
  </si>
  <si>
    <t>Inkubavimo, konsultavimo, mentorystės ir tinklaveikos programų vystymas, skatinant pradedančiųjų SVV subjektų kūrimąsi ir augimą regionuose</t>
  </si>
  <si>
    <t>2023-11-30 Nr. T1-317
2023-12-18 partnerystės sutartimi Nr. A1-87 (02-024-K-0007) 
SPP 2.1.6</t>
  </si>
  <si>
    <t>Perėjimas nuo institucinės globos prie bendruomeninių
paslaugų Sostinės regione, Vidurio ir Vakarų Lietuvos regione</t>
  </si>
  <si>
    <t>Vadovaujantis 2024 m. vasario 14 d. sutartimi Nr. A1-7 ir 2024 m. gegužės 3 d. papildomu susitarimu su Asmens su negalia teisių apsaugos agentūra
SPP 1.5</t>
  </si>
  <si>
    <t>Ugdymo priemonės mokykloms</t>
  </si>
  <si>
    <t>2024-05-30 T1-121
SPP 1.2.2.</t>
  </si>
  <si>
    <t>Švietimo pagalbos ir koordinuotai teikiamų paslaugų užtikrinimas</t>
  </si>
  <si>
    <t>2024-07-25 T1-193
SPP 1.2.6</t>
  </si>
  <si>
    <t>Plungės M. Oginskio dvaro sodybos pastato – žirgyno pritaikymas visuomenės kultūros reikmėms (III etapas) 18</t>
  </si>
  <si>
    <t>191123113
ŽDM</t>
  </si>
  <si>
    <t>2023-02-23 T1-52; 
2024-02-08 T1-41
SPP 4.4.5; 4.3.7</t>
  </si>
  <si>
    <t>Inovatyvusis M. Oginskio rūmų žirgynas –  įtraukaus kultūros turinio erdvė. 51</t>
  </si>
  <si>
    <t>191123113
 ŽDM</t>
  </si>
  <si>
    <t>2023-12-21 T1-328
SPP 4.4.5; 4.1.2; 4.3.7</t>
  </si>
  <si>
    <t>Plungės M. Oginskio dvaro žirgyno
pritaikymas menų sintezės laboratorijai</t>
  </si>
  <si>
    <t>2024-07-25 T1-200; 
SPP 4.4.5; 4.1.2; 4.3.7</t>
  </si>
  <si>
    <t>Sveikatos priežiūros specialistų pritraukimas į Plungės rajono savivaldybę</t>
  </si>
  <si>
    <t>2024-07-25 T1-196; 
SPP 1.1.1</t>
  </si>
  <si>
    <t>Sveikatos centro sudėtyje teikiamų sveikatos priežiūros paslaugų infrastruktūros modernizavimas Plungės rajono
savivaldybėje</t>
  </si>
  <si>
    <t>2024-03-28 T1-52
SPP 1.1.5</t>
  </si>
  <si>
    <t>Sveikatos centro veiklos modelio diegimas Plungės rajono savivaldybėje</t>
  </si>
  <si>
    <t>2024-05-26 T1-212
SPP 1.1.5</t>
  </si>
  <si>
    <t>Plungės specialiojo ugdymo centro aprūpinimas, įgyvendinant įtraukųjį švietimą</t>
  </si>
  <si>
    <t>2024-09-26 T1-231
SPP 1.2.6</t>
  </si>
  <si>
    <t>Ankstyvojo ugdymo užtikrinimas vaikams iš socialinę riziką patiriančių šeimų</t>
  </si>
  <si>
    <t>2024-02-08 T1-2
SPP 1.2.5</t>
  </si>
  <si>
    <t>Socialinių paslaugų prieinamumo vyresnio amžiaus žmonėms gerinimas ir tarpvalstybinių ekstremaliųjų situacijų valdymo gebėjimų stiprinimas</t>
  </si>
  <si>
    <t>2025-02-13 T1-15</t>
  </si>
  <si>
    <t>18</t>
  </si>
  <si>
    <t xml:space="preserve">Lopšelio-darželio „Rūtelė“ pastato atnaujinimas, A. Jucio g. 38, Plungėje </t>
  </si>
  <si>
    <t>2025-02-13 T1-51</t>
  </si>
  <si>
    <t>19</t>
  </si>
  <si>
    <t xml:space="preserve">Lopšelio-darželio „Raudonkepuraitė“ pastato atnaujinimas, V. Mačernio g. 47 B, Plungėje </t>
  </si>
  <si>
    <t>20</t>
  </si>
  <si>
    <t>Žlibinų kultūros centro pastato atnaujinimas, Žarėnų g. 46, Žlibinų k., Plungės r. sav.</t>
  </si>
  <si>
    <t>21</t>
  </si>
  <si>
    <t>Dviračių takų įrengimas Žemaitijos gatvės (Plungės r. sav., Babrungo sen.) atkarpoje</t>
  </si>
  <si>
    <t>2025-04-24 T1-138</t>
  </si>
  <si>
    <t>22</t>
  </si>
  <si>
    <t>Dviračių takų įrengimas Dariaus ir Girėno gatvės (Plungėje) atkarpose</t>
  </si>
  <si>
    <t>23</t>
  </si>
  <si>
    <t>Dviračių tako įrengimas Stoties g., Plungėje</t>
  </si>
  <si>
    <t>24</t>
  </si>
  <si>
    <t>Dviračių tako įrengimas Birutės g., Plungėje</t>
  </si>
  <si>
    <t>25</t>
  </si>
  <si>
    <t>Paviršinių nuotekų valymo technologijų diegimas Telšių regiono atliekų mechaninio biologinio apdorojimo įrenginiuose</t>
  </si>
  <si>
    <t>2025-05-29 T1-189</t>
  </si>
  <si>
    <t>26</t>
  </si>
  <si>
    <t>Kompetencijų vystymas, siekiant padėti mažoms ir vidutinėms įmonėms paveldėjimo ir perdavimo procesuose</t>
  </si>
  <si>
    <t>2025-03-27 T1-98</t>
  </si>
  <si>
    <t>27</t>
  </si>
  <si>
    <t>Rietavo gatvės, Plungės m. ir Rietavo gatvės, Pakerų k., Plungės r. sav., kapitalinis remontas įrengiant pėsčiųjų ir dviračių takus;</t>
  </si>
  <si>
    <t>28</t>
  </si>
  <si>
    <t>Mendeno gatvės, Plungės m. remontas įrengiant dviračių takus;</t>
  </si>
  <si>
    <t>29</t>
  </si>
  <si>
    <t>Mendeno gatvės, Varkalių k., Plungės r. sav.,  remontas įrengiant dviračių takus.</t>
  </si>
  <si>
    <t>30</t>
  </si>
  <si>
    <t>Šv. evangelisto Morkaus bažnyčios (u. k. 16046) Plungės r. sav., Šateikių k., Bažnyčios g. 2, fasadų ir stogo paveldo tvarkybos darbų projekto parengimas ir tyrimų atlikimas</t>
  </si>
  <si>
    <t>31</t>
  </si>
  <si>
    <t>32</t>
  </si>
  <si>
    <t>REZERVAS NAUJAI ATSIRADUSIEMS PROJEKTAMS IR NETINKAMOMS IŠLAIDOMS</t>
  </si>
  <si>
    <t>Iš viso uždaviniui</t>
  </si>
  <si>
    <t>Iš viso tikslui</t>
  </si>
  <si>
    <t>Finansavimo šaltinių suvestinė</t>
  </si>
  <si>
    <t>Iš viso programai:</t>
  </si>
  <si>
    <t>LĖŠOS, PLANUOJAMOS 2026 M. BIUDŽETO PROJEKTE STRATEGINIO PLANO 008 INFRASTRUKTŪROS OBJEKTŲ PRIEŽIŪROS IR ŪKINIŲ SUBJEKTŲ RĖMIMO PROGRAMOS PRIEMONĖMS (tūkst. Eur)</t>
  </si>
  <si>
    <t>Priemonės pavadinimas/Veiklos/Projektai</t>
  </si>
  <si>
    <t>Viso, tūkst. Eur:</t>
  </si>
  <si>
    <t>1.</t>
  </si>
  <si>
    <t xml:space="preserve">01 Savivaldybės infrastruktūros objektų planavimas, remontas ir priežiūra </t>
  </si>
  <si>
    <t>1.1.</t>
  </si>
  <si>
    <t>1.2.</t>
  </si>
  <si>
    <t>09 01 01 01 Savivaldybės infrastruktūros objektų planavimas, priežiūra, statyba (Ikimokyklinis ugdymas)</t>
  </si>
  <si>
    <t>Plungės lopšelio-darželio "Nykštukas" struktūrinio tinko remontas, dažymas (~500 m2), HPL plokščių keitimas</t>
  </si>
  <si>
    <t>Plungės lopšelio-darželio "Nykštukas" stogo remonto darbai prie parapetų</t>
  </si>
  <si>
    <t>Plungės lopšelio-darželio "Pasaka" grupės remontas (pelėsio pažeista patalpa)</t>
  </si>
  <si>
    <t>Plungės lopšelio-darželio "Pasaka" pastato fasado plovimas</t>
  </si>
  <si>
    <t>Plungės r. Liepijų mokyklos Šateikių skyriaus pastato buitinių nuotekų tinklų atnaujinimas</t>
  </si>
  <si>
    <t>Plungės r. Liepijų mokyklos Šateikių skyriaus pastato cokolio remontas, pastato drenažo įrengimas</t>
  </si>
  <si>
    <t>1.3.</t>
  </si>
  <si>
    <t>09 02 01 01 Savivaldybės infrastruktūros objektų planavimas, priežiūra, statyba (Pagrindinės mokyklos)</t>
  </si>
  <si>
    <t>Plungės r. Liepijų mokyklos universalaus daugiafunkcinio centro pastato šilumos punkto remontas</t>
  </si>
  <si>
    <t>Plungės r. Liepijų mokyklos Šateikių skyriaus pastato šilumos punkto atnaujinimas su paprastojo remonto projekto parengimu</t>
  </si>
  <si>
    <t>Plungės akademiko Adolfo Jucio progimnazijos pastato šilumos punkto, šildymo ir karšto vandens sistemų paprastojo remonto projekto parengimas</t>
  </si>
  <si>
    <t>09 02 02 01 Savivaldybės infrastruktūros objektų planavimas, priežiūra, statyba (Vidurinės mokyklos)</t>
  </si>
  <si>
    <t>Žemaitijos kadetų Kulių gimnazijos skyriaus paprastojpo remonto projekto koregavimas</t>
  </si>
  <si>
    <t>1.4.</t>
  </si>
  <si>
    <t xml:space="preserve">04 02 01 01 Savivaldybės infrastruktūros objektų planavimas, priežiūra, statyba (žemės priežiūra) </t>
  </si>
  <si>
    <t xml:space="preserve"> Plungės rajono savivaldybės melioracijos ir hidrotechninių statinių inventorizavimas, einamasis remontas ir priežiūra 2211115</t>
  </si>
  <si>
    <t>1.5.</t>
  </si>
  <si>
    <t xml:space="preserve">04 05 01 02 Savivaldybės infrastruktūros objektų planavimas, priežiūra, statyba (keliai) </t>
  </si>
  <si>
    <t>Greitosios medicinos pagalbos tarnybos pastotės kiemo dangos remonto darbai</t>
  </si>
  <si>
    <t>1.6.</t>
  </si>
  <si>
    <t xml:space="preserve">08 02 01 08 Savivaldybės infrastruktūros objektų planavimas, priežiūra, statyba (kultūra) </t>
  </si>
  <si>
    <t>M. Oginskio rūmų fasadų einamosios priežiūros darbai</t>
  </si>
  <si>
    <t>1.7</t>
  </si>
  <si>
    <t xml:space="preserve">08 01 01 02 Savivaldybės infrastruktūros objektų planavimas, priežiūra, statyba (poilsis ir sportas) </t>
  </si>
  <si>
    <t>1.8</t>
  </si>
  <si>
    <t xml:space="preserve">09 05 01 01 Savivaldybės infrastruktūros objektų planavimas, priežiūra, statyba (neformalus) </t>
  </si>
  <si>
    <t>Daugiabučio gyvenamo namo buto, esančio Gandingos g. 16-38, Plungės mieste, vidaus patalpų remontas, t. y. (balkoninių durų angos ir tų pačių balkoninių durų montavimas)</t>
  </si>
  <si>
    <t>Savivaldybės infrastruktūros objektų planavimas, remontas ir priežiūra VISO:</t>
  </si>
  <si>
    <t>2.</t>
  </si>
  <si>
    <t xml:space="preserve">02 Savivaldybės infrastruktūros objektų plėtra </t>
  </si>
  <si>
    <t>2.1.</t>
  </si>
  <si>
    <t xml:space="preserve">04 05 01 02 Savivaldybės infrastruktūros objektų plėtra </t>
  </si>
  <si>
    <t>Alsėdžių gatvių apšvietimo įrengimas</t>
  </si>
  <si>
    <t xml:space="preserve">Medelyno gatvės Nausodžio sen. apšvietimo tinklai ESO dalis </t>
  </si>
  <si>
    <t>Prisidėjimas prie ESO rangos, įgyvendinant dviračių takų plėtrą</t>
  </si>
  <si>
    <t>2.3.</t>
  </si>
  <si>
    <t>08 01 01 03 Savivaldybės infrastruktūros objektų plėtra sportas ir poilsis</t>
  </si>
  <si>
    <t>Savivaldybės infrastruktūros objektų plėtra VISO:</t>
  </si>
  <si>
    <t>3.</t>
  </si>
  <si>
    <t xml:space="preserve">03 Savivaldybės vietinės reikšmės keliams (gatvėms) tiesti, taisyti, prižiūrėti ir saugaus eismo sąlygoms užtikrinti </t>
  </si>
  <si>
    <t>3.1.</t>
  </si>
  <si>
    <t xml:space="preserve">04 05 01 02 Savivaldybės vietinės reikšmės keliams (gatvėms) tiesti, taisyti, prižiūrėti ir saugaus eismo sąlygoms užtikrinti </t>
  </si>
  <si>
    <t>Kaimiškųjų seniūnijų kelių priežiūrai (sniego valymas, slidžių ruožų barstymas, paprastasis kelio remontas)</t>
  </si>
  <si>
    <t>Savivaldybės vietinės reikšmės keliams (gatvėms) tiesti, taisyti, prižiūrėti ir saugaus eismo sąlygoms užtikrinti VISO:</t>
  </si>
  <si>
    <t>4.</t>
  </si>
  <si>
    <t xml:space="preserve">04 Savivaldybės vietinės reikšmės kelių (gatvių) bei eismo saugumo priemonių plėtra, prisidedant prie darnaus judumo  </t>
  </si>
  <si>
    <t>4.1.</t>
  </si>
  <si>
    <t xml:space="preserve">04 05 01 02 Savivaldybės vietinės reikšmės kelių (gatvių) bei eismo saugumo priemonių plėtra, prisidedant prie darnaus judumo </t>
  </si>
  <si>
    <t xml:space="preserve">Prisidėjimas prie bendrai vykdomų projektų su Lietuvos automobilių kelių direkcija. Asfaltbetonio dangos tiesimas  pagal KPPP patvirtintą prioritetinį sąrašą </t>
  </si>
  <si>
    <t>Savivaldybės vietinės reikšmės kelių (gatvių) bei eismo saugumo priemonių plėtra, prisidedant prie darnaus judumo VISO:</t>
  </si>
  <si>
    <t>5.</t>
  </si>
  <si>
    <t xml:space="preserve">05 Infrastruktūros plėtra savivaldybės ir fizinių ar juridinių ar asmenų jungtinės veiklos pagrindu </t>
  </si>
  <si>
    <t>5.1.</t>
  </si>
  <si>
    <t xml:space="preserve">04 05 01 02 Infrastruktūros plėtra savivaldybės ir fizinių ar juridinių ar asmenų jungtinės veiklos pagrindu </t>
  </si>
  <si>
    <t xml:space="preserve">*Plungės rajono vietinės reikšmės kelių juostoje esantiems statiniams, daugiaaukščių namų kiemams, įvažiavimams, šaligatviams, kelių ir gatvių apšvietimo sistemoms, vaikų žaidimo aikštelėms bei kitiems statiniams rekonstruoti, taisyti (remontuoti). Gyventojų prisidėjimas 60 proc. prie projekto įgyvendinimo. </t>
  </si>
  <si>
    <t>Infrastruktūros plėtra savivaldybės ir fizinių ar juridinių ar asmenų jungtinės veiklos pagrindu VISO:</t>
  </si>
  <si>
    <t>6.</t>
  </si>
  <si>
    <t xml:space="preserve">06 Dalyvaujamojo biudžeto įgyvendinimas </t>
  </si>
  <si>
    <t>6.1.</t>
  </si>
  <si>
    <t xml:space="preserve">08 01 01 03 Dalyvaujamojo biudžeto įgyvendinimas </t>
  </si>
  <si>
    <t>PLANUOJAMA DOTACIJA</t>
  </si>
  <si>
    <t>Eilės Nr.</t>
  </si>
  <si>
    <t xml:space="preserve">Lėšos, skirtos želdinių atkuriamajai vertei atlyginti </t>
  </si>
  <si>
    <t xml:space="preserve">Vykdomų projektų darbų vykdymo techninės priežiūros, projektų vykdymo priežiūros  paslaugos </t>
  </si>
  <si>
    <t>Kulių kapinių vandes gręžinio įrengimas</t>
  </si>
  <si>
    <t xml:space="preserve">Plungės lopšelio-drželio "Vyturėlis" sanitarinių mazgų patalpų remontas su įranga </t>
  </si>
  <si>
    <t>Plungės akademiko Adolfo Jucio progimnazijos "Babrungo" skyriaus privažiavimo infrastruktūros atnaujinimas (šuliniai)</t>
  </si>
  <si>
    <t xml:space="preserve">Sporto, žaidimų aikštelių tvarkymui </t>
  </si>
  <si>
    <t>SAVIVALDYBĖS BIUDŽETO  2025 M. ir 2026 M. PAJAMOS, LIKUČIAI, SKOLINTOS LĖŠOS</t>
  </si>
  <si>
    <t>8 lentelė</t>
  </si>
  <si>
    <t>Tūkst. eurų</t>
  </si>
  <si>
    <t>Pajamų pavadinimas</t>
  </si>
  <si>
    <t>2025 m. biudžeto planas metų pradžioje</t>
  </si>
  <si>
    <t xml:space="preserve">2025 metų pakeitimai </t>
  </si>
  <si>
    <t>2025 m. patikslintas planas</t>
  </si>
  <si>
    <t>2025 m. vykdymas</t>
  </si>
  <si>
    <t xml:space="preserve">2026 m. biudžeto projektas </t>
  </si>
  <si>
    <t xml:space="preserve">2026 biudž. proj.    su 2025 m. planu metų pradžioje, </t>
  </si>
  <si>
    <t>2026 biudž. proj. su 2025 metų pradžia (didėjimas, mažėjimas procentais)</t>
  </si>
  <si>
    <t>Pajamos be dotacijų</t>
  </si>
  <si>
    <t>GPM iš fiksuoto pajamų mokesčio už veiklas, kuriomis verčiamasi, turint verslo liudijimą</t>
  </si>
  <si>
    <t>Žemės mokestis</t>
  </si>
  <si>
    <t>Paveldimo turto mokestis</t>
  </si>
  <si>
    <t>Nekilnojamojo turto mokestis</t>
  </si>
  <si>
    <t>Mokesčiai už aplinkos teršimą</t>
  </si>
  <si>
    <t>Palūkanos</t>
  </si>
  <si>
    <t>Nuomos mokestis už valstybinę žemę</t>
  </si>
  <si>
    <t>Mokesčiai už medžiojamųjų gyvūnų išteklius</t>
  </si>
  <si>
    <t>Kiti mokesčiai už valstybinius gamtos išteklius</t>
  </si>
  <si>
    <t>Biudžetinių įstaigų pajamos už prekes ir paslaugas</t>
  </si>
  <si>
    <t>Pajamos už ilgalaikio ir trumpalaikio materialiojo turto nuomą</t>
  </si>
  <si>
    <t>Įmokos už išlaikymą švietimo, socialinės apsaugos ir kitose įstaigose</t>
  </si>
  <si>
    <t>Valstybės  rinkliava</t>
  </si>
  <si>
    <t>Vietinė rinkliava už atliekų tvarkymą</t>
  </si>
  <si>
    <t>Infrastruktūros plėtros įmokos</t>
  </si>
  <si>
    <t>Pajamos iš baudų, konfiskuoto turto ir kitų netesybų</t>
  </si>
  <si>
    <t>Kitos neišvardytos pajamos</t>
  </si>
  <si>
    <t>Materialiojo ir nematerialiojo turto realizavimo pajamos (už žemę)</t>
  </si>
  <si>
    <t>Materialiojo ir nematerialiojo turto realizavimo pajamos (pastatai ir kt.)</t>
  </si>
  <si>
    <t>Dotacijos</t>
  </si>
  <si>
    <t>IŠ VISO (2+24 eil.)</t>
  </si>
  <si>
    <t>Likutis Aplinkos apsaugos rėmimo programos</t>
  </si>
  <si>
    <t xml:space="preserve">Likutis už parduotą žemę </t>
  </si>
  <si>
    <t xml:space="preserve">Likutis už parduotą socialinį būstą </t>
  </si>
  <si>
    <t>Likutis  vietinės rinkliavos už atliekų tvarkymą</t>
  </si>
  <si>
    <t>Likutis infrastruktūros plėtros įmokų</t>
  </si>
  <si>
    <t xml:space="preserve">Likutis įstaigų pajamų </t>
  </si>
  <si>
    <t>Likutis ES lėšų</t>
  </si>
  <si>
    <t>Laisvi likučiai perskirstymui</t>
  </si>
  <si>
    <t>Savarankiškosioms funkcijoms  be dotacijų ir likučių</t>
  </si>
  <si>
    <t>Iš viso likučių</t>
  </si>
  <si>
    <t>Skolintos lėšos</t>
  </si>
  <si>
    <t>LĖŠOS, PLANUOJAMOS 2026 M. BIUDŽETO PROJEKTE STRATEGINIO PLANO 002 EKONOMINĖS IR PROJEKTINĖS VEIKLOS PROGRAMOS PRIEMONĖMS (tūkst. Eur)</t>
  </si>
  <si>
    <t>2 lentelė</t>
  </si>
  <si>
    <t>LĖŠOS, PLANUOJAMOS 2026 M. BIUDŽETO PROJEKTE STRATEGINIO PLANO 003 TERITORIJŲ PLANAVIMO PROGRAMOS PRIEMONĖMS (tūkst. Eur)</t>
  </si>
  <si>
    <t>Vandens tiekimo ir nuotekų tvarkymo spec. plano koregavimas</t>
  </si>
  <si>
    <t>Numatyta 2026 m. projekte</t>
  </si>
  <si>
    <t>Viso išmokos:</t>
  </si>
  <si>
    <t>SOCIALINĖS PARAMOS, IŠMOKŲ IR KOMPENSACIJŲ ORGANIZAVIMAS</t>
  </si>
  <si>
    <t xml:space="preserve">LĖŠOS, PLANUOJAMOS 2026 M. BIUDŽETO PROJEKTE STRATEGINIO PLANO 006 KULTŪROS IR TURIZMO PROGRAMOS PRIEMONĖMS </t>
  </si>
  <si>
    <t>5 lentelė</t>
  </si>
  <si>
    <t>06 06 01 01 Savivaldybės infrastruktūros objektų planavimas, priežiūra, statyba ( Komunalinio ūkio plėtros objektai)</t>
  </si>
  <si>
    <t>2026 m. projekte</t>
  </si>
  <si>
    <t>4 lentelė</t>
  </si>
  <si>
    <t>Įstaigos pavadinimas</t>
  </si>
  <si>
    <t>Savarankiškosioms savivaldybės  funkcijos  vykdyti               Nr. 3 priedas</t>
  </si>
  <si>
    <t>Specialiosios tikslinės dotacijos,  skiriamos valstybinėms perduotoms savivaldybėms funkcijoms atlikti Nr. 4 priedas</t>
  </si>
  <si>
    <t>Dotacija, ugdymo reikmėms finansuoti Nr. 5 priedas</t>
  </si>
  <si>
    <t>Kitų dotacijų paskirstymas          Nr. 6 priedas</t>
  </si>
  <si>
    <t>Biudžetinių įstaigų gaunamų lėšų ir pajamų paskirstymas      Nr. 7 priedas</t>
  </si>
  <si>
    <t>Nepanaudotų biudžeto lėšų paskirstymas Nr. 8 priedas</t>
  </si>
  <si>
    <t>Viso</t>
  </si>
  <si>
    <t>Akademiko Adolfo Jucio progimnazija</t>
  </si>
  <si>
    <t>Liepijų mokykla</t>
  </si>
  <si>
    <t>„ Ryto“ pagrindinė mokykla</t>
  </si>
  <si>
    <t>„ Saulės“ gimnazija</t>
  </si>
  <si>
    <t>Senamiesčio mokykla</t>
  </si>
  <si>
    <t xml:space="preserve">Specialiojo ugdymo centras </t>
  </si>
  <si>
    <t>M. Oginskio meno mokykla</t>
  </si>
  <si>
    <t>Platelių meno mokykla</t>
  </si>
  <si>
    <t>Sporto ir rekreacijos centras</t>
  </si>
  <si>
    <t>Paslaugų ir švietimo pagalbos centras</t>
  </si>
  <si>
    <t>Krizių centras</t>
  </si>
  <si>
    <t>Socialinių paslaugų centras</t>
  </si>
  <si>
    <t>Visuomenės sveikatos biuro veikla</t>
  </si>
  <si>
    <t>Priklausomybių mažinimo programos įgyvendinimas</t>
  </si>
  <si>
    <t>Savivaldybės viešoji biblioteka</t>
  </si>
  <si>
    <t>Turizmo informacijos centras</t>
  </si>
  <si>
    <t>Žemaičių dailės muziejus</t>
  </si>
  <si>
    <t>Plungės rajono savivaldybės kultūros centras</t>
  </si>
  <si>
    <t>Kulių kultūros centras</t>
  </si>
  <si>
    <t>Šateikių kultūros centras</t>
  </si>
  <si>
    <t>Žemaičių Kalvarijos kultūros centras</t>
  </si>
  <si>
    <t>Žlibinų kultūros centras</t>
  </si>
  <si>
    <t>Plungės priešgaisrinės apsaugos tarnyba</t>
  </si>
  <si>
    <t>Savivaldybės Kontrolė ir audito tarnyba</t>
  </si>
  <si>
    <t>Savivaldybės tarybos veikla</t>
  </si>
  <si>
    <t>Savivaldybės administracijos veikla</t>
  </si>
  <si>
    <t xml:space="preserve">IŠ VISO </t>
  </si>
  <si>
    <t>Gyventojų pajamų mokestis                                                      (2025 m. 50,64 proc.; 1,0796 proc.; 2026 m. 50,44 proc.; 1,0794 proc.; )</t>
  </si>
  <si>
    <t>Darbo užmokestis 2026 metų biudžeto Tarybos sprendimo projekte</t>
  </si>
  <si>
    <t>tūkst. eurų</t>
  </si>
  <si>
    <t>Savivaldybės administracijos veikla projektas</t>
  </si>
  <si>
    <t>Soc. paramos, išmokų ir kompensacijų organizavimas</t>
  </si>
  <si>
    <t>9 lentelė</t>
  </si>
  <si>
    <t>6 lentelė</t>
  </si>
  <si>
    <t xml:space="preserve">2025-2026 metų valstybės funkcijoms (perduotoms savivaldybei) vykdyti skirtų lėšų paskirstymas                                               </t>
  </si>
  <si>
    <t>Eil.Nr.</t>
  </si>
  <si>
    <t>Valstybės funkcijos</t>
  </si>
  <si>
    <t>IŠ VISO</t>
  </si>
  <si>
    <t>Socialinėms išmokoms ir kompensacijoms skaičiuoti ir mokėti</t>
  </si>
  <si>
    <t xml:space="preserve">Socialinei paramai mokiniams </t>
  </si>
  <si>
    <t xml:space="preserve">Socialinėms paslaugoms           </t>
  </si>
  <si>
    <t xml:space="preserve"> Jaunimo teisių apsaugai</t>
  </si>
  <si>
    <t>Savivaldybės patvirtintai užimtumo didinimo programai įgyvendinti</t>
  </si>
  <si>
    <t>Visuomenės sveikatos priežiūros funkcijoms  vykdyti</t>
  </si>
  <si>
    <t>Neveiksnių asmenų būklės peržiūrėjimui užtikrinti</t>
  </si>
  <si>
    <t>Priešgaisrinei saugai</t>
  </si>
  <si>
    <r>
      <rPr>
        <sz val="9"/>
        <color indexed="10"/>
        <rFont val="Times New Roman"/>
        <family val="1"/>
      </rPr>
      <t xml:space="preserve"> </t>
    </r>
    <r>
      <rPr>
        <sz val="9"/>
        <rFont val="Times New Roman"/>
        <family val="1"/>
        <charset val="186"/>
      </rPr>
      <t>Civilinei saugai</t>
    </r>
  </si>
  <si>
    <t>Žemės ūkio funkcijoms atlikti</t>
  </si>
  <si>
    <t>Valstybei nuosavybės teise priklausančių melioracijos ir hidrotechnikos statinių valdymui ir naudojimui  patikėjimo teise užtikrinti</t>
  </si>
  <si>
    <t>Savivaldybės priskirtų geodezijos ir kartografijos darbams (savivaldybės erdvinių duomenų rinkiniams tvarkyti) organizuoti ir vykdyti</t>
  </si>
  <si>
    <t>Valstybinės kalbos vartojimo ir taisyklingumo kontrolei</t>
  </si>
  <si>
    <t>Savivaldybės priskirtiems archyviniams dokumenams tvarkyti</t>
  </si>
  <si>
    <t>Dalyvauti rengiant ir vykdant mobilizaciją, demobilizaciją, priimančiosios šakies paramą</t>
  </si>
  <si>
    <t>Duomenims į suiteiktos valstybės pagalbos ir nereikšmingos pagalbos registrą teikti</t>
  </si>
  <si>
    <t>Valstybės garantuojamai pirminei teisinei pagalbai teikti</t>
  </si>
  <si>
    <t>Civilinės būklės aktams registruoti</t>
  </si>
  <si>
    <t xml:space="preserve">Gyventojų registrui tvarkyti ir duomenims valstybės registrui teikti </t>
  </si>
  <si>
    <t>Gyvenamosios vietos deklaravimo duomenų ir gyvenamosio vietos neturinčių asmenų apskaitos duomenims tvarkyti</t>
  </si>
  <si>
    <t>Koordinuotai teikiamų paslaugų vaikams nuo gimimo iki 18 metų (turintiems didelių ir labai didelių specialiųjų ugdymosi poreikių – iki 21 metų) ir vaiko atstovams koordinavimui finansuoti</t>
  </si>
  <si>
    <t>savivaldybėms priskirtos ir perduotos valstybinės žemės miestų ir miestelių administracinėse ribose valdymui, naudojimui ir disponavimui ja patikėjimo teise užtikrinti</t>
  </si>
  <si>
    <t>2026 m. projektas</t>
  </si>
  <si>
    <t>7 lentelė</t>
  </si>
  <si>
    <t>Prisidėjimas prie kaimo bendruomenių projektų pagal priemonę: "Vietos vertybėmis grįsto, aplinkai draugiško, sveikatai palankaus poilsio ir (arba) veiklos plėtra".</t>
  </si>
  <si>
    <t>Prisidėjimas prie kaimo bendruomenių projektų pagal priemonę: "Sveiki, socialiai ir ekonomiškai atsakingi Plungės rajono gyventojai" teikiant paraiškas vietos veiklos grupei".</t>
  </si>
  <si>
    <t>Prisidėti prie Plungės miesto 2023–2029 m. vietos plėtros strategijos veiksmų įgyvendinimo</t>
  </si>
  <si>
    <t>Prisidėjimas prie Šateikių kultūros centro  projekto "Šateikiai Open – kartų festivalis", pagal Plungės rajono savivaldybės VVG VPS priemonę: Puoselėti tradicijas, sveiką gyvenseną ir tarpusavio ryšius "Plungės rajono savivaldybės VVG VPS priemonė".</t>
  </si>
  <si>
    <t>Prisidėjimas prie Žemaičių Kalvarijos kultūros centro projekto "Kultūros komanda: lyderystės ugdymas ir patirties mainai",  pagal Plungės rajono savivaldybės VVG VPS priemonę: Puoselėti tradicijas, sveiką gyvenseną ir tarpusavio ryšius "Plungės rajono savivaldybės VVG VPS priemonė".</t>
  </si>
  <si>
    <t>Prisidėjimas prie Plungės rajono Narvaišių kaimo bendruomenės  projekto "Kaimas, kuriame gera būti", pagal Plungės rajono savivaldybės VVG VPS priemonę: Puoselėti tradicijas, sveiką gyvenseną ir tarpusavio ryšius".</t>
  </si>
  <si>
    <t>Prisidėjimas prie Kulių kultūros centro projekto "Kuriančios rankos",  pagal Plungės rajono savivaldybės VVG VPS priemonę: Puoselėti tradicijas, sveiką gyvenseną ir tarpusavio ryšius" Plungės rajono savivaldybės VVG VPS priemonė".</t>
  </si>
  <si>
    <t>Miesto partnerių įprasminimas prie Savivaldybės</t>
  </si>
  <si>
    <t>Šiukštų dvaro rūsių konstrukciniai tyrimai, valymo darbai</t>
  </si>
  <si>
    <t>Būsto nuomos mokesčio daliai kompensuoti 4 proc. DU</t>
  </si>
  <si>
    <t>2026 m. –  2025 m.</t>
  </si>
  <si>
    <t>Vietinė rinkliava (be atliekų)</t>
  </si>
  <si>
    <t>Žemaitijos kadetų gimnazija</t>
  </si>
  <si>
    <t>Lopšelis-darželis „Nykštukas“</t>
  </si>
  <si>
    <t>Lopšelis-darželis „Pasaka“</t>
  </si>
  <si>
    <t>Lopšelis-darželis „Raudonkepuraitė“</t>
  </si>
  <si>
    <t>Lopšelis-darželis „Rūtelė“</t>
  </si>
  <si>
    <t>Lopšelis-darželis „Saulutė“</t>
  </si>
  <si>
    <t>Lopšelis - darželis „Vyturėlis“</t>
  </si>
  <si>
    <t>Plungės lopšelyje-darželyje "Raudonkepuraitė" edukacinės erdvės įrengimas buvusios skalbyklos patalpose</t>
  </si>
  <si>
    <t xml:space="preserve">Plungės lopšelio-darželio "Saulutė" dalies teritorijos drenažo sistemos įrengimo darbai </t>
  </si>
  <si>
    <t>Plungės lopšeyje-darželyje "Saulutė" lietaus vamzdžio keitmas grupėje</t>
  </si>
  <si>
    <t>Plungės "Saulės" gimnazijos sporto salės šildymo sistemos rekonstrukcija</t>
  </si>
  <si>
    <t>Plungės "Saulės" gimnazijoje Armstrong pakabinamų lubų įrengimas (~ 726 kv. m)</t>
  </si>
  <si>
    <t>Plungės lopšelio-darželio "Vyturėlis" Prūsalių skyriaus pastato šilumos punkto remontas</t>
  </si>
  <si>
    <t>Platelių meno mokyklos Alsėdžių skyriaus patalpų, esančių rūsyje remontas (patalpų remontas, apšvietimas, ventiliacija)</t>
  </si>
  <si>
    <t>Pastato, esančio Dvaro g. 2, Glaudžių k., stogo skardinimo darbai (parapetai, kaminėliai)</t>
  </si>
  <si>
    <t>Buitinių nuotekų ir vandentiekio tinklų V. Mačernio g. 67C Plungėje įrengimas</t>
  </si>
  <si>
    <t xml:space="preserve">Skate parko įrengimas akademiko Adolfo Jucio progimnazijos teritorijoje </t>
  </si>
  <si>
    <t>tūkst. Eur</t>
  </si>
  <si>
    <t>LĖŠOS, PLANUOJAMOS 2026 M. BIUDŽETO PROJEKTE STRATEGINIO PLANO 004 SOCIALIAI SAUGIOS IR SVEIKOS APLINKOS KŪRIMO PROGRAMOS PRIEMONĖMS (tūkst. eurų)</t>
  </si>
  <si>
    <t>2026 M. BIUDŽETO PROJEKTAS PAGAL STRATEGINIO VEIKLOS PLANO PIEMONES (IŠLAIDOS SAVARANKIŠKOSIOMS FUNKCIJOMS), tūkst. eurų (2025 metų biudžetas, patvirtintas metų pradžioje)</t>
  </si>
  <si>
    <t>METAI</t>
  </si>
  <si>
    <t>IŠ  VISO</t>
  </si>
  <si>
    <t>iš jų:</t>
  </si>
  <si>
    <t xml:space="preserve">Pokyčio procentas </t>
  </si>
  <si>
    <t>DIDĖJA tūkst. eurų  ir jų tikslinė paskirtis</t>
  </si>
  <si>
    <t>KOMENTARAI</t>
  </si>
  <si>
    <t>MAŽĖJA  tūkst. eurų</t>
  </si>
  <si>
    <t xml:space="preserve">Soc. draud. įmokos </t>
  </si>
  <si>
    <t>2025 12 31 mokėtinų sumų daliai dengti</t>
  </si>
  <si>
    <t>Kitos išlaidos</t>
  </si>
  <si>
    <t xml:space="preserve">001 UGDYMO KOKYBĖS, SPORTO IR MODERNIOS APLINKOS UŽTIKRINIMO PROGRAMA </t>
  </si>
  <si>
    <t xml:space="preserve">"BABRUNGO" PROGIMNAZIJOS VEIKLA </t>
  </si>
  <si>
    <t>2025m.</t>
  </si>
  <si>
    <t>žaliuzės į klases</t>
  </si>
  <si>
    <t xml:space="preserve">AKADEMIKO ADOLFO JUCIO PROGIMNAZIJOS VEIKLA </t>
  </si>
  <si>
    <t>2026m. Projektas</t>
  </si>
  <si>
    <t>snygio padarinių šalinimui</t>
  </si>
  <si>
    <t xml:space="preserve">LIEPIJŲ MOKYKLOS VEIKLA  </t>
  </si>
  <si>
    <t>valgyklai</t>
  </si>
  <si>
    <t>automobiliui įsigyti</t>
  </si>
  <si>
    <t>didesnis prisidėjimas iš biudžeto, nes mažėja ML: 2025 m. skirta - 340,1 tūkst. eurų, 2026 m. - 286,2 tūkst. eurų.</t>
  </si>
  <si>
    <t xml:space="preserve">'RYTO" PAGRINDINĖS MOKYKLOS VEIKLA  </t>
  </si>
  <si>
    <t>automobilių stovėjimo aikštelės remontas</t>
  </si>
  <si>
    <t xml:space="preserve">"SAULĖS" GIMNAZIJOS VEIKLA  </t>
  </si>
  <si>
    <t>valgyklos įrengimui pereinant prie savarankiško maitinimo</t>
  </si>
  <si>
    <t xml:space="preserve">SENAMIESČIO  MOKYKLOS VEIKLA  </t>
  </si>
  <si>
    <t xml:space="preserve">SPECIALIOJO UGDYMO CENTRO VEIKLA  </t>
  </si>
  <si>
    <t>darželio grupės išlaikymui, iš jų: 3,4 tūkst. kitoms išlaidoms</t>
  </si>
  <si>
    <t>ŽEMAITIJOS KADETŲ GIMNAZIJOS VEIKLA</t>
  </si>
  <si>
    <t xml:space="preserve"> mokomųjų dronų ir jų komponentų įsigijimui</t>
  </si>
  <si>
    <t xml:space="preserve"> Kulių ir Žem. Kalvarijos valgyklos įrangai; </t>
  </si>
  <si>
    <t>DU spec pagalbai</t>
  </si>
  <si>
    <t>dalis išlaidų perkeliama į dotaciją - 391,3 tūkst. eurų:  319,5 tūkst. eurų DU ir 4,6 tūkst. eurų Sodrai, kitoms išlaidoms 67,2 tūkst, eurų.</t>
  </si>
  <si>
    <t xml:space="preserve">LOPŠELIO-DARŽELIO "NYKŠTUKAS" VEIKLA  </t>
  </si>
  <si>
    <t>papildomai įstaigos reikmėms</t>
  </si>
  <si>
    <t xml:space="preserve">LOPŠELIO-DARŽELIO "PASAKA" VEIKLA  </t>
  </si>
  <si>
    <t xml:space="preserve"> programos funkcionalumui,</t>
  </si>
  <si>
    <t xml:space="preserve">LOPŠELIO-DARŽELIO "RAUDONKEPURAITĖ" VEIKLA  </t>
  </si>
  <si>
    <t xml:space="preserve">LOPŠELIO-DARŽELIO "RŪTELĖ" VEIKLA  </t>
  </si>
  <si>
    <t>gauta didesnė ML dotacija, mažėja lėšos savarankiškosioms funkcijoms</t>
  </si>
  <si>
    <t xml:space="preserve">LOPŠELIO-DARŽELIO "SAULUTĖ" VEIKLA  </t>
  </si>
  <si>
    <t xml:space="preserve">LOPŠELIO-DARŽELIO "VYTURĖLIS" VEIKLA  </t>
  </si>
  <si>
    <t>perkeltos suderitos nepanaudotos lėšos turtui įsigyti iš 2025m.</t>
  </si>
  <si>
    <t xml:space="preserve">M.OGINSKIO MENO MOKYKLOS VEIKLA  </t>
  </si>
  <si>
    <t xml:space="preserve">PLATELIŲ MENO MOKYKLOS VEIKLA  </t>
  </si>
  <si>
    <t>suzafonas – pučiamasis instrumentas</t>
  </si>
  <si>
    <t xml:space="preserve">SPORTO IR REKREACIJOS CENTRO VEIKLA </t>
  </si>
  <si>
    <t xml:space="preserve">vandens sporto šventei ir krepšinio komandai 3*3 </t>
  </si>
  <si>
    <t>nešiojamas tablo</t>
  </si>
  <si>
    <t>regionų krepšinio „B“ lygmens varžyboms</t>
  </si>
  <si>
    <t>SK "Birštono Nemunas" vikingų renginys</t>
  </si>
  <si>
    <t>nebevykdys regionų krepšinio „B“ lygmens varžybų, 3*3 krepšinio</t>
  </si>
  <si>
    <r>
      <rPr>
        <sz val="12"/>
        <rFont val="Times New Roman"/>
        <family val="1"/>
        <charset val="186"/>
      </rPr>
      <t>12,8 proc</t>
    </r>
    <r>
      <rPr>
        <sz val="12"/>
        <color theme="1"/>
        <rFont val="Times New Roman"/>
        <family val="1"/>
        <charset val="186"/>
      </rPr>
      <t>. mažėja komunalinės išlaidos</t>
    </r>
  </si>
  <si>
    <t xml:space="preserve">(BASEINAS) SPORTO IR REKREACIJOS CENTRO VEIKLA  </t>
  </si>
  <si>
    <t>iškeltas plaukimo trenerių DU prie Sporto ir rekreacijos centro</t>
  </si>
  <si>
    <t>(SPORTO ARENA ) SPORTO IR REKREACIJOS CENTRO VEIKLA</t>
  </si>
  <si>
    <t xml:space="preserve">JAUNIMO  VEIKLOS PROGRAMOS ĮGYVENDINIMAS </t>
  </si>
  <si>
    <t xml:space="preserve">jaunimo vasaros akademijai </t>
  </si>
  <si>
    <t>jaunimo vasaros užimtumo ir integracijos į darbo rinką programai vykdyti</t>
  </si>
  <si>
    <t xml:space="preserve">MOKSLO RĖMIMO PROGRAMOS ĮGYVENDINIMAS </t>
  </si>
  <si>
    <t>konkursų ir olimpiadų premijoms - 4,0 tūkst. Eur.
VBE šimtukininkams - 4,0 tūkst. Eur.
mokslo ir žinių dienos šventės organizavimui - 2,0 tūkst. Eur.
metų mokytojo premijai - 2,0 tūkst. Eur.
mokytojų dienos renginiui  - 9,0 tūkst. Eur.
pirmokų rinkiniams - 9 tūkst. Eur.
mokinio pažymėjimų spausdinimui (2000 kortelių, dažai, priemonės spausdintuvui) - 7 tūkst. Eur
pedagogų persikvalifikavimui – 10  tūkst. Eur.
ugdymo karjerai, „Sumanaus moksleivio akademijos“ renginiams – 7 tūkst. Eur.
spotyself programos licencija – 9 tūkst. Eur.</t>
  </si>
  <si>
    <t xml:space="preserve">VAIKŲ VASAROS POILSIO ORGANIZAVIMO PROGRAMOS ĮGYVENDINIMAS </t>
  </si>
  <si>
    <t xml:space="preserve"> ATVIRO JAUNIMO CENTRO VEIKLOS ORGANIZAVIMAS</t>
  </si>
  <si>
    <t>"PLUNGĖS FUTBOLAS" PROGRAMOS ĮGYVENDINIMAS</t>
  </si>
  <si>
    <t>kelionės išlaidoms kompensuoti</t>
  </si>
  <si>
    <t xml:space="preserve">UGDYMO KOKYBĖS UŽTIKRINIMAS  </t>
  </si>
  <si>
    <t>bepiločių orlaivių valdymo ir inžinerijos plėtrai rajone</t>
  </si>
  <si>
    <t>IŠVYKŲ Į EDUKACINES VEIKLAS UŽTIKRINIMAS</t>
  </si>
  <si>
    <t>SPORTO KREPŠELIO ĮGYVENDINIMAS</t>
  </si>
  <si>
    <t xml:space="preserve">SPORTO PROJEKTŲ RĖMIMAS  </t>
  </si>
  <si>
    <t xml:space="preserve">KREPŠINIO KOMANDOS PLUNGĖS "OLIMPAS" RĖMIMAS  </t>
  </si>
  <si>
    <t xml:space="preserve">FUTBOLO KOMANDOS FK "BABRUNGAS" RĖMIMAS </t>
  </si>
  <si>
    <t>TREČIOJO AMŽIAUS UNIVERSITETO (TAU) VEIKLOS ORGANIZAVIMAS</t>
  </si>
  <si>
    <t>IŠ VISO (001) UGDYMO KOKYBĖS,SPORTO IR MODERNIOS APLINKOS UŽTIKRINIMO PROGRAMAI</t>
  </si>
  <si>
    <t>(002) EKONOMINĖS IR PROJEKTINĖS VEIKLOS PROGRAMA</t>
  </si>
  <si>
    <t xml:space="preserve">PROJEKTINĖS VEIKLOS ORGANIZAVIMAS </t>
  </si>
  <si>
    <t xml:space="preserve">SMULKIOJO IR VIDUTINIO VERSLO SUBJEKTŲ RĖMIMAS </t>
  </si>
  <si>
    <t>BENDRUOMENINIŲ IR NEVYRIAUSYBINIŲ ORGANIZACIJŲ TARYBŲ VEIKLOS RĖMIMAS</t>
  </si>
  <si>
    <t>PLUNGĖS DEKANATO APTARNAUJAMŲ PARAPIJŲ RĖMIMAS</t>
  </si>
  <si>
    <t>BENDRUOMENINIŲ ORGANIZACIJŲ VEIKLOS RĖMIMAS</t>
  </si>
  <si>
    <t xml:space="preserve">BENDRUOMENĖS VEIKLOS SAVIVALDYBĖJE STIPRINIMAS </t>
  </si>
  <si>
    <t>BENDRADARBYSTĖS CENTRO "SPIEČIUS" VEIKLOS ORGANIZAVIMAS</t>
  </si>
  <si>
    <t>INVESTICIJŲ IR KITŲ PROJEKTŲ, SKIRTŲ 2014-2020 M. NACIONALINEI PAŽANGOS PROGRAMAI/ES FONDŲ INVESTICIJŲ PROGRAMAI, VYKDYMAS  (PRISIDĖJIMAS_SB)</t>
  </si>
  <si>
    <t>INVESTICIJŲ IR KITŲ PROJEKTŲ VYKDYMAS (NAUJO FINANSAVIMO PERIODO) (PRISIDĖJIMAS_SB)</t>
  </si>
  <si>
    <t>TĘSTINIŲ INVESTICIJŲ IR KITŲ PROJEKTŲ VYKDYMAS (PEREINAMOJO LAIKOTARPIO) (PRISIDĖJIMAS_SB)</t>
  </si>
  <si>
    <t>INVESTICIJŲ PROJEKTŲ,NUMATYTŲ 2022-2030 M. TELŠIŲ REGIONO PLĖTROS PLANE, VYKDYMAS (PRISIDĖJIMAS_SB)</t>
  </si>
  <si>
    <t>INVESTICIJŲ PROJEKTŲ,NUMATYTŲ 2022-2030 M. TELŠIŲ REGIONO PLĖTROS PLANE, VYKDYMAS (SKOLINTOS)</t>
  </si>
  <si>
    <t>INVESTICIJŲ IR KITŲ PROJEKTŲ VYKDYMAS (NAUJO FINANSAVIMO PERIODO) (SKOLINTOS)</t>
  </si>
  <si>
    <t>INVESTICIJŲ IR KITŲ PROJEKTŲ, SKIRTŲ 2014-2020 M. NACIONALINEI PAŽANGOS PROGRAMAI/ES FONDŲ INVESTICIJŲ PROGRAMAI, VYKDYMAS (SKOLINTOS)</t>
  </si>
  <si>
    <t>TĘSTINIŲ INVESTICIJŲ IR KITŲ PROJEKTŲ VYKDYMAS (PEREINAMOJO LAIKOTARPIO) (SKOLINTOS)</t>
  </si>
  <si>
    <t>IŠ VISO (002) EKONOMINĖS IR PROJEKTINĖS VEIKLOS PROGRAMAI</t>
  </si>
  <si>
    <t>(003) TERITORIJŲ PLANAVIMO PROGRAMA</t>
  </si>
  <si>
    <t xml:space="preserve">ŽEMĖTVARKOS PROCESO (DARBŲ) ORGANIZAVIMAS </t>
  </si>
  <si>
    <t>127,461 Likutis iš praėjusių metų ir 55 tūkst. eurų einamųjų metų pajamos</t>
  </si>
  <si>
    <t xml:space="preserve">ARCHITEKTŪROS  IR TERITORIJŲ PLANAVIMO PROCESO ORGANIZAVIMAS </t>
  </si>
  <si>
    <t xml:space="preserve">SAVIVALDYBĖS INFRASTRUKTŪROS OBJEKTŲ PAGERINIMO IR PLĖTROS PROJEKTINĖS DOKUMENTACIJOS RENGIMAS </t>
  </si>
  <si>
    <t>IŠ VISO (003)TERITORIJŲ PLANAVIMO PROGRAMAI</t>
  </si>
  <si>
    <t>(004) SOCIALIAI SAUGIOS IR SVEIKOS APLINKOS KŪRIMO PROGRAMA</t>
  </si>
  <si>
    <t>SAVIVALDYBĖS TEIKIAMOS PARAMOS ORGANIZAVIMAS (numatyta priemonėje SOCIALINĖS PARAMOS, IŠMOKŲ IR KOMPENSACIJŲ ORGANIZAVIMAS)</t>
  </si>
  <si>
    <t>SOCIALINĖMS PAŠALPOMS IR KOMPENSACIJOMS SKAIČIUOTI IR MOKĖTI  (numatyta priemonėje SOCIALINĖS PARAMOS, IŠMOKŲ IR KOMPENSACIJŲ ORGANIZAVIMAS)</t>
  </si>
  <si>
    <t>BŪSTO PRITAIKYMO ASMENIMS SU NEGALIA ORGANIZAVIMAS</t>
  </si>
  <si>
    <t xml:space="preserve">LIGONINĖS PROGRAMOS ĮGYVENDINIMAS </t>
  </si>
  <si>
    <t>įsiskolinimui už priimamojo statybą</t>
  </si>
  <si>
    <t>kelionės išlaidų kompensavimui</t>
  </si>
  <si>
    <t>studijų ir rezidentūros studijų  apmokėjimui</t>
  </si>
  <si>
    <r>
      <t xml:space="preserve">akredituota soc. priežiūra  </t>
    </r>
    <r>
      <rPr>
        <sz val="10"/>
        <rFont val="Times New Roman"/>
        <family val="1"/>
        <charset val="186"/>
      </rPr>
      <t xml:space="preserve">                                                                                                                                                                                                                                     </t>
    </r>
  </si>
  <si>
    <t xml:space="preserve">apsaugotas būstas   </t>
  </si>
  <si>
    <t>NVO PROJEKTŲ TEIKIANT SOCIALINES PASLAUGAS BENDRUOMENĖJE FINANSAVIMAS</t>
  </si>
  <si>
    <t>SOCIALINIŲ PASLAUGŲ CENTRO VEIKLA</t>
  </si>
  <si>
    <t>globėjams</t>
  </si>
  <si>
    <t>SPECIALIOJO UGDYMO CENTRO VEIKLA</t>
  </si>
  <si>
    <t>Numatyta pagal planuojamų teikti paslaugų kiekį ir įkainius</t>
  </si>
  <si>
    <t>KRIZIŲ CENTRO VEIKLA</t>
  </si>
  <si>
    <t xml:space="preserve">laikino apnakvindinimo neblaiviems paslaugai teikti </t>
  </si>
  <si>
    <t>mažėja įstaigos gaunamos pajamos, todėl didėja biudžetas kitoms išlaidoms</t>
  </si>
  <si>
    <t>VISUOMENĖS SVEIKATOS BIURO VEIKLA</t>
  </si>
  <si>
    <t>KELEIVIŲ IR MOKSLEIVIŲ PAVEŽĖJIMO UŽTIKRINIMAS</t>
  </si>
  <si>
    <t>AKREDITUOTOS VAIKŲ DIENOS SOCIALINĖS PRIEŽIŪROS ORGANIZAVIMAS</t>
  </si>
  <si>
    <t>PRIKLAUSOMYBIŲ MAŽINIMO PROGRAMOS ĮGYVENDINIMAS</t>
  </si>
  <si>
    <t xml:space="preserve"> BENDRUOMENĖS CENTRO PROGRAMOS ĮGYVENDINIMAS</t>
  </si>
  <si>
    <t>snygio padariniams šalinti</t>
  </si>
  <si>
    <t>SAVIVALDYBĖS IR SOCIALINIO BŪSTO FONDO PLĖTRA</t>
  </si>
  <si>
    <t>likutis iš praėjusių metų</t>
  </si>
  <si>
    <t>FINANSINĖS PARAMOS PIRMĄJĮ BŪSTĄ ĮSIGYJANČIOMS JAUNOMS ŠEIMOMS TEIKIMAS</t>
  </si>
  <si>
    <t xml:space="preserve">"PLUNGĖS AUTOBUSŲ PARKAS" VEIKLOS GERINIMAS </t>
  </si>
  <si>
    <t>Akcijų įsigijimui</t>
  </si>
  <si>
    <t>"PLUNGĖS BŪSTAS" PROGRAMOS ĮGYVENDINIMAS</t>
  </si>
  <si>
    <t>viešajam tualetui išlaikyti</t>
  </si>
  <si>
    <t>miesto vaizdo stebėjimo kamerų išlaidoms, ryšio kanalui, 2 naujos kameros</t>
  </si>
  <si>
    <t xml:space="preserve">POLICIJOS KOMISARIATO PROGRAMOS ĮGYVENDINIMAS </t>
  </si>
  <si>
    <t>Naujų specialistų pritraukimui</t>
  </si>
  <si>
    <t xml:space="preserve">SAVIVALDYBĖS ĮSTAIGOSM REIKALINGŲ SPECIALYBIŲ DARBUOTOJŲ PRITRAUKIMO FINANSINIS SKATINIMAS </t>
  </si>
  <si>
    <t>IŠ VISO (004) SOCIALIAI SAUGIOS IR SVEIKOS APLINKOS KŪRIMO PROGRAMAI</t>
  </si>
  <si>
    <t>(005) APLINKOS APSAUGOS PROGRAMA</t>
  </si>
  <si>
    <t xml:space="preserve">KOMUNALINIŲ ATLIEKŲ SURINKIMUI IR TVARKYMUI </t>
  </si>
  <si>
    <t xml:space="preserve">SPECIALIOSIOS APLINKOS APSAUGOS RĖMIMO PROGRAMOS VYKDYMAS </t>
  </si>
  <si>
    <t>IŠ VISO (005) APLINKOS APSAUGOS PROGRAMAI</t>
  </si>
  <si>
    <t>(006) KULTŪROS IR TURIZMO PROGRAMA</t>
  </si>
  <si>
    <t xml:space="preserve"> VIEŠOSIOS BIBLIOTEKOS VEIKLA </t>
  </si>
  <si>
    <t>100 proc. padidintos lėšos valstybinėms šventėms organizuoti</t>
  </si>
  <si>
    <t>trimeris,darbo kėdės,nešiojamas kompiuteris vaikų bibl., darbuotojų kompiuteriai, audiogidai</t>
  </si>
  <si>
    <t>papildomai</t>
  </si>
  <si>
    <t>didėja komunaliniai dėl filialų</t>
  </si>
  <si>
    <t xml:space="preserve"> TURIZMO INFORMACIJOS CENTRO VEIKLA</t>
  </si>
  <si>
    <t xml:space="preserve">Edukacinių pažintinių maršrutų parengimo išlaidos (informacinių stendų pažintiniuose takuose), naujo tako įrengimas </t>
  </si>
  <si>
    <t>papildomai dalyvavimas parodose nuomos, nario mokesčiai, pasiruošimas</t>
  </si>
  <si>
    <t>ŽEMAIČIŲ DAILĖS MUZIEJAUS VEIKLA</t>
  </si>
  <si>
    <t xml:space="preserve"> atminimo obelys žydų bendruomenėms</t>
  </si>
  <si>
    <t xml:space="preserve"> už gaisrinės saugos darbus ir projekto pridavimą Infostatybai</t>
  </si>
  <si>
    <t xml:space="preserve"> išeitinei</t>
  </si>
  <si>
    <t>atminimo obelys žydų bendruomenėms</t>
  </si>
  <si>
    <t>tarptautinė paroda Žirgyne (2026m. gegužės-rugpjūčio mėn.)</t>
  </si>
  <si>
    <t>pridavus M. Oginskio rūmų darbus INFOSTATYBAI už gaisrinės saugos projekto paruošimą.</t>
  </si>
  <si>
    <t>STRATEGINIŲ PLUNGĖS RAJONO RENGINIŲ ORGANIZAVIMAS</t>
  </si>
  <si>
    <t xml:space="preserve">PARKO PRIEŽIŪRA </t>
  </si>
  <si>
    <t>PLUNGĖS KULTŪROS CENTRO VEIKLA</t>
  </si>
  <si>
    <t>apšvietimo,įgarsinimo įranga, pultai, priemonės meno kolektyvams</t>
  </si>
  <si>
    <t>papildomai įstaigos poreikiui</t>
  </si>
  <si>
    <t>ŽEMAIČIŲ KALVARIJOS KULTŪROS CENTRO VEIKLA</t>
  </si>
  <si>
    <t xml:space="preserve">lempos scenos apšvietimui </t>
  </si>
  <si>
    <t>KULIŲ KULTŪROS CENTRO VEIKLA</t>
  </si>
  <si>
    <t>salės kėdėms</t>
  </si>
  <si>
    <t xml:space="preserve">ŠATEIKIŲ KULTŪROS CENTRO VEIKLA </t>
  </si>
  <si>
    <t>dvejos metalinės lauko durys (su priešgaisrine apsauga ir avarinėm rankenom)</t>
  </si>
  <si>
    <t>ŽLIBINŲ KULTŪROS CENTRO VEIKLA</t>
  </si>
  <si>
    <t>garso monitorius žemų dažnių</t>
  </si>
  <si>
    <t>MIESTO ŠVENTĖS IR KITŲ REPREZENTACINIŲ RENGINIŲ ORGANIZAVIMAS</t>
  </si>
  <si>
    <t>PASIRUOŠIMAS DAINŲ ŠVENTEI</t>
  </si>
  <si>
    <t>LIETUVOS KULTŪROS TARYBOS IR KITŲ KULTŪRINIŲ PROJEKTŲ RĖMIMAS</t>
  </si>
  <si>
    <t xml:space="preserve">KULTŪROS PROJEKTŲ RĖMIMAS </t>
  </si>
  <si>
    <t>KULTŪROS VERTYBIŲ APSAUGOS ORGANIZAVIMAS</t>
  </si>
  <si>
    <t>IŠ VISO (006) KULTŪROS IR TURIZMO PROGRAMAI</t>
  </si>
  <si>
    <t>(007) SAVIVALDYBĖS VEIKLOS VALDYMO PROGRAMA</t>
  </si>
  <si>
    <t xml:space="preserve">PLUNGĖS MIESTO SENIŪNIJA </t>
  </si>
  <si>
    <t>keliams</t>
  </si>
  <si>
    <t>degligės žala,medžiai, vazonai.</t>
  </si>
  <si>
    <t>lajų tako tinklas</t>
  </si>
  <si>
    <t>didėja komunaliniams</t>
  </si>
  <si>
    <t>už parduotą turtą</t>
  </si>
  <si>
    <t>surinkta daugiau vietinės rinkliavos</t>
  </si>
  <si>
    <t>ALSĖDŽIŲ SENIŪNIJA</t>
  </si>
  <si>
    <t xml:space="preserve"> Alsėdžių miest. Draugystės, Telšių gatvėse ir Telšių gatvės atšakoje į vaikų darželį, ambulatoriją bei vaistinę pakeisti esamus šviestuvus</t>
  </si>
  <si>
    <t>komunaliniams</t>
  </si>
  <si>
    <t>BABRUNGO SENIŪNIJA</t>
  </si>
  <si>
    <t>kompiuteriui</t>
  </si>
  <si>
    <t>KULIŲ SENIŪNIJA</t>
  </si>
  <si>
    <t xml:space="preserve"> J. Tumo-Vaižganto gatvės dalies apšvietimas</t>
  </si>
  <si>
    <t>komunaliniams daugiau</t>
  </si>
  <si>
    <t>NAUSODŽIO SENIŪNIJA</t>
  </si>
  <si>
    <t>Internetinio ryšio stebėjimo kameroms prijungimas Kaušėnų rekreac.</t>
  </si>
  <si>
    <t>PAUKŠTAKIŲ SENIŪNIJA</t>
  </si>
  <si>
    <t>2,5 tūkst eurų Signalizacijos paslaugos (įrengimas) Atžalyno g. 9</t>
  </si>
  <si>
    <t>19,4 tūkst. eurų už parduotą turtą</t>
  </si>
  <si>
    <t>PLATELIŲ SENIŪNIJA</t>
  </si>
  <si>
    <t xml:space="preserve"> už parduotą turtą, </t>
  </si>
  <si>
    <t xml:space="preserve"> esamo apšvietimo tinklo plėtimas, atnaujinimas keičiant šviestuvus</t>
  </si>
  <si>
    <t>stumdoma sienų pertvara</t>
  </si>
  <si>
    <t>priešgaisrinio šulinio  įrengimas prie Platelių prūdo</t>
  </si>
  <si>
    <t>STALGĖNŲ SENIŪNIJA</t>
  </si>
  <si>
    <t xml:space="preserve"> už parduotą turtą</t>
  </si>
  <si>
    <t>ŠATEIKIŲ SENIŪNIJA</t>
  </si>
  <si>
    <t>trimeris - krūmapjovė</t>
  </si>
  <si>
    <t>perkeltos suderitos nepanaudotos lėšos apšvietimo įrengimui Lino g. iš 2025m.</t>
  </si>
  <si>
    <t>gaisrinės vandens paėmimo aikštelės įrengimas</t>
  </si>
  <si>
    <t>ŽEMAIČIŲ KALVARIJOS SENIŪNIJA</t>
  </si>
  <si>
    <t xml:space="preserve">atlaidams </t>
  </si>
  <si>
    <t>benzopjūklas,diskinis pjūklas</t>
  </si>
  <si>
    <t>perkeltos suderitos nepanaudotos lėšos apšvietimo įrengimo darbams Rotinėnų ir Šarnelės gyv. iš 2025m.</t>
  </si>
  <si>
    <t>priešgaisrinės nuovažos įrengimo darbų kaštai</t>
  </si>
  <si>
    <t>ŽLIBINŲ SENIŪNIJA</t>
  </si>
  <si>
    <t xml:space="preserve"> už parduotą turtą </t>
  </si>
  <si>
    <t xml:space="preserve"> Kantaučių kapinių vandens sistemos remonto darbams</t>
  </si>
  <si>
    <t>PRIEŠGAISRINEI SAUGAI</t>
  </si>
  <si>
    <t>PASLAUGŲ IR ŠVIETIMO PAGALBOS CENTRO VEIKLA</t>
  </si>
  <si>
    <t xml:space="preserve"> išeitinei kompensacijai</t>
  </si>
  <si>
    <t>kompiuteriams</t>
  </si>
  <si>
    <t>papildomai kompiuteriams</t>
  </si>
  <si>
    <t>STIPRINTI PASIRENGIMĄ VYKDYTI VALSTYBINES MOBILIZACINES UŽDUOTIS, VALDYTI KRIZES IR EKSTREMALIĄSIAS SITUACIJAS BEI ŠALINTI JŲ PADARINIUS</t>
  </si>
  <si>
    <t xml:space="preserve">MERO REZERVAS </t>
  </si>
  <si>
    <t>SAVIVALDYBĖS ADMINISTRACIJOS VEIKLA</t>
  </si>
  <si>
    <t>10,0 tūkst. eurų baldai, 10,0 tūkst. nešiojami kmpiuteriai 10vnt.</t>
  </si>
  <si>
    <t>Kūdikio kraitelis naujagimiams</t>
  </si>
  <si>
    <t>Papildomai</t>
  </si>
  <si>
    <t>SAVIVALDYBĖS TARYBOS VEIKLA</t>
  </si>
  <si>
    <t xml:space="preserve">SAVIVALDYBĖS KONTROLĖS IR AUDITO TARNYBOS DARBO UŽTIKRINIMAS </t>
  </si>
  <si>
    <t>13,0 tūkst. eurų  DU pagal Kontrolės komiteto protokolą.</t>
  </si>
  <si>
    <t xml:space="preserve">KAIMO RĖMIMUI </t>
  </si>
  <si>
    <t>SAVIVALDYBĖS TURTO VALDYMAS</t>
  </si>
  <si>
    <t>ANTIKORUPCINIO SĄMONINGUMO DIDINIMAS</t>
  </si>
  <si>
    <t xml:space="preserve">PALŪKANŲ MOKĖJIMAS </t>
  </si>
  <si>
    <t xml:space="preserve">PASKOLŲ GRĄŽINIMAS </t>
  </si>
  <si>
    <t>APSAUGOS NUO SMURTO ARTIMOJE APLINKOJE PREVENCIJA</t>
  </si>
  <si>
    <t>LYČIŲ LYGYBĖS UŽTIKRINIMAS</t>
  </si>
  <si>
    <t>IŠ VISO (007) SAVIVALDYBĖS VEIKLOS VALDYMO PROGRAMAI</t>
  </si>
  <si>
    <t>(008) INFRASTRUKTŪROS OBJEKTŲ PRIEŽIŪROS IR ŪKINIŲ SUBJEKTŲ RĖMIMO PROGRAMA</t>
  </si>
  <si>
    <t>SAVIVALDYBĖS INFRASTRUKTŪROS OBJEKTŲ PLANAVIMAS, REMONTAS IR PRIEŽIŪRA</t>
  </si>
  <si>
    <t xml:space="preserve">SAVIVALDYBĖS INFRASTRUKTŪROS OBJEKTŲ PLĖTRA </t>
  </si>
  <si>
    <t xml:space="preserve">SAVIVALDYBĖS VIETINĖS REIKŠMĖS KELIAMS (GATVĖMS) TIESTI, TAISYTI, PRIŽIŪRĖTI IR SAUGAUS EISMO SĄLYGOMS UŽTIKRINTI </t>
  </si>
  <si>
    <t>Pagal Kaimo reikalų komiteto posėdžio protokolą A20-1734 nekilnojamo turto mokesčio, žemės mokesčio ir valstybinės žemės nuomos mokesčio dešimties procentų padidėjimą paskirstyti lygiomis dalimis kaimo ir miesto keliams 160 tūkst. Eurų iš jų 80,0 tūkst. iškelta į Plungės m. sen.</t>
  </si>
  <si>
    <t xml:space="preserve">SAVIVALDYBĖS VIETINĖS REIKŠMĖS KELIŲ(GATVIŲ) BEI EISMO SAUGUMO PRIEMONIŲ PLĖTRA, PRISIDEDANT PRIE DARNAUS JUDUMO </t>
  </si>
  <si>
    <t>INFRASTR. PLĖTRA SAV. IR FIZINIŲ AR JURID. ASMENŲ JUNGT. VEIKLOS PAGR.</t>
  </si>
  <si>
    <t xml:space="preserve">DALYVAUJAMOJO  BIUDŽETO ĮGYVENDINIMAS </t>
  </si>
  <si>
    <t xml:space="preserve">mokėjimui už 2024 m. atliktus darbus </t>
  </si>
  <si>
    <t>IŠ VISO (008) INFRASTR. OBJEKTŲ PRIEŽIŪROS IR ŪKINIŲ SUBJEKTŲ RĖMIMO PROGRAMAI</t>
  </si>
  <si>
    <t>IŠ VISO 2025 M./2026 M.  BIUDŽETAS SAVARANKIŠKOSIOMS SAVIVALDYBĖS FUNKCIJOMS - VISOS STRATEGINIO VEIKLOS PLANO PROGRAMOS</t>
  </si>
  <si>
    <t>2025m. Skolintos lėšos</t>
  </si>
  <si>
    <t>2026m. Projektas Skolintos lėšos</t>
  </si>
  <si>
    <t>2025m. Savar. Sav.f. Be skolintų lėšų</t>
  </si>
  <si>
    <t>2026m. Projektas Savar. Sav.f. Be skolintų lėšų</t>
  </si>
  <si>
    <t xml:space="preserve">Kitos išlaidos </t>
  </si>
  <si>
    <t>10 lentelė</t>
  </si>
  <si>
    <t xml:space="preserve"> 0,5 naujos pareigybės</t>
  </si>
  <si>
    <t>vairuotojo 1 ir kiemsargio 0,3 pareigybės</t>
  </si>
  <si>
    <t>vairuotojo 1 pareigybė</t>
  </si>
  <si>
    <t>mitybos organizatoriaus 0,25 pareigybės</t>
  </si>
  <si>
    <t>nebeformuojama spec. grupė: mažėja 2,2 mokytojo padėjėjų, 0,5 bendrosios praktikos slaugytojo, 0,5 virėjo pareigybių</t>
  </si>
  <si>
    <t xml:space="preserve">koncertmeisterio pareigybių sk. didėja 0,23 </t>
  </si>
  <si>
    <t xml:space="preserve"> mokytojų pareigybės didėja 1, didėja pedagogų koef.</t>
  </si>
  <si>
    <t>didėja trenerių pareigybės: įsteigta 2,4  - 56,8 tūkst. eurų ir  2,65 perkelta iš baseino -88,2 tūkst. eurų</t>
  </si>
  <si>
    <t>steigiama mobilaus jaunimo darbuotojo pareigybė</t>
  </si>
  <si>
    <t>1 nauja specialisto pareigybė</t>
  </si>
  <si>
    <t>0,5 darbininko pareigybės</t>
  </si>
  <si>
    <t>valgyklų įrengimui pereinant prie savarankiško maitinimo (41,6tūkst. eurų A.Jucio progimnazijai ir 69,2 tūkst. eurų Babrungo sk.) Prisijungė Babrungo skyrius</t>
  </si>
  <si>
    <t>grąžinamos 2025m. panaudotos  įstaigos pajamos skoloms dengti</t>
  </si>
  <si>
    <t>500 tūkst. eurų švietimo pagalbos finansavimui švietimo įstaigose: 423,5 vtūkst. eurų   perkeliama į įstaigas, o 76,5 tūkst. eurų paliekamas rezervas</t>
  </si>
  <si>
    <t xml:space="preserve"> kompiuterizavimo programos tęstinumui</t>
  </si>
  <si>
    <t xml:space="preserve">Savarankiškosioms funkcijoms su skolintomis lėšomis, likučiais ir  be dotacijų </t>
  </si>
  <si>
    <t>karjeros koordinatoriaus 0,2 pareigybės</t>
  </si>
  <si>
    <t>mažesnės komunalinės išlaidos</t>
  </si>
  <si>
    <t>steigiamas mobilaus jaunimo darbuotojo etatas</t>
  </si>
  <si>
    <t>Tarptautinis Mykolo Oginskio festivalis</t>
  </si>
  <si>
    <t>XVI Tarptautinis folkloro festivalis „Saulelė raudona“</t>
  </si>
  <si>
    <t>XIV Tarptautinis teatrų festivalis - kūrybinė laboratorija „Mažoji Melpomenė“</t>
  </si>
  <si>
    <t>„Sofijos“ festivalis</t>
  </si>
  <si>
    <t>XXI a. neskubėjimo festivalis  „Upė“</t>
  </si>
  <si>
    <t>Užgavėnės Plateliuose</t>
  </si>
  <si>
    <r>
      <t xml:space="preserve">2026-2028 METŲ </t>
    </r>
    <r>
      <rPr>
        <b/>
        <u/>
        <sz val="12"/>
        <color rgb="FF000000"/>
        <rFont val="Times New Roman"/>
        <family val="1"/>
        <charset val="186"/>
      </rPr>
      <t xml:space="preserve">002 EKONOMINĖS IR PROJEKTINĖS VEIKLOS </t>
    </r>
    <r>
      <rPr>
        <b/>
        <sz val="12"/>
        <color rgb="FF000000"/>
        <rFont val="Times New Roman"/>
        <family val="1"/>
        <charset val="186"/>
      </rPr>
      <t xml:space="preserve">PROGRAMOS UŽDAVINIAI, PRIEMONĖS, ASIGNAVIMAI IR KITOS LĖŠOS </t>
    </r>
    <r>
      <rPr>
        <b/>
        <i/>
        <sz val="12"/>
        <color rgb="FF000000"/>
        <rFont val="Times New Roman"/>
        <family val="1"/>
        <charset val="186"/>
      </rPr>
      <t>(tūkst. Eur)</t>
    </r>
  </si>
  <si>
    <t xml:space="preserve">Sodžiaus gatvės, esančios Macenių k., Nausodžio sen. Plungės r sav kapitalinio remonto darbai, kuriant investicijoms palankią aplinką </t>
  </si>
  <si>
    <t>Sporto ir rekreacijos centras (sporto arena)</t>
  </si>
  <si>
    <t>mažiau komunalinėms paslaugoms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</si>
</sst>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00"/>
    <numFmt numFmtId="165" formatCode="0.0"/>
    <numFmt numFmtId="166" formatCode="#,##0.0"/>
    <numFmt numFmtId="167" formatCode="_-* #,##0.00_-;\-* #,##0.00_-;_-* &quot;-&quot;??_-;_-@"/>
    <numFmt numFmtId="168" formatCode="[$-10409]#0.000"/>
  </numFmts>
  <fonts count="74">
    <font>
      <sz val="10"/>
      <color rgb="FF000000"/>
      <name val="Calibri"/>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rgb="FF000000"/>
      <name val="&quot;\&quot;Times New Roman\&quot;&quot;"/>
    </font>
    <font>
      <sz val="11"/>
      <color rgb="FF000000"/>
      <name val="&quot;\&quot;Times New Roman\&quot;&quot;"/>
    </font>
    <font>
      <b/>
      <sz val="12"/>
      <color rgb="FF000000"/>
      <name val="Times New Roman"/>
      <family val="1"/>
      <charset val="186"/>
    </font>
    <font>
      <sz val="12"/>
      <color theme="1"/>
      <name val="Times New Roman"/>
      <family val="1"/>
      <charset val="186"/>
    </font>
    <font>
      <sz val="12"/>
      <color rgb="FF000000"/>
      <name val="Times New Roman"/>
      <family val="1"/>
      <charset val="186"/>
    </font>
    <font>
      <b/>
      <sz val="12"/>
      <color theme="1"/>
      <name val="Times New Roman"/>
      <family val="1"/>
      <charset val="186"/>
    </font>
    <font>
      <sz val="12"/>
      <name val="Times New Roman"/>
      <family val="1"/>
      <charset val="186"/>
    </font>
    <font>
      <sz val="10"/>
      <name val="Arial"/>
      <family val="2"/>
      <charset val="186"/>
    </font>
    <font>
      <sz val="10"/>
      <color theme="1"/>
      <name val="Times New Roman"/>
      <family val="1"/>
      <charset val="186"/>
    </font>
    <font>
      <sz val="10"/>
      <color rgb="FF000000"/>
      <name val="Calibri"/>
      <family val="2"/>
      <charset val="186"/>
      <scheme val="minor"/>
    </font>
    <font>
      <b/>
      <sz val="12"/>
      <name val="Times New Roman"/>
      <family val="1"/>
      <charset val="186"/>
    </font>
    <font>
      <sz val="11"/>
      <color theme="1"/>
      <name val="Calibri"/>
      <family val="2"/>
      <scheme val="minor"/>
    </font>
    <font>
      <b/>
      <sz val="11"/>
      <color theme="1"/>
      <name val="Times New Roman"/>
      <family val="1"/>
      <charset val="186"/>
    </font>
    <font>
      <sz val="11"/>
      <color theme="1"/>
      <name val="Times New Roman"/>
      <family val="1"/>
      <charset val="186"/>
    </font>
    <font>
      <sz val="10"/>
      <color rgb="FF000000"/>
      <name val="Calibri"/>
      <family val="2"/>
      <charset val="186"/>
      <scheme val="minor"/>
    </font>
    <font>
      <sz val="10"/>
      <color rgb="FF000000"/>
      <name val="Calibri"/>
      <family val="2"/>
      <charset val="186"/>
      <scheme val="minor"/>
    </font>
    <font>
      <sz val="11"/>
      <color rgb="FFFF0000"/>
      <name val="Times New Roman"/>
      <family val="1"/>
      <charset val="186"/>
    </font>
    <font>
      <sz val="10"/>
      <name val="TimesLT"/>
      <charset val="186"/>
    </font>
    <font>
      <sz val="11"/>
      <color rgb="FF000000"/>
      <name val="Calibri"/>
      <family val="2"/>
      <scheme val="minor"/>
    </font>
    <font>
      <sz val="10"/>
      <name val="Times New Roman Baltic"/>
      <charset val="186"/>
    </font>
    <font>
      <sz val="10"/>
      <color rgb="FF000000"/>
      <name val="Calibri"/>
      <family val="2"/>
      <charset val="186"/>
      <scheme val="minor"/>
    </font>
    <font>
      <sz val="10"/>
      <color rgb="FF000000"/>
      <name val="Calibri"/>
      <family val="2"/>
      <charset val="186"/>
    </font>
    <font>
      <sz val="10"/>
      <color rgb="FF000000"/>
      <name val="Calibri"/>
      <family val="2"/>
      <charset val="186"/>
      <scheme val="minor"/>
    </font>
    <font>
      <b/>
      <u/>
      <sz val="12"/>
      <color rgb="FFFF0000"/>
      <name val="Times New Roman"/>
      <family val="1"/>
      <charset val="186"/>
    </font>
    <font>
      <b/>
      <u/>
      <sz val="12"/>
      <color rgb="FF000000"/>
      <name val="Times New Roman"/>
      <family val="1"/>
      <charset val="186"/>
    </font>
    <font>
      <b/>
      <i/>
      <sz val="12"/>
      <color rgb="FF000000"/>
      <name val="Times New Roman"/>
      <family val="1"/>
      <charset val="186"/>
    </font>
    <font>
      <b/>
      <sz val="12"/>
      <color rgb="FFFF0000"/>
      <name val="Times New Roman"/>
      <family val="1"/>
      <charset val="186"/>
    </font>
    <font>
      <i/>
      <sz val="12"/>
      <color rgb="FF000000"/>
      <name val="Times New Roman"/>
      <family val="1"/>
      <charset val="186"/>
    </font>
    <font>
      <i/>
      <sz val="12"/>
      <color theme="1"/>
      <name val="Times New Roman"/>
      <family val="1"/>
      <charset val="186"/>
    </font>
    <font>
      <sz val="12"/>
      <color rgb="FFFF0000"/>
      <name val="Times New Roman"/>
      <family val="1"/>
      <charset val="186"/>
    </font>
    <font>
      <sz val="10"/>
      <color rgb="FF000000"/>
      <name val="Calibri"/>
      <family val="2"/>
      <charset val="186"/>
      <scheme val="minor"/>
    </font>
    <font>
      <b/>
      <sz val="14"/>
      <name val="Times New Roman"/>
      <family val="1"/>
      <charset val="186"/>
    </font>
    <font>
      <sz val="11"/>
      <name val="Times New Roman"/>
      <family val="1"/>
      <charset val="186"/>
    </font>
    <font>
      <b/>
      <sz val="11"/>
      <name val="Times New Roman"/>
      <family val="1"/>
      <charset val="186"/>
    </font>
    <font>
      <b/>
      <sz val="11"/>
      <color rgb="FF000000"/>
      <name val="Times New Roman"/>
      <family val="1"/>
      <charset val="186"/>
    </font>
    <font>
      <sz val="11"/>
      <color rgb="FF000000"/>
      <name val="Times New Roman"/>
      <family val="1"/>
      <charset val="186"/>
    </font>
    <font>
      <sz val="10"/>
      <name val="Times New Roman"/>
      <family val="1"/>
      <charset val="186"/>
    </font>
    <font>
      <sz val="10"/>
      <color rgb="FF000000"/>
      <name val="Times New Roman"/>
      <family val="1"/>
      <charset val="186"/>
    </font>
    <font>
      <b/>
      <sz val="10"/>
      <name val="Times New Roman"/>
      <family val="1"/>
      <charset val="186"/>
    </font>
    <font>
      <sz val="12"/>
      <name val="Times New Roman Baltic"/>
      <charset val="186"/>
    </font>
    <font>
      <sz val="12"/>
      <color rgb="FFFF0000"/>
      <name val="Times New Roman Baltic"/>
      <charset val="186"/>
    </font>
    <font>
      <sz val="12"/>
      <color theme="1"/>
      <name val="Times New Roman Baltic"/>
      <charset val="186"/>
    </font>
    <font>
      <sz val="12"/>
      <color theme="1"/>
      <name val="Calibri"/>
      <family val="2"/>
      <charset val="186"/>
      <scheme val="minor"/>
    </font>
    <font>
      <sz val="8"/>
      <name val="Times New Roman"/>
      <family val="1"/>
      <charset val="186"/>
    </font>
    <font>
      <i/>
      <sz val="8"/>
      <name val="Times New Roman"/>
      <family val="1"/>
      <charset val="186"/>
    </font>
    <font>
      <i/>
      <sz val="10"/>
      <name val="Times New Roman"/>
      <family val="1"/>
      <charset val="186"/>
    </font>
    <font>
      <sz val="9"/>
      <name val="Times New Roman"/>
      <family val="1"/>
      <charset val="186"/>
    </font>
    <font>
      <b/>
      <i/>
      <sz val="10"/>
      <name val="Times New Roman"/>
      <family val="1"/>
      <charset val="186"/>
    </font>
    <font>
      <sz val="9"/>
      <name val="Times New Roman"/>
      <family val="1"/>
    </font>
    <font>
      <sz val="9"/>
      <color indexed="10"/>
      <name val="Times New Roman"/>
      <family val="1"/>
    </font>
    <font>
      <b/>
      <sz val="9"/>
      <name val="Times New Roman"/>
      <family val="1"/>
      <charset val="186"/>
    </font>
    <font>
      <sz val="12"/>
      <color rgb="FF000000"/>
      <name val="Calibri"/>
      <family val="2"/>
      <charset val="186"/>
      <scheme val="minor"/>
    </font>
    <font>
      <b/>
      <sz val="12"/>
      <name val="Times New Roman Baltic"/>
      <charset val="186"/>
    </font>
    <font>
      <b/>
      <sz val="8"/>
      <name val="Times New Roman"/>
      <family val="1"/>
      <charset val="186"/>
    </font>
    <font>
      <b/>
      <sz val="12"/>
      <color theme="3"/>
      <name val="Times New Roman"/>
      <family val="1"/>
      <charset val="186"/>
    </font>
    <font>
      <b/>
      <i/>
      <sz val="12"/>
      <name val="Times New Roman"/>
      <family val="1"/>
      <charset val="186"/>
    </font>
    <font>
      <sz val="10"/>
      <color rgb="FF000000"/>
      <name val="Calibri"/>
      <scheme val="minor"/>
    </font>
    <font>
      <sz val="12"/>
      <color rgb="FF999999"/>
      <name val="Times New Roman"/>
      <family val="1"/>
      <charset val="186"/>
    </font>
  </fonts>
  <fills count="36">
    <fill>
      <patternFill patternType="none"/>
    </fill>
    <fill>
      <patternFill patternType="gray125"/>
    </fill>
    <fill>
      <patternFill patternType="solid">
        <fgColor rgb="FFD0CECE"/>
        <bgColor rgb="FFD0CECE"/>
      </patternFill>
    </fill>
    <fill>
      <patternFill patternType="solid">
        <fgColor rgb="FFFFFFFF"/>
        <bgColor rgb="FFFFFFFF"/>
      </patternFill>
    </fill>
    <fill>
      <patternFill patternType="solid">
        <fgColor rgb="FFD9EAD3"/>
        <bgColor rgb="FFD9EAD3"/>
      </patternFill>
    </fill>
    <fill>
      <patternFill patternType="solid">
        <fgColor theme="2"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9" tint="0.79998168889431442"/>
        <bgColor rgb="FFD9EAD3"/>
      </patternFill>
    </fill>
    <fill>
      <patternFill patternType="solid">
        <fgColor rgb="FFFEF2CB"/>
        <bgColor rgb="FFFEF2CB"/>
      </patternFill>
    </fill>
    <fill>
      <patternFill patternType="solid">
        <fgColor rgb="FFCCFFCC"/>
        <bgColor rgb="FFCCFFCC"/>
      </patternFill>
    </fill>
    <fill>
      <patternFill patternType="solid">
        <fgColor theme="0"/>
        <bgColor theme="0"/>
      </patternFill>
    </fill>
    <fill>
      <patternFill patternType="solid">
        <fgColor rgb="FFD9E2F3"/>
        <bgColor rgb="FFD9E2F3"/>
      </patternFill>
    </fill>
    <fill>
      <patternFill patternType="solid">
        <fgColor rgb="FFFFF2CC"/>
        <bgColor rgb="FFFFF2CC"/>
      </patternFill>
    </fill>
    <fill>
      <patternFill patternType="solid">
        <fgColor rgb="FFFBE4D5"/>
        <bgColor rgb="FFFBE4D5"/>
      </patternFill>
    </fill>
    <fill>
      <patternFill patternType="solid">
        <fgColor rgb="FFB6D7A8"/>
        <bgColor rgb="FFB6D7A8"/>
      </patternFill>
    </fill>
    <fill>
      <patternFill patternType="solid">
        <fgColor rgb="FF9CC2E5"/>
        <bgColor rgb="FF9CC2E5"/>
      </patternFill>
    </fill>
    <fill>
      <patternFill patternType="solid">
        <fgColor theme="4" tint="0.79998168889431442"/>
        <bgColor rgb="FFD9E2F3"/>
      </patternFill>
    </fill>
    <fill>
      <patternFill patternType="solid">
        <fgColor theme="5" tint="0.79998168889431442"/>
        <bgColor rgb="FFFBE4D5"/>
      </patternFill>
    </fill>
    <fill>
      <patternFill patternType="solid">
        <fgColor rgb="FFCFE2F3"/>
        <bgColor rgb="FFCFE2F3"/>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0.14999847407452621"/>
        <bgColor indexed="64"/>
      </patternFill>
    </fill>
    <fill>
      <patternFill patternType="solid">
        <fgColor theme="5" tint="0.59999389629810485"/>
        <bgColor indexed="64"/>
      </patternFill>
    </fill>
    <fill>
      <patternFill patternType="solid">
        <fgColor theme="7" tint="0.79998168889431442"/>
        <bgColor rgb="FFFFF2CC"/>
      </patternFill>
    </fill>
    <fill>
      <patternFill patternType="solid">
        <fgColor theme="5" tint="0.39997558519241921"/>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rgb="FF92D050"/>
      </patternFill>
    </fill>
    <fill>
      <patternFill patternType="solid">
        <fgColor theme="5" tint="0.59999389629810485"/>
        <bgColor rgb="FFFF0000"/>
      </patternFill>
    </fill>
  </fills>
  <borders count="83">
    <border>
      <left/>
      <right/>
      <top/>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s>
  <cellStyleXfs count="39">
    <xf numFmtId="0" fontId="0" fillId="0" borderId="0"/>
    <xf numFmtId="0" fontId="23" fillId="0" borderId="14"/>
    <xf numFmtId="0" fontId="23" fillId="0" borderId="14"/>
    <xf numFmtId="0" fontId="15" fillId="0" borderId="14"/>
    <xf numFmtId="0" fontId="14" fillId="0" borderId="14"/>
    <xf numFmtId="0" fontId="25" fillId="0" borderId="14"/>
    <xf numFmtId="43" fontId="25" fillId="0" borderId="14" applyFont="0" applyFill="0" applyBorder="0" applyAlignment="0" applyProtection="0"/>
    <xf numFmtId="0" fontId="27" fillId="0" borderId="14"/>
    <xf numFmtId="0" fontId="30" fillId="0" borderId="14"/>
    <xf numFmtId="0" fontId="31" fillId="0" borderId="14"/>
    <xf numFmtId="0" fontId="13" fillId="0" borderId="14"/>
    <xf numFmtId="0" fontId="13" fillId="0" borderId="14"/>
    <xf numFmtId="0" fontId="12" fillId="0" borderId="14"/>
    <xf numFmtId="0" fontId="23" fillId="0" borderId="14"/>
    <xf numFmtId="0" fontId="33" fillId="0" borderId="14"/>
    <xf numFmtId="0" fontId="34" fillId="0" borderId="14"/>
    <xf numFmtId="0" fontId="11" fillId="0" borderId="14"/>
    <xf numFmtId="0" fontId="10" fillId="0" borderId="14"/>
    <xf numFmtId="0" fontId="35" fillId="0" borderId="14"/>
    <xf numFmtId="0" fontId="36" fillId="0" borderId="14"/>
    <xf numFmtId="0" fontId="9" fillId="0" borderId="14"/>
    <xf numFmtId="0" fontId="9" fillId="0" borderId="14"/>
    <xf numFmtId="0" fontId="38" fillId="0" borderId="14"/>
    <xf numFmtId="0" fontId="8" fillId="0" borderId="14"/>
    <xf numFmtId="0" fontId="7" fillId="0" borderId="14"/>
    <xf numFmtId="0" fontId="46" fillId="0" borderId="14"/>
    <xf numFmtId="0" fontId="7" fillId="0" borderId="14"/>
    <xf numFmtId="0" fontId="6" fillId="0" borderId="14"/>
    <xf numFmtId="0" fontId="23" fillId="0" borderId="14"/>
    <xf numFmtId="0" fontId="5" fillId="0" borderId="14"/>
    <xf numFmtId="0" fontId="5" fillId="0" borderId="14"/>
    <xf numFmtId="0" fontId="4" fillId="0" borderId="14"/>
    <xf numFmtId="0" fontId="35" fillId="0" borderId="14"/>
    <xf numFmtId="0" fontId="3" fillId="0" borderId="14"/>
    <xf numFmtId="0" fontId="2" fillId="0" borderId="14"/>
    <xf numFmtId="0" fontId="25" fillId="0" borderId="14"/>
    <xf numFmtId="0" fontId="1" fillId="0" borderId="14"/>
    <xf numFmtId="0" fontId="1" fillId="0" borderId="14"/>
    <xf numFmtId="0" fontId="72" fillId="0" borderId="14"/>
  </cellStyleXfs>
  <cellXfs count="906">
    <xf numFmtId="0" fontId="0" fillId="0" borderId="0" xfId="0" applyFont="1" applyAlignment="1"/>
    <xf numFmtId="0" fontId="27" fillId="0" borderId="14" xfId="7" applyBorder="1"/>
    <xf numFmtId="0" fontId="27" fillId="0" borderId="14" xfId="7"/>
    <xf numFmtId="0" fontId="29" fillId="0" borderId="16" xfId="7" applyFont="1" applyBorder="1" applyAlignment="1">
      <alignment wrapText="1"/>
    </xf>
    <xf numFmtId="0" fontId="29" fillId="0" borderId="14" xfId="7" applyFont="1" applyFill="1" applyBorder="1" applyAlignment="1">
      <alignment wrapText="1"/>
    </xf>
    <xf numFmtId="0" fontId="24" fillId="0" borderId="14" xfId="17" applyFont="1" applyAlignment="1">
      <alignment horizontal="left" vertical="center" wrapText="1"/>
    </xf>
    <xf numFmtId="0" fontId="17" fillId="0" borderId="14" xfId="5" applyFont="1" applyAlignment="1">
      <alignment horizontal="left" vertical="top" wrapText="1"/>
    </xf>
    <xf numFmtId="0" fontId="16" fillId="0" borderId="14" xfId="5" applyFont="1" applyAlignment="1">
      <alignment horizontal="left" vertical="top" wrapText="1"/>
    </xf>
    <xf numFmtId="0" fontId="29" fillId="0" borderId="14" xfId="20" applyFont="1"/>
    <xf numFmtId="0" fontId="29" fillId="0" borderId="14" xfId="20" applyFont="1" applyAlignment="1"/>
    <xf numFmtId="0" fontId="28" fillId="0" borderId="14" xfId="20" applyFont="1" applyFill="1" applyBorder="1" applyAlignment="1">
      <alignment horizontal="center" wrapText="1"/>
    </xf>
    <xf numFmtId="0" fontId="29" fillId="0" borderId="14" xfId="20" applyFont="1" applyFill="1" applyBorder="1" applyAlignment="1">
      <alignment horizontal="center" wrapText="1"/>
    </xf>
    <xf numFmtId="0" fontId="22" fillId="0" borderId="35" xfId="20" applyFont="1" applyBorder="1" applyAlignment="1">
      <alignment vertical="center" wrapText="1"/>
    </xf>
    <xf numFmtId="0" fontId="19" fillId="0" borderId="35" xfId="21" applyFont="1" applyBorder="1" applyAlignment="1">
      <alignment horizontal="center" vertical="center"/>
    </xf>
    <xf numFmtId="166" fontId="22" fillId="0" borderId="35" xfId="20" applyNumberFormat="1" applyFont="1" applyBorder="1" applyAlignment="1">
      <alignment horizontal="center" vertical="center"/>
    </xf>
    <xf numFmtId="0" fontId="22" fillId="0" borderId="35" xfId="20" applyFont="1" applyBorder="1" applyAlignment="1">
      <alignment horizontal="center" vertical="center" wrapText="1"/>
    </xf>
    <xf numFmtId="0" fontId="20" fillId="0" borderId="39" xfId="20" applyFont="1" applyBorder="1" applyAlignment="1">
      <alignment vertical="center"/>
    </xf>
    <xf numFmtId="166" fontId="22" fillId="0" borderId="39" xfId="20" applyNumberFormat="1" applyFont="1" applyBorder="1" applyAlignment="1">
      <alignment horizontal="center" vertical="center"/>
    </xf>
    <xf numFmtId="0" fontId="29" fillId="0" borderId="14" xfId="20" applyFont="1" applyFill="1"/>
    <xf numFmtId="0" fontId="22" fillId="0" borderId="35" xfId="20" applyFont="1" applyFill="1" applyBorder="1" applyAlignment="1">
      <alignment vertical="center" wrapText="1"/>
    </xf>
    <xf numFmtId="0" fontId="22" fillId="0" borderId="39" xfId="20" applyFont="1" applyFill="1" applyBorder="1" applyAlignment="1">
      <alignment vertical="center" wrapText="1"/>
    </xf>
    <xf numFmtId="0" fontId="22" fillId="0" borderId="39" xfId="20" applyFont="1" applyFill="1" applyBorder="1" applyAlignment="1">
      <alignment horizontal="center" vertical="center" wrapText="1"/>
    </xf>
    <xf numFmtId="0" fontId="32" fillId="0" borderId="14" xfId="20" applyFont="1" applyFill="1"/>
    <xf numFmtId="0" fontId="37" fillId="0" borderId="14" xfId="5" applyFont="1" applyAlignment="1">
      <alignment horizontal="left" vertical="top" wrapText="1"/>
    </xf>
    <xf numFmtId="0" fontId="25" fillId="0" borderId="14" xfId="5" applyFont="1" applyAlignment="1"/>
    <xf numFmtId="0" fontId="26" fillId="22" borderId="28" xfId="2" applyFont="1" applyFill="1" applyBorder="1" applyAlignment="1">
      <alignment horizontal="left" vertical="top" wrapText="1"/>
    </xf>
    <xf numFmtId="165" fontId="22" fillId="6" borderId="16" xfId="2" applyNumberFormat="1" applyFont="1" applyFill="1" applyBorder="1" applyAlignment="1">
      <alignment horizontal="center" vertical="center" wrapText="1"/>
    </xf>
    <xf numFmtId="165" fontId="22" fillId="6" borderId="21" xfId="2" applyNumberFormat="1" applyFont="1" applyFill="1" applyBorder="1" applyAlignment="1">
      <alignment horizontal="center" vertical="center" wrapText="1"/>
    </xf>
    <xf numFmtId="0" fontId="26" fillId="22" borderId="23" xfId="2" applyFont="1" applyFill="1" applyBorder="1" applyAlignment="1">
      <alignment horizontal="left" vertical="top" wrapText="1"/>
    </xf>
    <xf numFmtId="165" fontId="22" fillId="6" borderId="22" xfId="2" applyNumberFormat="1" applyFont="1" applyFill="1" applyBorder="1" applyAlignment="1">
      <alignment horizontal="center" vertical="center" wrapText="1"/>
    </xf>
    <xf numFmtId="165" fontId="22" fillId="6" borderId="17" xfId="2" applyNumberFormat="1" applyFont="1" applyFill="1" applyBorder="1" applyAlignment="1">
      <alignment horizontal="center" vertical="center" wrapText="1"/>
    </xf>
    <xf numFmtId="0" fontId="26" fillId="22" borderId="26" xfId="2" applyFont="1" applyFill="1" applyBorder="1" applyAlignment="1">
      <alignment horizontal="left" vertical="top" wrapText="1"/>
    </xf>
    <xf numFmtId="0" fontId="22" fillId="0" borderId="16" xfId="2" applyFont="1" applyFill="1" applyBorder="1" applyAlignment="1">
      <alignment horizontal="left" vertical="top" wrapText="1"/>
    </xf>
    <xf numFmtId="0" fontId="26" fillId="22" borderId="30" xfId="2" applyFont="1" applyFill="1" applyBorder="1" applyAlignment="1">
      <alignment horizontal="left" vertical="top" wrapText="1"/>
    </xf>
    <xf numFmtId="165" fontId="22" fillId="0" borderId="16" xfId="2" applyNumberFormat="1" applyFont="1" applyFill="1" applyBorder="1" applyAlignment="1">
      <alignment horizontal="center" vertical="center" wrapText="1"/>
    </xf>
    <xf numFmtId="0" fontId="26" fillId="22" borderId="32" xfId="2" applyFont="1" applyFill="1" applyBorder="1" applyAlignment="1">
      <alignment horizontal="left" vertical="top" wrapText="1"/>
    </xf>
    <xf numFmtId="0" fontId="22" fillId="0" borderId="36" xfId="2" applyFont="1" applyFill="1" applyBorder="1" applyAlignment="1">
      <alignment horizontal="left" vertical="center" wrapText="1"/>
    </xf>
    <xf numFmtId="0" fontId="26" fillId="22" borderId="47" xfId="2" applyFont="1" applyFill="1" applyBorder="1" applyAlignment="1">
      <alignment horizontal="left" vertical="top" wrapText="1"/>
    </xf>
    <xf numFmtId="0" fontId="26" fillId="22" borderId="44" xfId="2" applyFont="1" applyFill="1" applyBorder="1" applyAlignment="1">
      <alignment horizontal="left" vertical="top" wrapText="1"/>
    </xf>
    <xf numFmtId="0" fontId="26" fillId="22" borderId="42" xfId="2" applyFont="1" applyFill="1" applyBorder="1" applyAlignment="1">
      <alignment horizontal="left" vertical="top" wrapText="1"/>
    </xf>
    <xf numFmtId="165" fontId="22" fillId="22" borderId="48" xfId="2" applyNumberFormat="1" applyFont="1" applyFill="1" applyBorder="1" applyAlignment="1">
      <alignment horizontal="center" vertical="center" wrapText="1"/>
    </xf>
    <xf numFmtId="165" fontId="26" fillId="23" borderId="49" xfId="2" applyNumberFormat="1" applyFont="1" applyFill="1" applyBorder="1" applyAlignment="1">
      <alignment horizontal="center" vertical="center" wrapText="1"/>
    </xf>
    <xf numFmtId="165" fontId="26" fillId="22" borderId="22" xfId="2" applyNumberFormat="1" applyFont="1" applyFill="1" applyBorder="1" applyAlignment="1">
      <alignment vertical="center" wrapText="1"/>
    </xf>
    <xf numFmtId="165" fontId="22" fillId="0" borderId="17" xfId="2" applyNumberFormat="1" applyFont="1" applyFill="1" applyBorder="1" applyAlignment="1">
      <alignment vertical="center" wrapText="1"/>
    </xf>
    <xf numFmtId="165" fontId="22" fillId="0" borderId="16" xfId="2" applyNumberFormat="1" applyFont="1" applyFill="1" applyBorder="1" applyAlignment="1">
      <alignment vertical="center" wrapText="1"/>
    </xf>
    <xf numFmtId="165" fontId="26" fillId="22" borderId="16" xfId="2" applyNumberFormat="1" applyFont="1" applyFill="1" applyBorder="1" applyAlignment="1">
      <alignment vertical="center" wrapText="1"/>
    </xf>
    <xf numFmtId="165" fontId="26" fillId="23" borderId="29" xfId="2" applyNumberFormat="1" applyFont="1" applyFill="1" applyBorder="1" applyAlignment="1">
      <alignment vertical="center" wrapText="1"/>
    </xf>
    <xf numFmtId="165" fontId="26" fillId="23" borderId="46" xfId="2" applyNumberFormat="1" applyFont="1" applyFill="1" applyBorder="1" applyAlignment="1">
      <alignment horizontal="center" vertical="center" wrapText="1"/>
    </xf>
    <xf numFmtId="165" fontId="26" fillId="23" borderId="16" xfId="2" applyNumberFormat="1" applyFont="1" applyFill="1" applyBorder="1" applyAlignment="1">
      <alignment vertical="center" wrapText="1"/>
    </xf>
    <xf numFmtId="165" fontId="26" fillId="23" borderId="16" xfId="2" applyNumberFormat="1" applyFont="1" applyFill="1" applyBorder="1" applyAlignment="1">
      <alignment horizontal="center" vertical="center" wrapText="1"/>
    </xf>
    <xf numFmtId="0" fontId="25" fillId="0" borderId="14" xfId="5" applyFont="1" applyAlignment="1"/>
    <xf numFmtId="0" fontId="22" fillId="0" borderId="27" xfId="20" applyFont="1" applyBorder="1" applyAlignment="1">
      <alignment horizontal="left" vertical="center" wrapText="1"/>
    </xf>
    <xf numFmtId="164" fontId="22" fillId="0" borderId="27" xfId="21" applyNumberFormat="1" applyFont="1" applyBorder="1" applyAlignment="1">
      <alignment horizontal="center" vertical="center"/>
    </xf>
    <xf numFmtId="0" fontId="22" fillId="0" borderId="27" xfId="20" applyFont="1" applyFill="1" applyBorder="1" applyAlignment="1">
      <alignment horizontal="left" vertical="center" wrapText="1"/>
    </xf>
    <xf numFmtId="0" fontId="22" fillId="0" borderId="40" xfId="20" applyFont="1" applyFill="1" applyBorder="1" applyAlignment="1">
      <alignment horizontal="center" vertical="center" wrapText="1"/>
    </xf>
    <xf numFmtId="0" fontId="22" fillId="0" borderId="35" xfId="20" applyFont="1" applyFill="1" applyBorder="1" applyAlignment="1">
      <alignment horizontal="center" vertical="center" wrapText="1"/>
    </xf>
    <xf numFmtId="165" fontId="22" fillId="22" borderId="22" xfId="2" applyNumberFormat="1" applyFont="1" applyFill="1" applyBorder="1" applyAlignment="1">
      <alignment horizontal="center" vertical="center" wrapText="1"/>
    </xf>
    <xf numFmtId="0" fontId="22" fillId="6" borderId="16" xfId="2" applyFont="1" applyFill="1" applyBorder="1" applyAlignment="1">
      <alignment horizontal="left" vertical="top" wrapText="1"/>
    </xf>
    <xf numFmtId="0" fontId="22" fillId="0" borderId="21" xfId="0" applyFont="1" applyFill="1" applyBorder="1" applyAlignment="1">
      <alignment wrapText="1"/>
    </xf>
    <xf numFmtId="0" fontId="19" fillId="0" borderId="14" xfId="24" applyFont="1" applyAlignment="1">
      <alignment vertical="center"/>
    </xf>
    <xf numFmtId="0" fontId="19" fillId="0" borderId="14" xfId="24" applyFont="1"/>
    <xf numFmtId="0" fontId="19" fillId="0" borderId="14" xfId="24" applyFont="1" applyAlignment="1">
      <alignment horizontal="center" vertical="center"/>
    </xf>
    <xf numFmtId="49" fontId="21" fillId="6" borderId="16" xfId="24" applyNumberFormat="1" applyFont="1" applyFill="1" applyBorder="1" applyAlignment="1">
      <alignment horizontal="center" vertical="center" wrapText="1"/>
    </xf>
    <xf numFmtId="0" fontId="21" fillId="6" borderId="38" xfId="24" applyFont="1" applyFill="1" applyBorder="1" applyAlignment="1">
      <alignment horizontal="center" vertical="center"/>
    </xf>
    <xf numFmtId="165" fontId="21" fillId="22" borderId="44" xfId="24" applyNumberFormat="1" applyFont="1" applyFill="1" applyBorder="1" applyAlignment="1">
      <alignment horizontal="center" vertical="center"/>
    </xf>
    <xf numFmtId="49" fontId="19" fillId="6" borderId="16" xfId="24" applyNumberFormat="1" applyFont="1" applyFill="1" applyBorder="1" applyAlignment="1">
      <alignment horizontal="center" vertical="center" wrapText="1"/>
    </xf>
    <xf numFmtId="0" fontId="19" fillId="6" borderId="21" xfId="24" applyFont="1" applyFill="1" applyBorder="1" applyAlignment="1">
      <alignment horizontal="justify" vertical="center" wrapText="1"/>
    </xf>
    <xf numFmtId="49" fontId="19" fillId="6" borderId="17" xfId="24" applyNumberFormat="1" applyFont="1" applyFill="1" applyBorder="1" applyAlignment="1">
      <alignment horizontal="center" vertical="center" wrapText="1"/>
    </xf>
    <xf numFmtId="0" fontId="19" fillId="0" borderId="17" xfId="24" applyFont="1" applyFill="1" applyBorder="1" applyAlignment="1">
      <alignment horizontal="justify" vertical="center" wrapText="1"/>
    </xf>
    <xf numFmtId="49" fontId="19" fillId="6" borderId="14" xfId="24" applyNumberFormat="1" applyFont="1" applyFill="1" applyBorder="1" applyAlignment="1">
      <alignment horizontal="center" vertical="center" wrapText="1"/>
    </xf>
    <xf numFmtId="0" fontId="22" fillId="0" borderId="16" xfId="24" applyFont="1" applyFill="1" applyBorder="1" applyAlignment="1">
      <alignment horizontal="justify" vertical="center" wrapText="1"/>
    </xf>
    <xf numFmtId="0" fontId="18" fillId="6" borderId="32" xfId="24" applyFont="1" applyFill="1" applyBorder="1" applyAlignment="1">
      <alignment horizontal="center" vertical="center"/>
    </xf>
    <xf numFmtId="0" fontId="19" fillId="6" borderId="14" xfId="24" applyFont="1" applyFill="1"/>
    <xf numFmtId="49" fontId="19" fillId="6" borderId="22" xfId="24" applyNumberFormat="1" applyFont="1" applyFill="1" applyBorder="1" applyAlignment="1">
      <alignment horizontal="center" vertical="center" wrapText="1"/>
    </xf>
    <xf numFmtId="0" fontId="19" fillId="6" borderId="22" xfId="24" applyFont="1" applyFill="1" applyBorder="1" applyAlignment="1">
      <alignment horizontal="justify" vertical="center" wrapText="1"/>
    </xf>
    <xf numFmtId="0" fontId="19" fillId="6" borderId="16" xfId="24" applyFont="1" applyFill="1" applyBorder="1" applyAlignment="1">
      <alignment horizontal="justify" vertical="center" wrapText="1"/>
    </xf>
    <xf numFmtId="0" fontId="45" fillId="0" borderId="14" xfId="24" applyFont="1"/>
    <xf numFmtId="0" fontId="22" fillId="6" borderId="17" xfId="24" applyFont="1" applyFill="1" applyBorder="1" applyAlignment="1">
      <alignment horizontal="justify" vertical="center" wrapText="1"/>
    </xf>
    <xf numFmtId="0" fontId="22" fillId="6" borderId="16" xfId="24" applyFont="1" applyFill="1" applyBorder="1" applyAlignment="1">
      <alignment horizontal="justify" vertical="center" wrapText="1"/>
    </xf>
    <xf numFmtId="0" fontId="18" fillId="6" borderId="45" xfId="24" applyFont="1" applyFill="1" applyBorder="1" applyAlignment="1">
      <alignment horizontal="center" vertical="center"/>
    </xf>
    <xf numFmtId="165" fontId="21" fillId="22" borderId="21" xfId="24" applyNumberFormat="1" applyFont="1" applyFill="1" applyBorder="1" applyAlignment="1">
      <alignment horizontal="center" vertical="center"/>
    </xf>
    <xf numFmtId="0" fontId="20" fillId="6" borderId="16" xfId="24" applyFont="1" applyFill="1" applyBorder="1" applyAlignment="1">
      <alignment horizontal="center" vertical="center"/>
    </xf>
    <xf numFmtId="165" fontId="19" fillId="6" borderId="16" xfId="24" applyNumberFormat="1" applyFont="1" applyFill="1" applyBorder="1" applyAlignment="1">
      <alignment horizontal="center" vertical="center"/>
    </xf>
    <xf numFmtId="0" fontId="20" fillId="6" borderId="14" xfId="24" applyFont="1" applyFill="1" applyBorder="1" applyAlignment="1">
      <alignment horizontal="center" vertical="center"/>
    </xf>
    <xf numFmtId="49" fontId="19" fillId="0" borderId="16" xfId="24" applyNumberFormat="1" applyFont="1" applyFill="1" applyBorder="1" applyAlignment="1">
      <alignment horizontal="center" vertical="center" wrapText="1"/>
    </xf>
    <xf numFmtId="0" fontId="19" fillId="0" borderId="14" xfId="24" applyFont="1" applyFill="1"/>
    <xf numFmtId="0" fontId="18" fillId="6" borderId="30" xfId="24" applyFont="1" applyFill="1" applyBorder="1" applyAlignment="1">
      <alignment horizontal="center" vertical="center"/>
    </xf>
    <xf numFmtId="165" fontId="21" fillId="22" borderId="22" xfId="24" applyNumberFormat="1" applyFont="1" applyFill="1" applyBorder="1" applyAlignment="1">
      <alignment horizontal="center" vertical="center"/>
    </xf>
    <xf numFmtId="0" fontId="22" fillId="6" borderId="46" xfId="24" applyFont="1" applyFill="1" applyBorder="1" applyAlignment="1">
      <alignment horizontal="left" vertical="center" wrapText="1"/>
    </xf>
    <xf numFmtId="165" fontId="21" fillId="22" borderId="16" xfId="24" applyNumberFormat="1" applyFont="1" applyFill="1" applyBorder="1" applyAlignment="1">
      <alignment horizontal="center" vertical="center"/>
    </xf>
    <xf numFmtId="49" fontId="21" fillId="6" borderId="23" xfId="24" applyNumberFormat="1" applyFont="1" applyFill="1" applyBorder="1" applyAlignment="1">
      <alignment horizontal="center" vertical="center" wrapText="1"/>
    </xf>
    <xf numFmtId="0" fontId="19" fillId="0" borderId="31" xfId="24" applyFont="1" applyBorder="1"/>
    <xf numFmtId="49" fontId="19" fillId="0" borderId="36" xfId="24" applyNumberFormat="1" applyFont="1" applyFill="1" applyBorder="1" applyAlignment="1">
      <alignment horizontal="center" vertical="center" wrapText="1"/>
    </xf>
    <xf numFmtId="0" fontId="19" fillId="0" borderId="36" xfId="24" applyFont="1" applyFill="1" applyBorder="1" applyAlignment="1">
      <alignment horizontal="left" vertical="center" wrapText="1"/>
    </xf>
    <xf numFmtId="0" fontId="19" fillId="0" borderId="16" xfId="24" applyFont="1" applyFill="1" applyBorder="1" applyAlignment="1">
      <alignment horizontal="left" vertical="center" wrapText="1"/>
    </xf>
    <xf numFmtId="49" fontId="21" fillId="6" borderId="32" xfId="24" applyNumberFormat="1" applyFont="1" applyFill="1" applyBorder="1" applyAlignment="1">
      <alignment horizontal="center" vertical="center" wrapText="1"/>
    </xf>
    <xf numFmtId="0" fontId="19" fillId="6" borderId="14" xfId="24" applyFont="1" applyFill="1" applyBorder="1" applyAlignment="1">
      <alignment horizontal="center" vertical="center"/>
    </xf>
    <xf numFmtId="165" fontId="19" fillId="6" borderId="21" xfId="24" applyNumberFormat="1" applyFont="1" applyFill="1" applyBorder="1" applyAlignment="1">
      <alignment horizontal="center" vertical="center"/>
    </xf>
    <xf numFmtId="49" fontId="21" fillId="6" borderId="30" xfId="24" applyNumberFormat="1" applyFont="1" applyFill="1" applyBorder="1" applyAlignment="1">
      <alignment horizontal="center" vertical="center" wrapText="1"/>
    </xf>
    <xf numFmtId="0" fontId="21" fillId="23" borderId="28" xfId="24" applyFont="1" applyFill="1" applyBorder="1" applyAlignment="1">
      <alignment horizontal="right" vertical="center" wrapText="1"/>
    </xf>
    <xf numFmtId="49" fontId="21" fillId="6" borderId="22" xfId="24" applyNumberFormat="1" applyFont="1" applyFill="1" applyBorder="1" applyAlignment="1">
      <alignment horizontal="center" vertical="center" wrapText="1"/>
    </xf>
    <xf numFmtId="1" fontId="21" fillId="6" borderId="22" xfId="24" applyNumberFormat="1" applyFont="1" applyFill="1" applyBorder="1" applyAlignment="1">
      <alignment horizontal="center" vertical="center" wrapText="1"/>
    </xf>
    <xf numFmtId="1" fontId="19" fillId="0" borderId="16" xfId="24" applyNumberFormat="1" applyFont="1" applyFill="1" applyBorder="1" applyAlignment="1">
      <alignment horizontal="center" vertical="center" wrapText="1"/>
    </xf>
    <xf numFmtId="0" fontId="45" fillId="0" borderId="14" xfId="24" applyFont="1" applyFill="1"/>
    <xf numFmtId="1" fontId="21" fillId="6" borderId="16" xfId="24" applyNumberFormat="1" applyFont="1" applyFill="1" applyBorder="1" applyAlignment="1">
      <alignment horizontal="center" vertical="center" wrapText="1"/>
    </xf>
    <xf numFmtId="2" fontId="21" fillId="22" borderId="16" xfId="24" applyNumberFormat="1" applyFont="1" applyFill="1" applyBorder="1" applyAlignment="1">
      <alignment horizontal="center" vertical="center"/>
    </xf>
    <xf numFmtId="1" fontId="19" fillId="6" borderId="16" xfId="24" applyNumberFormat="1" applyFont="1" applyFill="1" applyBorder="1" applyAlignment="1">
      <alignment horizontal="center" vertical="center" wrapText="1"/>
    </xf>
    <xf numFmtId="1" fontId="21" fillId="6" borderId="37" xfId="24" applyNumberFormat="1" applyFont="1" applyFill="1" applyBorder="1" applyAlignment="1">
      <alignment horizontal="center" vertical="center" wrapText="1"/>
    </xf>
    <xf numFmtId="1" fontId="21" fillId="6" borderId="18" xfId="24" applyNumberFormat="1" applyFont="1" applyFill="1" applyBorder="1" applyAlignment="1">
      <alignment horizontal="center" vertical="center" wrapText="1"/>
    </xf>
    <xf numFmtId="1" fontId="21" fillId="6" borderId="36" xfId="24" applyNumberFormat="1" applyFont="1" applyFill="1" applyBorder="1" applyAlignment="1">
      <alignment horizontal="center" vertical="center" wrapText="1"/>
    </xf>
    <xf numFmtId="1" fontId="19" fillId="6" borderId="18" xfId="24" applyNumberFormat="1" applyFont="1" applyFill="1" applyBorder="1" applyAlignment="1">
      <alignment horizontal="center" vertical="center" wrapText="1"/>
    </xf>
    <xf numFmtId="0" fontId="19" fillId="0" borderId="16" xfId="24" applyFont="1" applyFill="1" applyBorder="1" applyAlignment="1">
      <alignment wrapText="1"/>
    </xf>
    <xf numFmtId="0" fontId="21" fillId="6" borderId="36" xfId="24" applyFont="1" applyFill="1" applyBorder="1" applyAlignment="1">
      <alignment horizontal="center" vertical="center"/>
    </xf>
    <xf numFmtId="0" fontId="21" fillId="22" borderId="16" xfId="24" applyFont="1" applyFill="1" applyBorder="1" applyAlignment="1">
      <alignment vertical="center" wrapText="1"/>
    </xf>
    <xf numFmtId="0" fontId="19" fillId="6" borderId="18" xfId="24" applyFont="1" applyFill="1" applyBorder="1" applyAlignment="1">
      <alignment horizontal="center" vertical="center"/>
    </xf>
    <xf numFmtId="0" fontId="19" fillId="0" borderId="16" xfId="24" applyFont="1" applyFill="1" applyBorder="1" applyAlignment="1">
      <alignment vertical="center" wrapText="1"/>
    </xf>
    <xf numFmtId="0" fontId="21" fillId="6" borderId="46" xfId="24" applyFont="1" applyFill="1" applyBorder="1" applyAlignment="1">
      <alignment horizontal="center" vertical="center"/>
    </xf>
    <xf numFmtId="0" fontId="21" fillId="23" borderId="16" xfId="24" applyFont="1" applyFill="1" applyBorder="1" applyAlignment="1">
      <alignment vertical="center" wrapText="1"/>
    </xf>
    <xf numFmtId="165" fontId="21" fillId="23" borderId="16" xfId="24" applyNumberFormat="1" applyFont="1" applyFill="1" applyBorder="1" applyAlignment="1">
      <alignment horizontal="center" vertical="center"/>
    </xf>
    <xf numFmtId="0" fontId="21" fillId="6" borderId="18" xfId="24" applyFont="1" applyFill="1" applyBorder="1" applyAlignment="1">
      <alignment horizontal="center" vertical="center"/>
    </xf>
    <xf numFmtId="0" fontId="19" fillId="6" borderId="16" xfId="24" applyFont="1" applyFill="1" applyBorder="1" applyAlignment="1">
      <alignment horizontal="left" vertical="center" wrapText="1"/>
    </xf>
    <xf numFmtId="165" fontId="19" fillId="6" borderId="16" xfId="24" applyNumberFormat="1" applyFont="1" applyFill="1" applyBorder="1" applyAlignment="1">
      <alignment horizontal="center" vertical="center" wrapText="1"/>
    </xf>
    <xf numFmtId="0" fontId="21" fillId="6" borderId="14" xfId="24" applyFont="1" applyFill="1" applyAlignment="1">
      <alignment vertical="center"/>
    </xf>
    <xf numFmtId="0" fontId="21" fillId="23" borderId="16" xfId="24" applyFont="1" applyFill="1" applyBorder="1" applyAlignment="1">
      <alignment wrapText="1"/>
    </xf>
    <xf numFmtId="0" fontId="21" fillId="23" borderId="16" xfId="24" applyFont="1" applyFill="1" applyBorder="1"/>
    <xf numFmtId="49" fontId="19" fillId="6" borderId="16" xfId="24" applyNumberFormat="1" applyFont="1" applyFill="1" applyBorder="1" applyAlignment="1">
      <alignment horizontal="center" vertical="center"/>
    </xf>
    <xf numFmtId="0" fontId="19" fillId="6" borderId="16" xfId="24" applyFont="1" applyFill="1" applyBorder="1"/>
    <xf numFmtId="165" fontId="22" fillId="6" borderId="16" xfId="24" applyNumberFormat="1" applyFont="1" applyFill="1" applyBorder="1" applyAlignment="1">
      <alignment horizontal="center" vertical="center"/>
    </xf>
    <xf numFmtId="49" fontId="21" fillId="6" borderId="16" xfId="24" applyNumberFormat="1" applyFont="1" applyFill="1" applyBorder="1" applyAlignment="1">
      <alignment horizontal="center" vertical="center"/>
    </xf>
    <xf numFmtId="0" fontId="21" fillId="0" borderId="16" xfId="24" applyFont="1" applyBorder="1" applyAlignment="1">
      <alignment horizontal="right"/>
    </xf>
    <xf numFmtId="165" fontId="21" fillId="24" borderId="16" xfId="24" applyNumberFormat="1" applyFont="1" applyFill="1" applyBorder="1" applyAlignment="1">
      <alignment horizontal="center" vertical="center"/>
    </xf>
    <xf numFmtId="0" fontId="48" fillId="6" borderId="14" xfId="2" applyFont="1" applyFill="1"/>
    <xf numFmtId="0" fontId="49" fillId="6" borderId="33" xfId="2" applyFont="1" applyFill="1" applyBorder="1" applyAlignment="1">
      <alignment horizontal="center" wrapText="1"/>
    </xf>
    <xf numFmtId="0" fontId="48" fillId="6" borderId="33" xfId="2" applyFont="1" applyFill="1" applyBorder="1" applyAlignment="1">
      <alignment horizontal="right"/>
    </xf>
    <xf numFmtId="0" fontId="48" fillId="6" borderId="17" xfId="2" applyFont="1" applyFill="1" applyBorder="1" applyAlignment="1">
      <alignment horizontal="center" wrapText="1"/>
    </xf>
    <xf numFmtId="0" fontId="48" fillId="6" borderId="17" xfId="2" applyFont="1" applyFill="1" applyBorder="1" applyAlignment="1">
      <alignment horizontal="center" vertical="center"/>
    </xf>
    <xf numFmtId="0" fontId="48" fillId="6" borderId="16" xfId="2" applyFont="1" applyFill="1" applyBorder="1" applyAlignment="1">
      <alignment horizontal="center" vertical="center" wrapText="1"/>
    </xf>
    <xf numFmtId="0" fontId="49" fillId="25" borderId="16" xfId="2" applyFont="1" applyFill="1" applyBorder="1" applyAlignment="1">
      <alignment horizontal="center" vertical="center" wrapText="1"/>
    </xf>
    <xf numFmtId="0" fontId="48" fillId="6" borderId="22" xfId="2" applyFont="1" applyFill="1" applyBorder="1" applyAlignment="1">
      <alignment horizontal="center" wrapText="1"/>
    </xf>
    <xf numFmtId="0" fontId="48" fillId="6" borderId="22" xfId="2" applyFont="1" applyFill="1" applyBorder="1" applyAlignment="1">
      <alignment horizontal="center" vertical="center"/>
    </xf>
    <xf numFmtId="1" fontId="48" fillId="6" borderId="18" xfId="2" applyNumberFormat="1" applyFont="1" applyFill="1" applyBorder="1" applyAlignment="1">
      <alignment horizontal="center" wrapText="1"/>
    </xf>
    <xf numFmtId="1" fontId="48" fillId="6" borderId="19" xfId="2" applyNumberFormat="1" applyFont="1" applyFill="1" applyBorder="1" applyAlignment="1">
      <alignment horizontal="center" wrapText="1"/>
    </xf>
    <xf numFmtId="1" fontId="48" fillId="6" borderId="20" xfId="2" applyNumberFormat="1" applyFont="1" applyFill="1" applyBorder="1" applyAlignment="1">
      <alignment horizontal="center" wrapText="1"/>
    </xf>
    <xf numFmtId="0" fontId="49" fillId="6" borderId="16" xfId="2" applyFont="1" applyFill="1" applyBorder="1" applyAlignment="1">
      <alignment horizontal="center" wrapText="1"/>
    </xf>
    <xf numFmtId="0" fontId="49" fillId="25" borderId="16" xfId="2" applyFont="1" applyFill="1" applyBorder="1" applyAlignment="1">
      <alignment horizontal="center" wrapText="1"/>
    </xf>
    <xf numFmtId="0" fontId="49" fillId="25" borderId="16" xfId="2" applyFont="1" applyFill="1" applyBorder="1" applyAlignment="1">
      <alignment horizontal="center" vertical="center"/>
    </xf>
    <xf numFmtId="165" fontId="49" fillId="25" borderId="16" xfId="2" applyNumberFormat="1" applyFont="1" applyFill="1" applyBorder="1" applyAlignment="1">
      <alignment horizontal="right" wrapText="1"/>
    </xf>
    <xf numFmtId="165" fontId="49" fillId="25" borderId="16" xfId="2" applyNumberFormat="1" applyFont="1" applyFill="1" applyBorder="1" applyAlignment="1">
      <alignment horizontal="right"/>
    </xf>
    <xf numFmtId="0" fontId="48" fillId="6" borderId="16" xfId="2" applyFont="1" applyFill="1" applyBorder="1" applyAlignment="1">
      <alignment horizontal="center" wrapText="1"/>
    </xf>
    <xf numFmtId="0" fontId="48" fillId="6" borderId="16" xfId="2" applyFont="1" applyFill="1" applyBorder="1" applyAlignment="1">
      <alignment wrapText="1"/>
    </xf>
    <xf numFmtId="0" fontId="48" fillId="6" borderId="16" xfId="2" applyFont="1" applyFill="1" applyBorder="1"/>
    <xf numFmtId="165" fontId="48" fillId="6" borderId="16" xfId="2" applyNumberFormat="1" applyFont="1" applyFill="1" applyBorder="1"/>
    <xf numFmtId="165" fontId="49" fillId="26" borderId="16" xfId="2" applyNumberFormat="1" applyFont="1" applyFill="1" applyBorder="1"/>
    <xf numFmtId="165" fontId="49" fillId="25" borderId="16" xfId="2" applyNumberFormat="1" applyFont="1" applyFill="1" applyBorder="1"/>
    <xf numFmtId="0" fontId="49" fillId="25" borderId="16" xfId="2" applyFont="1" applyFill="1" applyBorder="1"/>
    <xf numFmtId="0" fontId="20" fillId="0" borderId="14" xfId="25" applyFont="1"/>
    <xf numFmtId="0" fontId="48" fillId="25" borderId="16" xfId="2" applyFont="1" applyFill="1" applyBorder="1" applyAlignment="1">
      <alignment wrapText="1"/>
    </xf>
    <xf numFmtId="164" fontId="49" fillId="25" borderId="16" xfId="2" applyNumberFormat="1" applyFont="1" applyFill="1" applyBorder="1"/>
    <xf numFmtId="0" fontId="49" fillId="27" borderId="16" xfId="2" applyFont="1" applyFill="1" applyBorder="1"/>
    <xf numFmtId="0" fontId="49" fillId="25" borderId="16" xfId="2" applyFont="1" applyFill="1" applyBorder="1" applyAlignment="1">
      <alignment wrapText="1"/>
    </xf>
    <xf numFmtId="164" fontId="48" fillId="6" borderId="18" xfId="2" applyNumberFormat="1" applyFont="1" applyFill="1" applyBorder="1"/>
    <xf numFmtId="165" fontId="48" fillId="6" borderId="18" xfId="2" applyNumberFormat="1" applyFont="1" applyFill="1" applyBorder="1"/>
    <xf numFmtId="164" fontId="48" fillId="6" borderId="16" xfId="2" applyNumberFormat="1" applyFont="1" applyFill="1" applyBorder="1"/>
    <xf numFmtId="164" fontId="49" fillId="6" borderId="16" xfId="2" applyNumberFormat="1" applyFont="1" applyFill="1" applyBorder="1"/>
    <xf numFmtId="165" fontId="48" fillId="25" borderId="16" xfId="2" applyNumberFormat="1" applyFont="1" applyFill="1" applyBorder="1"/>
    <xf numFmtId="164" fontId="48" fillId="25" borderId="16" xfId="2" applyNumberFormat="1" applyFont="1" applyFill="1" applyBorder="1"/>
    <xf numFmtId="0" fontId="18" fillId="0" borderId="33" xfId="8" applyFont="1" applyBorder="1" applyAlignment="1">
      <alignment horizontal="center" vertical="center" wrapText="1" readingOrder="1"/>
    </xf>
    <xf numFmtId="0" fontId="51" fillId="2" borderId="3" xfId="5" applyFont="1" applyFill="1" applyBorder="1" applyAlignment="1">
      <alignment horizontal="center" wrapText="1"/>
    </xf>
    <xf numFmtId="0" fontId="50" fillId="2" borderId="3" xfId="5" applyFont="1" applyFill="1" applyBorder="1" applyAlignment="1">
      <alignment horizontal="center" wrapText="1"/>
    </xf>
    <xf numFmtId="0" fontId="51" fillId="2" borderId="6" xfId="5" applyFont="1" applyFill="1" applyBorder="1" applyAlignment="1">
      <alignment horizontal="center" wrapText="1"/>
    </xf>
    <xf numFmtId="0" fontId="51" fillId="2" borderId="9" xfId="5" applyFont="1" applyFill="1" applyBorder="1" applyAlignment="1">
      <alignment horizontal="center" wrapText="1"/>
    </xf>
    <xf numFmtId="49" fontId="51" fillId="4" borderId="4" xfId="5" applyNumberFormat="1" applyFont="1" applyFill="1" applyBorder="1" applyAlignment="1">
      <alignment horizontal="center" wrapText="1"/>
    </xf>
    <xf numFmtId="49" fontId="51" fillId="4" borderId="8" xfId="5" applyNumberFormat="1" applyFont="1" applyFill="1" applyBorder="1" applyAlignment="1">
      <alignment horizontal="center" wrapText="1"/>
    </xf>
    <xf numFmtId="0" fontId="50" fillId="4" borderId="8" xfId="5" applyFont="1" applyFill="1" applyBorder="1" applyAlignment="1">
      <alignment horizontal="left" vertical="top" wrapText="1"/>
    </xf>
    <xf numFmtId="164" fontId="50" fillId="4" borderId="8" xfId="5" applyNumberFormat="1" applyFont="1" applyFill="1" applyBorder="1" applyAlignment="1">
      <alignment horizontal="center" vertical="top" wrapText="1"/>
    </xf>
    <xf numFmtId="49" fontId="51" fillId="0" borderId="9" xfId="5" applyNumberFormat="1" applyFont="1" applyBorder="1" applyAlignment="1">
      <alignment horizontal="center" wrapText="1"/>
    </xf>
    <xf numFmtId="0" fontId="51" fillId="0" borderId="9" xfId="5" applyFont="1" applyBorder="1" applyAlignment="1">
      <alignment horizontal="left" vertical="top" wrapText="1"/>
    </xf>
    <xf numFmtId="164" fontId="51" fillId="0" borderId="9" xfId="5" applyNumberFormat="1" applyFont="1" applyBorder="1" applyAlignment="1">
      <alignment horizontal="center" vertical="top" wrapText="1"/>
    </xf>
    <xf numFmtId="49" fontId="51" fillId="3" borderId="9" xfId="5" applyNumberFormat="1" applyFont="1" applyFill="1" applyBorder="1" applyAlignment="1">
      <alignment horizontal="center" wrapText="1"/>
    </xf>
    <xf numFmtId="49" fontId="50" fillId="4" borderId="6" xfId="5" applyNumberFormat="1" applyFont="1" applyFill="1" applyBorder="1" applyAlignment="1">
      <alignment horizontal="center" wrapText="1"/>
    </xf>
    <xf numFmtId="49" fontId="51" fillId="4" borderId="9" xfId="5" applyNumberFormat="1" applyFont="1" applyFill="1" applyBorder="1" applyAlignment="1">
      <alignment horizontal="center" wrapText="1"/>
    </xf>
    <xf numFmtId="0" fontId="50" fillId="4" borderId="9" xfId="5" applyFont="1" applyFill="1" applyBorder="1" applyAlignment="1">
      <alignment horizontal="left" vertical="top" wrapText="1"/>
    </xf>
    <xf numFmtId="164" fontId="50" fillId="4" borderId="9" xfId="5" applyNumberFormat="1" applyFont="1" applyFill="1" applyBorder="1" applyAlignment="1">
      <alignment horizontal="center" vertical="top" wrapText="1"/>
    </xf>
    <xf numFmtId="0" fontId="18" fillId="4" borderId="9" xfId="5" applyFont="1" applyFill="1" applyBorder="1" applyAlignment="1">
      <alignment vertical="top" wrapText="1"/>
    </xf>
    <xf numFmtId="164" fontId="18" fillId="4" borderId="9" xfId="5" applyNumberFormat="1" applyFont="1" applyFill="1" applyBorder="1" applyAlignment="1">
      <alignment horizontal="center" vertical="top" wrapText="1"/>
    </xf>
    <xf numFmtId="0" fontId="20" fillId="0" borderId="9" xfId="5" applyFont="1" applyBorder="1" applyAlignment="1">
      <alignment vertical="top" wrapText="1"/>
    </xf>
    <xf numFmtId="164" fontId="20" fillId="0" borderId="9" xfId="5" applyNumberFormat="1" applyFont="1" applyBorder="1" applyAlignment="1">
      <alignment horizontal="center" vertical="top" wrapText="1"/>
    </xf>
    <xf numFmtId="0" fontId="20" fillId="0" borderId="9" xfId="5" applyFont="1" applyBorder="1" applyAlignment="1">
      <alignment wrapText="1"/>
    </xf>
    <xf numFmtId="0" fontId="51" fillId="3" borderId="9" xfId="5" applyFont="1" applyFill="1" applyBorder="1" applyAlignment="1">
      <alignment horizontal="left" vertical="top" wrapText="1"/>
    </xf>
    <xf numFmtId="164" fontId="51" fillId="0" borderId="9" xfId="5" applyNumberFormat="1" applyFont="1" applyFill="1" applyBorder="1" applyAlignment="1">
      <alignment horizontal="center" vertical="top" wrapText="1"/>
    </xf>
    <xf numFmtId="0" fontId="51" fillId="0" borderId="9" xfId="5" applyFont="1" applyBorder="1" applyAlignment="1">
      <alignment horizontal="center" wrapText="1"/>
    </xf>
    <xf numFmtId="0" fontId="51" fillId="0" borderId="9" xfId="5" applyFont="1" applyBorder="1" applyAlignment="1">
      <alignment horizontal="center" vertical="top" wrapText="1"/>
    </xf>
    <xf numFmtId="0" fontId="51" fillId="4" borderId="9" xfId="5" applyFont="1" applyFill="1" applyBorder="1" applyAlignment="1">
      <alignment horizontal="center" wrapText="1"/>
    </xf>
    <xf numFmtId="0" fontId="50" fillId="4" borderId="9" xfId="5" applyFont="1" applyFill="1" applyBorder="1" applyAlignment="1">
      <alignment horizontal="center" vertical="top" wrapText="1"/>
    </xf>
    <xf numFmtId="0" fontId="50" fillId="9" borderId="9" xfId="5" applyFont="1" applyFill="1" applyBorder="1" applyAlignment="1">
      <alignment horizontal="center" vertical="top" wrapText="1"/>
    </xf>
    <xf numFmtId="0" fontId="50" fillId="0" borderId="6" xfId="5" applyFont="1" applyBorder="1" applyAlignment="1">
      <alignment horizontal="left" vertical="top" wrapText="1"/>
    </xf>
    <xf numFmtId="0" fontId="50" fillId="0" borderId="9" xfId="5" applyFont="1" applyBorder="1" applyAlignment="1">
      <alignment horizontal="left" vertical="top" wrapText="1"/>
    </xf>
    <xf numFmtId="0" fontId="50" fillId="0" borderId="9" xfId="5" applyFont="1" applyBorder="1" applyAlignment="1">
      <alignment horizontal="center" vertical="top" wrapText="1"/>
    </xf>
    <xf numFmtId="0" fontId="50" fillId="0" borderId="9" xfId="5" applyFont="1" applyBorder="1" applyAlignment="1">
      <alignment horizontal="right" vertical="top" wrapText="1"/>
    </xf>
    <xf numFmtId="164" fontId="50" fillId="0" borderId="9" xfId="5" applyNumberFormat="1" applyFont="1" applyBorder="1" applyAlignment="1">
      <alignment horizontal="center" vertical="top" wrapText="1"/>
    </xf>
    <xf numFmtId="0" fontId="53" fillId="0" borderId="14" xfId="5" applyFont="1" applyAlignment="1">
      <alignment horizontal="left" vertical="top" wrapText="1"/>
    </xf>
    <xf numFmtId="164" fontId="48" fillId="6" borderId="14" xfId="2" applyNumberFormat="1" applyFont="1" applyFill="1"/>
    <xf numFmtId="0" fontId="22" fillId="0" borderId="41" xfId="20" applyFont="1" applyFill="1" applyBorder="1" applyAlignment="1">
      <alignment vertical="center" wrapText="1"/>
    </xf>
    <xf numFmtId="0" fontId="22" fillId="0" borderId="41" xfId="20" applyFont="1" applyFill="1" applyBorder="1" applyAlignment="1">
      <alignment horizontal="center" vertical="center" wrapText="1"/>
    </xf>
    <xf numFmtId="166" fontId="21" fillId="0" borderId="16" xfId="20" applyNumberFormat="1" applyFont="1" applyFill="1" applyBorder="1" applyAlignment="1">
      <alignment horizontal="center" vertical="center"/>
    </xf>
    <xf numFmtId="0" fontId="52" fillId="0" borderId="14" xfId="1" applyFont="1"/>
    <xf numFmtId="0" fontId="52" fillId="0" borderId="14" xfId="1" applyFont="1" applyAlignment="1">
      <alignment horizontal="center" vertical="center"/>
    </xf>
    <xf numFmtId="0" fontId="59" fillId="6" borderId="16" xfId="1" applyFont="1" applyFill="1" applyBorder="1" applyAlignment="1">
      <alignment horizontal="left" vertical="center" wrapText="1"/>
    </xf>
    <xf numFmtId="165" fontId="52" fillId="6" borderId="16" xfId="1" applyNumberFormat="1" applyFont="1" applyFill="1" applyBorder="1" applyAlignment="1">
      <alignment horizontal="center" vertical="center"/>
    </xf>
    <xf numFmtId="165" fontId="52" fillId="7" borderId="16" xfId="2" applyNumberFormat="1" applyFont="1" applyFill="1" applyBorder="1" applyAlignment="1">
      <alignment horizontal="center" vertical="center"/>
    </xf>
    <xf numFmtId="0" fontId="59" fillId="0" borderId="16" xfId="1" applyFont="1" applyBorder="1" applyAlignment="1">
      <alignment horizontal="left" vertical="center" wrapText="1"/>
    </xf>
    <xf numFmtId="165" fontId="52" fillId="5" borderId="16" xfId="2" applyNumberFormat="1" applyFont="1" applyFill="1" applyBorder="1" applyAlignment="1">
      <alignment horizontal="center" vertical="center"/>
    </xf>
    <xf numFmtId="0" fontId="52" fillId="6" borderId="16" xfId="1" applyFont="1" applyFill="1" applyBorder="1" applyAlignment="1">
      <alignment horizontal="left" vertical="center" wrapText="1"/>
    </xf>
    <xf numFmtId="0" fontId="52" fillId="0" borderId="16" xfId="1" applyFont="1" applyBorder="1" applyAlignment="1">
      <alignment horizontal="left" vertical="center" wrapText="1"/>
    </xf>
    <xf numFmtId="0" fontId="52" fillId="5" borderId="16" xfId="2" applyFont="1" applyFill="1" applyBorder="1" applyAlignment="1">
      <alignment horizontal="center" vertical="center"/>
    </xf>
    <xf numFmtId="0" fontId="52" fillId="0" borderId="16" xfId="1" applyFont="1" applyBorder="1"/>
    <xf numFmtId="0" fontId="52" fillId="6" borderId="16" xfId="1" applyFont="1" applyFill="1" applyBorder="1"/>
    <xf numFmtId="0" fontId="54" fillId="0" borderId="16" xfId="1" applyFont="1" applyBorder="1"/>
    <xf numFmtId="0" fontId="52" fillId="0" borderId="16" xfId="1" applyFont="1" applyBorder="1" applyAlignment="1">
      <alignment horizontal="left" wrapText="1"/>
    </xf>
    <xf numFmtId="0" fontId="54" fillId="0" borderId="16" xfId="1" applyFont="1" applyBorder="1" applyAlignment="1">
      <alignment horizontal="left" vertical="center"/>
    </xf>
    <xf numFmtId="165" fontId="54" fillId="6" borderId="16" xfId="1" applyNumberFormat="1" applyFont="1" applyFill="1" applyBorder="1" applyAlignment="1">
      <alignment horizontal="center" vertical="center"/>
    </xf>
    <xf numFmtId="0" fontId="60" fillId="5" borderId="16" xfId="2" applyFont="1" applyFill="1" applyBorder="1" applyAlignment="1">
      <alignment horizontal="center" vertical="center"/>
    </xf>
    <xf numFmtId="165" fontId="54" fillId="7" borderId="16" xfId="2" applyNumberFormat="1" applyFont="1" applyFill="1" applyBorder="1" applyAlignment="1">
      <alignment horizontal="center" vertical="center"/>
    </xf>
    <xf numFmtId="0" fontId="52" fillId="0" borderId="14" xfId="1" applyFont="1" applyAlignment="1">
      <alignment horizontal="left" vertical="center"/>
    </xf>
    <xf numFmtId="0" fontId="52" fillId="6" borderId="16" xfId="1" applyFont="1" applyFill="1" applyBorder="1" applyAlignment="1">
      <alignment wrapText="1"/>
    </xf>
    <xf numFmtId="165" fontId="61" fillId="6" borderId="16" xfId="2" applyNumberFormat="1" applyFont="1" applyFill="1" applyBorder="1" applyAlignment="1">
      <alignment horizontal="center" vertical="center"/>
    </xf>
    <xf numFmtId="0" fontId="54" fillId="6" borderId="16" xfId="1" applyFont="1" applyFill="1" applyBorder="1" applyAlignment="1">
      <alignment horizontal="left" vertical="center" wrapText="1"/>
    </xf>
    <xf numFmtId="165" fontId="54" fillId="6" borderId="16" xfId="2" applyNumberFormat="1" applyFont="1" applyFill="1" applyBorder="1" applyAlignment="1">
      <alignment horizontal="center" vertical="center"/>
    </xf>
    <xf numFmtId="0" fontId="62" fillId="0" borderId="16" xfId="1" applyFont="1" applyBorder="1" applyAlignment="1">
      <alignment horizontal="left" vertical="center" wrapText="1"/>
    </xf>
    <xf numFmtId="165" fontId="52" fillId="8" borderId="16" xfId="2" applyNumberFormat="1" applyFont="1" applyFill="1" applyBorder="1" applyAlignment="1">
      <alignment horizontal="center" vertical="center"/>
    </xf>
    <xf numFmtId="0" fontId="54" fillId="0" borderId="16" xfId="1" applyFont="1" applyBorder="1" applyAlignment="1">
      <alignment horizontal="left" vertical="center" wrapText="1"/>
    </xf>
    <xf numFmtId="0" fontId="52" fillId="0" borderId="16" xfId="1" applyFont="1" applyBorder="1" applyAlignment="1">
      <alignment wrapText="1"/>
    </xf>
    <xf numFmtId="0" fontId="62" fillId="6" borderId="16" xfId="1" applyFont="1" applyFill="1" applyBorder="1" applyAlignment="1">
      <alignment horizontal="left" vertical="center"/>
    </xf>
    <xf numFmtId="165" fontId="63" fillId="25" borderId="16" xfId="2" applyNumberFormat="1" applyFont="1" applyFill="1" applyBorder="1" applyAlignment="1">
      <alignment horizontal="center" vertical="center"/>
    </xf>
    <xf numFmtId="0" fontId="54" fillId="6" borderId="16" xfId="1" applyFont="1" applyFill="1" applyBorder="1" applyAlignment="1">
      <alignment horizontal="left" vertical="center"/>
    </xf>
    <xf numFmtId="0" fontId="63" fillId="0" borderId="16" xfId="1" applyFont="1" applyBorder="1"/>
    <xf numFmtId="165" fontId="47" fillId="0" borderId="16" xfId="1" applyNumberFormat="1" applyFont="1" applyBorder="1" applyAlignment="1">
      <alignment horizontal="center" vertical="center"/>
    </xf>
    <xf numFmtId="0" fontId="62" fillId="6" borderId="14" xfId="28" applyFont="1" applyFill="1" applyAlignment="1">
      <alignment wrapText="1"/>
    </xf>
    <xf numFmtId="0" fontId="62" fillId="6" borderId="16" xfId="28" applyFont="1" applyFill="1" applyBorder="1" applyAlignment="1">
      <alignment horizontal="center" vertical="justify" textRotation="90" wrapText="1"/>
    </xf>
    <xf numFmtId="0" fontId="62" fillId="6" borderId="16" xfId="28" applyFont="1" applyFill="1" applyBorder="1" applyAlignment="1">
      <alignment horizontal="left" vertical="justify" textRotation="90" wrapText="1"/>
    </xf>
    <xf numFmtId="0" fontId="62" fillId="6" borderId="16" xfId="28" applyFont="1" applyFill="1" applyBorder="1" applyAlignment="1">
      <alignment horizontal="left" vertical="justify" wrapText="1"/>
    </xf>
    <xf numFmtId="0" fontId="64" fillId="6" borderId="16" xfId="28" applyFont="1" applyFill="1" applyBorder="1" applyAlignment="1">
      <alignment horizontal="left" vertical="justify" textRotation="90" wrapText="1"/>
    </xf>
    <xf numFmtId="0" fontId="62" fillId="6" borderId="16" xfId="28" applyFont="1" applyFill="1" applyBorder="1" applyAlignment="1">
      <alignment horizontal="left" vertical="justify" textRotation="90"/>
    </xf>
    <xf numFmtId="164" fontId="62" fillId="6" borderId="14" xfId="28" applyNumberFormat="1" applyFont="1" applyFill="1" applyAlignment="1">
      <alignment wrapText="1"/>
    </xf>
    <xf numFmtId="0" fontId="62" fillId="6" borderId="16" xfId="28" applyFont="1" applyFill="1" applyBorder="1" applyAlignment="1">
      <alignment textRotation="90" wrapText="1"/>
    </xf>
    <xf numFmtId="0" fontId="62" fillId="6" borderId="16" xfId="28" applyFont="1" applyFill="1" applyBorder="1" applyAlignment="1">
      <alignment vertical="top" wrapText="1"/>
    </xf>
    <xf numFmtId="0" fontId="62" fillId="6" borderId="16" xfId="28" applyFont="1" applyFill="1" applyBorder="1" applyAlignment="1">
      <alignment wrapText="1"/>
    </xf>
    <xf numFmtId="164" fontId="62" fillId="6" borderId="16" xfId="28" applyNumberFormat="1" applyFont="1" applyFill="1" applyBorder="1" applyAlignment="1">
      <alignment wrapText="1"/>
    </xf>
    <xf numFmtId="164" fontId="62" fillId="6" borderId="22" xfId="28" applyNumberFormat="1" applyFont="1" applyFill="1" applyBorder="1" applyAlignment="1">
      <alignment wrapText="1"/>
    </xf>
    <xf numFmtId="0" fontId="66" fillId="8" borderId="16" xfId="28" applyFont="1" applyFill="1" applyBorder="1" applyAlignment="1">
      <alignment vertical="top" wrapText="1"/>
    </xf>
    <xf numFmtId="164" fontId="66" fillId="8" borderId="22" xfId="28" applyNumberFormat="1" applyFont="1" applyFill="1" applyBorder="1" applyAlignment="1">
      <alignment wrapText="1"/>
    </xf>
    <xf numFmtId="164" fontId="66" fillId="8" borderId="16" xfId="28" applyNumberFormat="1" applyFont="1" applyFill="1" applyBorder="1" applyAlignment="1">
      <alignment wrapText="1"/>
    </xf>
    <xf numFmtId="164" fontId="59" fillId="6" borderId="16" xfId="28" applyNumberFormat="1" applyFont="1" applyFill="1" applyBorder="1" applyAlignment="1">
      <alignment wrapText="1"/>
    </xf>
    <xf numFmtId="0" fontId="42" fillId="0" borderId="14" xfId="31" applyFont="1" applyAlignment="1">
      <alignment horizontal="center"/>
    </xf>
    <xf numFmtId="0" fontId="45" fillId="0" borderId="14" xfId="31" applyFont="1" applyAlignment="1">
      <alignment horizontal="center"/>
    </xf>
    <xf numFmtId="0" fontId="22" fillId="0" borderId="14" xfId="31" applyFont="1" applyAlignment="1">
      <alignment horizontal="center"/>
    </xf>
    <xf numFmtId="1" fontId="22" fillId="0" borderId="14" xfId="31" applyNumberFormat="1" applyFont="1" applyAlignment="1">
      <alignment horizontal="center"/>
    </xf>
    <xf numFmtId="0" fontId="45" fillId="0" borderId="14" xfId="31" applyFont="1" applyFill="1" applyAlignment="1">
      <alignment horizontal="center"/>
    </xf>
    <xf numFmtId="0" fontId="19" fillId="0" borderId="14" xfId="31" applyFont="1" applyFill="1"/>
    <xf numFmtId="0" fontId="19" fillId="0" borderId="14" xfId="31" applyFont="1" applyAlignment="1">
      <alignment horizontal="right"/>
    </xf>
    <xf numFmtId="0" fontId="4" fillId="0" borderId="14" xfId="31"/>
    <xf numFmtId="0" fontId="21" fillId="0" borderId="59" xfId="31" applyFont="1" applyBorder="1"/>
    <xf numFmtId="165" fontId="21" fillId="0" borderId="16" xfId="31" applyNumberFormat="1" applyFont="1" applyBorder="1" applyAlignment="1">
      <alignment horizontal="center"/>
    </xf>
    <xf numFmtId="165" fontId="19" fillId="0" borderId="16" xfId="31" applyNumberFormat="1" applyFont="1" applyBorder="1" applyAlignment="1">
      <alignment horizontal="center"/>
    </xf>
    <xf numFmtId="0" fontId="19" fillId="0" borderId="16" xfId="31" applyFont="1" applyBorder="1" applyAlignment="1">
      <alignment horizontal="center"/>
    </xf>
    <xf numFmtId="1" fontId="19" fillId="30" borderId="16" xfId="31" applyNumberFormat="1" applyFont="1" applyFill="1" applyBorder="1" applyAlignment="1">
      <alignment horizontal="center"/>
    </xf>
    <xf numFmtId="165" fontId="19" fillId="0" borderId="16" xfId="31" applyNumberFormat="1" applyFont="1" applyFill="1" applyBorder="1" applyAlignment="1">
      <alignment horizontal="center"/>
    </xf>
    <xf numFmtId="0" fontId="19" fillId="0" borderId="16" xfId="31" applyFont="1" applyBorder="1" applyAlignment="1">
      <alignment horizontal="left"/>
    </xf>
    <xf numFmtId="0" fontId="19" fillId="0" borderId="16" xfId="31" applyFont="1" applyFill="1" applyBorder="1"/>
    <xf numFmtId="0" fontId="19" fillId="0" borderId="60" xfId="31" applyFont="1" applyBorder="1"/>
    <xf numFmtId="0" fontId="19" fillId="30" borderId="16" xfId="31" applyFont="1" applyFill="1" applyBorder="1" applyAlignment="1">
      <alignment horizontal="center"/>
    </xf>
    <xf numFmtId="0" fontId="19" fillId="0" borderId="16" xfId="31" applyFont="1" applyFill="1" applyBorder="1" applyAlignment="1">
      <alignment horizontal="center"/>
    </xf>
    <xf numFmtId="0" fontId="19" fillId="0" borderId="16" xfId="31" applyFont="1" applyBorder="1"/>
    <xf numFmtId="0" fontId="21" fillId="0" borderId="62" xfId="31" applyFont="1" applyBorder="1" applyAlignment="1">
      <alignment wrapText="1"/>
    </xf>
    <xf numFmtId="165" fontId="21" fillId="0" borderId="17" xfId="31" applyNumberFormat="1" applyFont="1" applyBorder="1" applyAlignment="1">
      <alignment horizontal="center"/>
    </xf>
    <xf numFmtId="165" fontId="19" fillId="0" borderId="17" xfId="31" applyNumberFormat="1" applyFont="1" applyBorder="1" applyAlignment="1">
      <alignment horizontal="center"/>
    </xf>
    <xf numFmtId="165" fontId="19" fillId="30" borderId="17" xfId="31" applyNumberFormat="1" applyFont="1" applyFill="1" applyBorder="1" applyAlignment="1">
      <alignment horizontal="center"/>
    </xf>
    <xf numFmtId="0" fontId="19" fillId="0" borderId="17" xfId="31" applyFont="1" applyFill="1" applyBorder="1" applyAlignment="1">
      <alignment horizontal="center"/>
    </xf>
    <xf numFmtId="0" fontId="19" fillId="0" borderId="17" xfId="31" applyFont="1" applyBorder="1" applyAlignment="1">
      <alignment wrapText="1"/>
    </xf>
    <xf numFmtId="0" fontId="19" fillId="0" borderId="17" xfId="31" applyFont="1" applyFill="1" applyBorder="1"/>
    <xf numFmtId="0" fontId="19" fillId="0" borderId="63" xfId="31" applyFont="1" applyBorder="1"/>
    <xf numFmtId="0" fontId="21" fillId="0" borderId="64" xfId="31" applyFont="1" applyBorder="1" applyAlignment="1">
      <alignment wrapText="1"/>
    </xf>
    <xf numFmtId="0" fontId="21" fillId="0" borderId="54" xfId="31" applyFont="1" applyBorder="1" applyAlignment="1">
      <alignment horizontal="center"/>
    </xf>
    <xf numFmtId="0" fontId="19" fillId="0" borderId="54" xfId="31" applyFont="1" applyBorder="1" applyAlignment="1">
      <alignment horizontal="center"/>
    </xf>
    <xf numFmtId="1" fontId="19" fillId="30" borderId="54" xfId="31" applyNumberFormat="1" applyFont="1" applyFill="1" applyBorder="1" applyAlignment="1">
      <alignment horizontal="center"/>
    </xf>
    <xf numFmtId="0" fontId="19" fillId="0" borderId="54" xfId="31" applyFont="1" applyFill="1" applyBorder="1" applyAlignment="1">
      <alignment horizontal="center"/>
    </xf>
    <xf numFmtId="0" fontId="19" fillId="0" borderId="54" xfId="31" applyFont="1" applyBorder="1" applyAlignment="1">
      <alignment wrapText="1"/>
    </xf>
    <xf numFmtId="0" fontId="19" fillId="0" borderId="54" xfId="31" applyFont="1" applyFill="1" applyBorder="1"/>
    <xf numFmtId="0" fontId="19" fillId="0" borderId="55" xfId="31" applyFont="1" applyBorder="1"/>
    <xf numFmtId="165" fontId="26" fillId="0" borderId="16" xfId="32" applyNumberFormat="1" applyFont="1" applyBorder="1" applyAlignment="1">
      <alignment horizontal="center"/>
    </xf>
    <xf numFmtId="165" fontId="22" fillId="0" borderId="16" xfId="32" applyNumberFormat="1" applyFont="1" applyBorder="1" applyAlignment="1">
      <alignment horizontal="center"/>
    </xf>
    <xf numFmtId="165" fontId="22" fillId="6" borderId="16" xfId="32" applyNumberFormat="1" applyFont="1" applyFill="1" applyBorder="1" applyAlignment="1">
      <alignment horizontal="center"/>
    </xf>
    <xf numFmtId="165" fontId="22" fillId="30" borderId="16" xfId="32" applyNumberFormat="1" applyFont="1" applyFill="1" applyBorder="1" applyAlignment="1">
      <alignment horizontal="center"/>
    </xf>
    <xf numFmtId="1" fontId="26" fillId="30" borderId="16" xfId="32" applyNumberFormat="1" applyFont="1" applyFill="1" applyBorder="1" applyAlignment="1">
      <alignment horizontal="center"/>
    </xf>
    <xf numFmtId="165" fontId="19" fillId="0" borderId="17" xfId="31" applyNumberFormat="1" applyFont="1" applyFill="1" applyBorder="1" applyAlignment="1">
      <alignment horizontal="center"/>
    </xf>
    <xf numFmtId="0" fontId="19" fillId="0" borderId="17" xfId="31" applyFont="1" applyBorder="1"/>
    <xf numFmtId="0" fontId="19" fillId="0" borderId="63" xfId="31" applyFont="1" applyBorder="1" applyAlignment="1">
      <alignment wrapText="1"/>
    </xf>
    <xf numFmtId="165" fontId="26" fillId="0" borderId="17" xfId="32" applyNumberFormat="1" applyFont="1" applyBorder="1" applyAlignment="1">
      <alignment horizontal="center"/>
    </xf>
    <xf numFmtId="0" fontId="19" fillId="0" borderId="17" xfId="31" applyFont="1" applyBorder="1" applyAlignment="1">
      <alignment horizontal="center"/>
    </xf>
    <xf numFmtId="1" fontId="19" fillId="30" borderId="17" xfId="31" applyNumberFormat="1" applyFont="1" applyFill="1" applyBorder="1" applyAlignment="1">
      <alignment horizontal="center"/>
    </xf>
    <xf numFmtId="165" fontId="26" fillId="0" borderId="54" xfId="32" applyNumberFormat="1" applyFont="1" applyBorder="1" applyAlignment="1">
      <alignment horizontal="center"/>
    </xf>
    <xf numFmtId="0" fontId="21" fillId="0" borderId="59" xfId="31" applyFont="1" applyBorder="1" applyAlignment="1">
      <alignment wrapText="1"/>
    </xf>
    <xf numFmtId="165" fontId="19" fillId="30" borderId="16" xfId="31" applyNumberFormat="1" applyFont="1" applyFill="1" applyBorder="1" applyAlignment="1">
      <alignment horizontal="center"/>
    </xf>
    <xf numFmtId="0" fontId="21" fillId="0" borderId="16" xfId="31" applyFont="1" applyBorder="1" applyAlignment="1">
      <alignment horizontal="center"/>
    </xf>
    <xf numFmtId="165" fontId="19" fillId="0" borderId="54" xfId="31" applyNumberFormat="1" applyFont="1" applyFill="1" applyBorder="1" applyAlignment="1">
      <alignment horizontal="center"/>
    </xf>
    <xf numFmtId="0" fontId="19" fillId="0" borderId="54" xfId="31" applyFont="1" applyBorder="1"/>
    <xf numFmtId="165" fontId="19" fillId="0" borderId="54" xfId="31" applyNumberFormat="1" applyFont="1" applyBorder="1" applyAlignment="1">
      <alignment horizontal="center"/>
    </xf>
    <xf numFmtId="165" fontId="19" fillId="30" borderId="54" xfId="31" applyNumberFormat="1" applyFont="1" applyFill="1" applyBorder="1" applyAlignment="1">
      <alignment horizontal="center"/>
    </xf>
    <xf numFmtId="165" fontId="22" fillId="0" borderId="16" xfId="32" applyNumberFormat="1" applyFont="1" applyBorder="1" applyAlignment="1" applyProtection="1">
      <alignment horizontal="center"/>
      <protection locked="0"/>
    </xf>
    <xf numFmtId="1" fontId="26" fillId="30" borderId="16" xfId="32" applyNumberFormat="1" applyFont="1" applyFill="1" applyBorder="1" applyAlignment="1" applyProtection="1">
      <alignment horizontal="center"/>
      <protection locked="0"/>
    </xf>
    <xf numFmtId="165" fontId="19" fillId="6" borderId="54" xfId="31" applyNumberFormat="1" applyFont="1" applyFill="1" applyBorder="1" applyAlignment="1">
      <alignment horizontal="center"/>
    </xf>
    <xf numFmtId="165" fontId="22" fillId="30" borderId="16" xfId="32" applyNumberFormat="1" applyFont="1" applyFill="1" applyBorder="1" applyAlignment="1" applyProtection="1">
      <alignment horizontal="center"/>
      <protection locked="0"/>
    </xf>
    <xf numFmtId="0" fontId="19" fillId="0" borderId="21" xfId="31" applyFont="1" applyFill="1" applyBorder="1" applyAlignment="1">
      <alignment horizontal="center"/>
    </xf>
    <xf numFmtId="0" fontId="22" fillId="0" borderId="21" xfId="31" applyFont="1" applyBorder="1"/>
    <xf numFmtId="165" fontId="22" fillId="6" borderId="16" xfId="32" applyNumberFormat="1" applyFont="1" applyFill="1" applyBorder="1" applyAlignment="1" applyProtection="1">
      <alignment horizontal="center"/>
      <protection locked="0"/>
    </xf>
    <xf numFmtId="165" fontId="19" fillId="0" borderId="16" xfId="31" applyNumberFormat="1" applyFont="1" applyFill="1" applyBorder="1" applyAlignment="1">
      <alignment horizontal="center" wrapText="1"/>
    </xf>
    <xf numFmtId="0" fontId="45" fillId="0" borderId="54" xfId="31" applyFont="1" applyBorder="1"/>
    <xf numFmtId="0" fontId="45" fillId="0" borderId="54" xfId="31" applyFont="1" applyFill="1" applyBorder="1"/>
    <xf numFmtId="0" fontId="22" fillId="0" borderId="55" xfId="31" applyFont="1" applyBorder="1" applyAlignment="1">
      <alignment wrapText="1"/>
    </xf>
    <xf numFmtId="165" fontId="26" fillId="0" borderId="16" xfId="32" applyNumberFormat="1" applyFont="1" applyBorder="1" applyAlignment="1" applyProtection="1">
      <alignment horizontal="center"/>
      <protection locked="0"/>
    </xf>
    <xf numFmtId="165" fontId="22" fillId="0" borderId="16" xfId="31" applyNumberFormat="1" applyFont="1" applyBorder="1" applyAlignment="1">
      <alignment horizontal="center"/>
    </xf>
    <xf numFmtId="165" fontId="22" fillId="30" borderId="16" xfId="31" applyNumberFormat="1" applyFont="1" applyFill="1" applyBorder="1" applyAlignment="1">
      <alignment horizontal="center"/>
    </xf>
    <xf numFmtId="165" fontId="26" fillId="30" borderId="16" xfId="31" applyNumberFormat="1" applyFont="1" applyFill="1" applyBorder="1" applyAlignment="1">
      <alignment horizontal="center"/>
    </xf>
    <xf numFmtId="165" fontId="22" fillId="0" borderId="54" xfId="31" applyNumberFormat="1" applyFont="1" applyBorder="1" applyAlignment="1">
      <alignment horizontal="center"/>
    </xf>
    <xf numFmtId="165" fontId="26" fillId="0" borderId="54" xfId="32" applyNumberFormat="1" applyFont="1" applyBorder="1" applyAlignment="1" applyProtection="1">
      <alignment horizontal="center"/>
      <protection locked="0"/>
    </xf>
    <xf numFmtId="165" fontId="26" fillId="30" borderId="16" xfId="32" applyNumberFormat="1" applyFont="1" applyFill="1" applyBorder="1" applyAlignment="1" applyProtection="1">
      <alignment horizontal="center"/>
      <protection locked="0"/>
    </xf>
    <xf numFmtId="0" fontId="19" fillId="6" borderId="55" xfId="31" applyFont="1" applyFill="1" applyBorder="1"/>
    <xf numFmtId="165" fontId="19" fillId="6" borderId="16" xfId="31" applyNumberFormat="1" applyFont="1" applyFill="1" applyBorder="1" applyAlignment="1">
      <alignment horizontal="left"/>
    </xf>
    <xf numFmtId="165" fontId="19" fillId="0" borderId="16" xfId="31" applyNumberFormat="1" applyFont="1" applyFill="1" applyBorder="1"/>
    <xf numFmtId="0" fontId="19" fillId="0" borderId="60" xfId="31" applyFont="1" applyBorder="1" applyAlignment="1">
      <alignment wrapText="1"/>
    </xf>
    <xf numFmtId="0" fontId="21" fillId="0" borderId="28" xfId="31" applyFont="1" applyBorder="1" applyAlignment="1">
      <alignment wrapText="1"/>
    </xf>
    <xf numFmtId="165" fontId="19" fillId="0" borderId="44" xfId="31" applyNumberFormat="1" applyFont="1" applyBorder="1" applyAlignment="1">
      <alignment horizontal="center"/>
    </xf>
    <xf numFmtId="165" fontId="19" fillId="30" borderId="44" xfId="31" applyNumberFormat="1" applyFont="1" applyFill="1" applyBorder="1" applyAlignment="1">
      <alignment horizontal="center"/>
    </xf>
    <xf numFmtId="165" fontId="19" fillId="0" borderId="44" xfId="31" applyNumberFormat="1" applyFont="1" applyFill="1" applyBorder="1" applyAlignment="1">
      <alignment horizontal="center"/>
    </xf>
    <xf numFmtId="165" fontId="19" fillId="0" borderId="44" xfId="31" applyNumberFormat="1" applyFont="1" applyFill="1" applyBorder="1"/>
    <xf numFmtId="0" fontId="19" fillId="0" borderId="70" xfId="31" applyFont="1" applyBorder="1"/>
    <xf numFmtId="0" fontId="22" fillId="0" borderId="54" xfId="31" applyFont="1" applyFill="1" applyBorder="1"/>
    <xf numFmtId="0" fontId="45" fillId="0" borderId="16" xfId="31" applyFont="1" applyFill="1" applyBorder="1" applyAlignment="1">
      <alignment horizontal="center"/>
    </xf>
    <xf numFmtId="0" fontId="45" fillId="0" borderId="16" xfId="31" applyFont="1" applyBorder="1" applyAlignment="1">
      <alignment wrapText="1"/>
    </xf>
    <xf numFmtId="165" fontId="21" fillId="0" borderId="54" xfId="31" applyNumberFormat="1" applyFont="1" applyBorder="1" applyAlignment="1">
      <alignment horizontal="center"/>
    </xf>
    <xf numFmtId="0" fontId="22" fillId="0" borderId="54" xfId="31" applyFont="1" applyBorder="1" applyAlignment="1">
      <alignment wrapText="1"/>
    </xf>
    <xf numFmtId="0" fontId="19" fillId="30" borderId="54" xfId="31" applyFont="1" applyFill="1" applyBorder="1" applyAlignment="1">
      <alignment horizontal="center"/>
    </xf>
    <xf numFmtId="165" fontId="22" fillId="0" borderId="16" xfId="31" applyNumberFormat="1" applyFont="1" applyFill="1" applyBorder="1" applyAlignment="1">
      <alignment horizontal="center"/>
    </xf>
    <xf numFmtId="0" fontId="22" fillId="0" borderId="54" xfId="31" applyFont="1" applyFill="1" applyBorder="1" applyAlignment="1">
      <alignment horizontal="center"/>
    </xf>
    <xf numFmtId="0" fontId="4" fillId="6" borderId="14" xfId="31" applyFill="1"/>
    <xf numFmtId="0" fontId="19" fillId="0" borderId="16" xfId="31" applyFont="1" applyBorder="1" applyAlignment="1">
      <alignment wrapText="1"/>
    </xf>
    <xf numFmtId="0" fontId="19" fillId="0" borderId="44" xfId="31" applyFont="1" applyFill="1" applyBorder="1" applyAlignment="1">
      <alignment horizontal="center"/>
    </xf>
    <xf numFmtId="0" fontId="19" fillId="30" borderId="17" xfId="31" applyFont="1" applyFill="1" applyBorder="1" applyAlignment="1">
      <alignment horizontal="center"/>
    </xf>
    <xf numFmtId="0" fontId="19" fillId="0" borderId="44" xfId="31" applyFont="1" applyBorder="1" applyAlignment="1">
      <alignment horizontal="center"/>
    </xf>
    <xf numFmtId="0" fontId="19" fillId="0" borderId="44" xfId="31" applyFont="1" applyBorder="1"/>
    <xf numFmtId="0" fontId="19" fillId="0" borderId="44" xfId="31" applyFont="1" applyFill="1" applyBorder="1"/>
    <xf numFmtId="0" fontId="26" fillId="30" borderId="61" xfId="31" applyFont="1" applyFill="1" applyBorder="1"/>
    <xf numFmtId="165" fontId="22" fillId="30" borderId="52" xfId="31" applyNumberFormat="1" applyFont="1" applyFill="1" applyBorder="1" applyAlignment="1">
      <alignment horizontal="center"/>
    </xf>
    <xf numFmtId="0" fontId="26" fillId="30" borderId="64" xfId="31" applyFont="1" applyFill="1" applyBorder="1" applyAlignment="1">
      <alignment wrapText="1"/>
    </xf>
    <xf numFmtId="165" fontId="26" fillId="30" borderId="54" xfId="31" applyNumberFormat="1" applyFont="1" applyFill="1" applyBorder="1" applyAlignment="1">
      <alignment horizontal="center"/>
    </xf>
    <xf numFmtId="165" fontId="22" fillId="30" borderId="54" xfId="31" applyNumberFormat="1" applyFont="1" applyFill="1" applyBorder="1" applyAlignment="1">
      <alignment horizontal="center"/>
    </xf>
    <xf numFmtId="0" fontId="21" fillId="6" borderId="14" xfId="31" applyFont="1" applyFill="1" applyBorder="1" applyAlignment="1"/>
    <xf numFmtId="0" fontId="19" fillId="0" borderId="16" xfId="31" applyFont="1" applyBorder="1" applyAlignment="1"/>
    <xf numFmtId="0" fontId="26" fillId="30" borderId="65" xfId="31" applyFont="1" applyFill="1" applyBorder="1"/>
    <xf numFmtId="165" fontId="22" fillId="30" borderId="22" xfId="31" applyNumberFormat="1" applyFont="1" applyFill="1" applyBorder="1" applyAlignment="1">
      <alignment horizontal="center"/>
    </xf>
    <xf numFmtId="1" fontId="45" fillId="30" borderId="16" xfId="31" applyNumberFormat="1" applyFont="1" applyFill="1" applyBorder="1" applyAlignment="1">
      <alignment horizontal="center"/>
    </xf>
    <xf numFmtId="165" fontId="45" fillId="30" borderId="16" xfId="31" applyNumberFormat="1" applyFont="1" applyFill="1" applyBorder="1" applyAlignment="1"/>
    <xf numFmtId="165" fontId="45" fillId="30" borderId="60" xfId="31" applyNumberFormat="1" applyFont="1" applyFill="1" applyBorder="1" applyAlignment="1"/>
    <xf numFmtId="0" fontId="26" fillId="30" borderId="59" xfId="31" applyFont="1" applyFill="1" applyBorder="1"/>
    <xf numFmtId="0" fontId="21" fillId="28" borderId="77" xfId="31" applyFont="1" applyFill="1" applyBorder="1" applyAlignment="1">
      <alignment horizontal="center"/>
    </xf>
    <xf numFmtId="0" fontId="21" fillId="28" borderId="78" xfId="31" applyFont="1" applyFill="1" applyBorder="1" applyAlignment="1">
      <alignment horizontal="center"/>
    </xf>
    <xf numFmtId="0" fontId="19" fillId="28" borderId="78" xfId="31" applyFont="1" applyFill="1" applyBorder="1" applyAlignment="1">
      <alignment horizontal="center"/>
    </xf>
    <xf numFmtId="0" fontId="22" fillId="30" borderId="22" xfId="31" applyFont="1" applyFill="1" applyBorder="1" applyAlignment="1">
      <alignment horizontal="center"/>
    </xf>
    <xf numFmtId="0" fontId="19" fillId="30" borderId="22" xfId="31" applyFont="1" applyFill="1" applyBorder="1" applyAlignment="1">
      <alignment horizontal="center"/>
    </xf>
    <xf numFmtId="1" fontId="19" fillId="30" borderId="22" xfId="31" applyNumberFormat="1" applyFont="1" applyFill="1" applyBorder="1" applyAlignment="1">
      <alignment horizontal="center"/>
    </xf>
    <xf numFmtId="165" fontId="19" fillId="30" borderId="22" xfId="31" applyNumberFormat="1" applyFont="1" applyFill="1" applyBorder="1" applyAlignment="1">
      <alignment horizontal="center"/>
    </xf>
    <xf numFmtId="0" fontId="19" fillId="30" borderId="22" xfId="31" applyFont="1" applyFill="1" applyBorder="1" applyAlignment="1">
      <alignment horizontal="left"/>
    </xf>
    <xf numFmtId="0" fontId="19" fillId="30" borderId="22" xfId="31" applyFont="1" applyFill="1" applyBorder="1"/>
    <xf numFmtId="0" fontId="19" fillId="30" borderId="66" xfId="31" applyFont="1" applyFill="1" applyBorder="1"/>
    <xf numFmtId="0" fontId="26" fillId="30" borderId="16" xfId="31" applyFont="1" applyFill="1" applyBorder="1" applyAlignment="1">
      <alignment horizontal="center"/>
    </xf>
    <xf numFmtId="0" fontId="22" fillId="30" borderId="16" xfId="31" applyFont="1" applyFill="1" applyBorder="1" applyAlignment="1">
      <alignment horizontal="center"/>
    </xf>
    <xf numFmtId="0" fontId="19" fillId="30" borderId="16" xfId="31" applyFont="1" applyFill="1" applyBorder="1"/>
    <xf numFmtId="0" fontId="19" fillId="30" borderId="60" xfId="31" applyFont="1" applyFill="1" applyBorder="1"/>
    <xf numFmtId="0" fontId="22" fillId="30" borderId="54" xfId="31" applyFont="1" applyFill="1" applyBorder="1" applyAlignment="1">
      <alignment horizontal="center"/>
    </xf>
    <xf numFmtId="0" fontId="19" fillId="30" borderId="54" xfId="31" applyFont="1" applyFill="1" applyBorder="1"/>
    <xf numFmtId="0" fontId="19" fillId="30" borderId="55" xfId="31" applyFont="1" applyFill="1" applyBorder="1"/>
    <xf numFmtId="165" fontId="21" fillId="6" borderId="16" xfId="31" applyNumberFormat="1" applyFont="1" applyFill="1" applyBorder="1" applyAlignment="1">
      <alignment horizontal="center"/>
    </xf>
    <xf numFmtId="165" fontId="19" fillId="6" borderId="16" xfId="31" applyNumberFormat="1" applyFont="1" applyFill="1" applyBorder="1" applyAlignment="1">
      <alignment horizontal="center"/>
    </xf>
    <xf numFmtId="0" fontId="19" fillId="6" borderId="16" xfId="31" applyFont="1" applyFill="1" applyBorder="1" applyAlignment="1">
      <alignment horizontal="center"/>
    </xf>
    <xf numFmtId="1" fontId="19" fillId="0" borderId="16" xfId="31" applyNumberFormat="1" applyFont="1" applyBorder="1" applyAlignment="1">
      <alignment horizontal="center"/>
    </xf>
    <xf numFmtId="0" fontId="21" fillId="33" borderId="16" xfId="31" applyFont="1" applyFill="1" applyBorder="1" applyAlignment="1">
      <alignment horizontal="center"/>
    </xf>
    <xf numFmtId="0" fontId="19" fillId="33" borderId="16" xfId="31" applyFont="1" applyFill="1" applyBorder="1" applyAlignment="1">
      <alignment horizontal="center"/>
    </xf>
    <xf numFmtId="1" fontId="19" fillId="33" borderId="16" xfId="31" applyNumberFormat="1" applyFont="1" applyFill="1" applyBorder="1" applyAlignment="1">
      <alignment horizontal="center"/>
    </xf>
    <xf numFmtId="0" fontId="19" fillId="33" borderId="16" xfId="31" applyFont="1" applyFill="1" applyBorder="1"/>
    <xf numFmtId="0" fontId="19" fillId="33" borderId="60" xfId="31" applyFont="1" applyFill="1" applyBorder="1"/>
    <xf numFmtId="0" fontId="21" fillId="6" borderId="16" xfId="31" applyFont="1" applyFill="1" applyBorder="1" applyAlignment="1">
      <alignment horizontal="center"/>
    </xf>
    <xf numFmtId="0" fontId="21" fillId="33" borderId="54" xfId="31" applyFont="1" applyFill="1" applyBorder="1" applyAlignment="1">
      <alignment horizontal="center"/>
    </xf>
    <xf numFmtId="0" fontId="19" fillId="33" borderId="54" xfId="31" applyFont="1" applyFill="1" applyBorder="1" applyAlignment="1">
      <alignment horizontal="center"/>
    </xf>
    <xf numFmtId="1" fontId="19" fillId="33" borderId="54" xfId="31" applyNumberFormat="1" applyFont="1" applyFill="1" applyBorder="1" applyAlignment="1">
      <alignment horizontal="center"/>
    </xf>
    <xf numFmtId="0" fontId="19" fillId="33" borderId="54" xfId="31" applyFont="1" applyFill="1" applyBorder="1"/>
    <xf numFmtId="0" fontId="19" fillId="33" borderId="55" xfId="31" applyFont="1" applyFill="1" applyBorder="1"/>
    <xf numFmtId="0" fontId="19" fillId="0" borderId="80" xfId="31" applyFont="1" applyBorder="1"/>
    <xf numFmtId="0" fontId="19" fillId="0" borderId="79" xfId="31" applyFont="1" applyBorder="1"/>
    <xf numFmtId="165" fontId="22" fillId="0" borderId="16" xfId="31" applyNumberFormat="1" applyFont="1" applyBorder="1" applyAlignment="1" applyProtection="1">
      <alignment horizontal="center"/>
      <protection locked="0"/>
    </xf>
    <xf numFmtId="0" fontId="19" fillId="0" borderId="16" xfId="31" applyFont="1" applyBorder="1" applyAlignment="1">
      <alignment horizontal="left" wrapText="1"/>
    </xf>
    <xf numFmtId="2" fontId="21" fillId="0" borderId="16" xfId="31" applyNumberFormat="1" applyFont="1" applyBorder="1" applyAlignment="1">
      <alignment horizontal="center"/>
    </xf>
    <xf numFmtId="2" fontId="19" fillId="0" borderId="16" xfId="31" applyNumberFormat="1" applyFont="1" applyBorder="1" applyAlignment="1">
      <alignment horizontal="center"/>
    </xf>
    <xf numFmtId="0" fontId="22" fillId="0" borderId="54" xfId="31" applyFont="1" applyBorder="1"/>
    <xf numFmtId="164" fontId="22" fillId="30" borderId="22" xfId="31" applyNumberFormat="1" applyFont="1" applyFill="1" applyBorder="1" applyAlignment="1">
      <alignment horizontal="center"/>
    </xf>
    <xf numFmtId="164" fontId="45" fillId="30" borderId="22" xfId="31" applyNumberFormat="1" applyFont="1" applyFill="1" applyBorder="1" applyAlignment="1">
      <alignment horizontal="center"/>
    </xf>
    <xf numFmtId="165" fontId="45" fillId="30" borderId="22" xfId="31" applyNumberFormat="1" applyFont="1" applyFill="1" applyBorder="1" applyAlignment="1">
      <alignment horizontal="center"/>
    </xf>
    <xf numFmtId="0" fontId="45" fillId="30" borderId="22" xfId="31" applyFont="1" applyFill="1" applyBorder="1" applyAlignment="1">
      <alignment horizontal="left"/>
    </xf>
    <xf numFmtId="0" fontId="45" fillId="30" borderId="22" xfId="31" applyFont="1" applyFill="1" applyBorder="1"/>
    <xf numFmtId="0" fontId="45" fillId="30" borderId="66" xfId="31" applyFont="1" applyFill="1" applyBorder="1"/>
    <xf numFmtId="164" fontId="26" fillId="30" borderId="16" xfId="31" applyNumberFormat="1" applyFont="1" applyFill="1" applyBorder="1" applyAlignment="1">
      <alignment horizontal="center"/>
    </xf>
    <xf numFmtId="164" fontId="22" fillId="30" borderId="16" xfId="31" applyNumberFormat="1" applyFont="1" applyFill="1" applyBorder="1" applyAlignment="1">
      <alignment horizontal="center"/>
    </xf>
    <xf numFmtId="164" fontId="45" fillId="30" borderId="16" xfId="31" applyNumberFormat="1" applyFont="1" applyFill="1" applyBorder="1" applyAlignment="1">
      <alignment horizontal="center"/>
    </xf>
    <xf numFmtId="0" fontId="45" fillId="30" borderId="16" xfId="31" applyFont="1" applyFill="1" applyBorder="1" applyAlignment="1">
      <alignment horizontal="center"/>
    </xf>
    <xf numFmtId="0" fontId="45" fillId="30" borderId="16" xfId="31" applyFont="1" applyFill="1" applyBorder="1"/>
    <xf numFmtId="0" fontId="45" fillId="30" borderId="60" xfId="31" applyFont="1" applyFill="1" applyBorder="1"/>
    <xf numFmtId="164" fontId="22" fillId="30" borderId="54" xfId="31" applyNumberFormat="1" applyFont="1" applyFill="1" applyBorder="1" applyAlignment="1">
      <alignment horizontal="center"/>
    </xf>
    <xf numFmtId="0" fontId="45" fillId="30" borderId="54" xfId="31" applyFont="1" applyFill="1" applyBorder="1" applyAlignment="1">
      <alignment horizontal="center"/>
    </xf>
    <xf numFmtId="0" fontId="45" fillId="30" borderId="54" xfId="31" applyFont="1" applyFill="1" applyBorder="1"/>
    <xf numFmtId="0" fontId="45" fillId="30" borderId="55" xfId="31" applyFont="1" applyFill="1" applyBorder="1"/>
    <xf numFmtId="0" fontId="21" fillId="28" borderId="76" xfId="31" applyFont="1" applyFill="1" applyBorder="1" applyAlignment="1">
      <alignment horizontal="center"/>
    </xf>
    <xf numFmtId="0" fontId="21" fillId="0" borderId="17" xfId="31" applyFont="1" applyBorder="1" applyAlignment="1">
      <alignment horizontal="center"/>
    </xf>
    <xf numFmtId="165" fontId="26" fillId="30" borderId="22" xfId="31" applyNumberFormat="1" applyFont="1" applyFill="1" applyBorder="1" applyAlignment="1">
      <alignment horizontal="center"/>
    </xf>
    <xf numFmtId="1" fontId="45" fillId="30" borderId="22" xfId="31" applyNumberFormat="1" applyFont="1" applyFill="1" applyBorder="1" applyAlignment="1">
      <alignment horizontal="center"/>
    </xf>
    <xf numFmtId="1" fontId="22" fillId="30" borderId="16" xfId="31" applyNumberFormat="1" applyFont="1" applyFill="1" applyBorder="1" applyAlignment="1">
      <alignment horizontal="center"/>
    </xf>
    <xf numFmtId="2" fontId="22" fillId="30" borderId="54" xfId="31" applyNumberFormat="1" applyFont="1" applyFill="1" applyBorder="1" applyAlignment="1">
      <alignment horizontal="center"/>
    </xf>
    <xf numFmtId="0" fontId="21" fillId="28" borderId="19" xfId="31" applyFont="1" applyFill="1" applyBorder="1" applyAlignment="1">
      <alignment horizontal="center"/>
    </xf>
    <xf numFmtId="0" fontId="19" fillId="28" borderId="19" xfId="31" applyFont="1" applyFill="1" applyBorder="1" applyAlignment="1">
      <alignment horizontal="center"/>
    </xf>
    <xf numFmtId="165" fontId="22" fillId="6" borderId="16" xfId="31" applyNumberFormat="1" applyFont="1" applyFill="1" applyBorder="1" applyAlignment="1" applyProtection="1">
      <alignment horizontal="center"/>
      <protection locked="0"/>
    </xf>
    <xf numFmtId="165" fontId="22" fillId="30" borderId="16" xfId="31" applyNumberFormat="1" applyFont="1" applyFill="1" applyBorder="1" applyAlignment="1" applyProtection="1">
      <alignment horizontal="center"/>
      <protection locked="0"/>
    </xf>
    <xf numFmtId="165" fontId="22" fillId="0" borderId="54" xfId="31" applyNumberFormat="1" applyFont="1" applyFill="1" applyBorder="1" applyAlignment="1">
      <alignment horizontal="center"/>
    </xf>
    <xf numFmtId="165" fontId="19" fillId="0" borderId="19" xfId="31" applyNumberFormat="1" applyFont="1" applyFill="1" applyBorder="1" applyAlignment="1">
      <alignment horizontal="center"/>
    </xf>
    <xf numFmtId="165" fontId="19" fillId="0" borderId="78" xfId="31" applyNumberFormat="1" applyFont="1" applyFill="1" applyBorder="1" applyAlignment="1">
      <alignment horizontal="center"/>
    </xf>
    <xf numFmtId="0" fontId="22" fillId="6" borderId="16" xfId="31" applyFont="1" applyFill="1" applyBorder="1" applyAlignment="1">
      <alignment horizontal="center"/>
    </xf>
    <xf numFmtId="0" fontId="22" fillId="0" borderId="16" xfId="31" applyFont="1" applyBorder="1" applyAlignment="1">
      <alignment horizontal="center"/>
    </xf>
    <xf numFmtId="0" fontId="45" fillId="0" borderId="54" xfId="31" applyFont="1" applyBorder="1" applyAlignment="1">
      <alignment horizontal="center"/>
    </xf>
    <xf numFmtId="165" fontId="22" fillId="6" borderId="22" xfId="31" applyNumberFormat="1" applyFont="1" applyFill="1" applyBorder="1" applyAlignment="1" applyProtection="1">
      <alignment horizontal="center"/>
      <protection locked="0"/>
    </xf>
    <xf numFmtId="165" fontId="22" fillId="30" borderId="22" xfId="31" applyNumberFormat="1" applyFont="1" applyFill="1" applyBorder="1" applyAlignment="1" applyProtection="1">
      <alignment horizontal="center"/>
      <protection locked="0"/>
    </xf>
    <xf numFmtId="0" fontId="22" fillId="30" borderId="52" xfId="31" applyFont="1" applyFill="1" applyBorder="1" applyAlignment="1">
      <alignment horizontal="center"/>
    </xf>
    <xf numFmtId="1" fontId="22" fillId="30" borderId="52" xfId="31" applyNumberFormat="1" applyFont="1" applyFill="1" applyBorder="1" applyAlignment="1">
      <alignment horizontal="center"/>
    </xf>
    <xf numFmtId="165" fontId="45" fillId="30" borderId="52" xfId="31" applyNumberFormat="1" applyFont="1" applyFill="1" applyBorder="1" applyAlignment="1">
      <alignment horizontal="center"/>
    </xf>
    <xf numFmtId="0" fontId="45" fillId="30" borderId="52" xfId="31" applyFont="1" applyFill="1" applyBorder="1" applyAlignment="1">
      <alignment horizontal="left"/>
    </xf>
    <xf numFmtId="0" fontId="45" fillId="30" borderId="52" xfId="31" applyFont="1" applyFill="1" applyBorder="1"/>
    <xf numFmtId="0" fontId="45" fillId="30" borderId="53" xfId="31" applyFont="1" applyFill="1" applyBorder="1"/>
    <xf numFmtId="0" fontId="21" fillId="28" borderId="80" xfId="31" applyFont="1" applyFill="1" applyBorder="1" applyAlignment="1">
      <alignment horizontal="center"/>
    </xf>
    <xf numFmtId="165" fontId="22" fillId="6" borderId="16" xfId="31" applyNumberFormat="1" applyFont="1" applyFill="1" applyBorder="1" applyAlignment="1">
      <alignment horizontal="center"/>
    </xf>
    <xf numFmtId="0" fontId="22" fillId="6" borderId="16" xfId="31" applyFont="1" applyFill="1" applyBorder="1" applyAlignment="1">
      <alignment horizontal="left" vertical="center" wrapText="1"/>
    </xf>
    <xf numFmtId="0" fontId="22" fillId="6" borderId="16" xfId="31" applyFont="1" applyFill="1" applyBorder="1"/>
    <xf numFmtId="0" fontId="22" fillId="0" borderId="16" xfId="31" applyFont="1" applyBorder="1" applyAlignment="1">
      <alignment horizontal="left"/>
    </xf>
    <xf numFmtId="0" fontId="26" fillId="0" borderId="64" xfId="31" applyFont="1" applyBorder="1" applyAlignment="1">
      <alignment wrapText="1"/>
    </xf>
    <xf numFmtId="0" fontId="26" fillId="0" borderId="54" xfId="31" applyFont="1" applyBorder="1" applyAlignment="1">
      <alignment horizontal="center"/>
    </xf>
    <xf numFmtId="0" fontId="22" fillId="0" borderId="54" xfId="31" applyFont="1" applyBorder="1" applyAlignment="1">
      <alignment horizontal="center"/>
    </xf>
    <xf numFmtId="1" fontId="22" fillId="30" borderId="54" xfId="31" applyNumberFormat="1" applyFont="1" applyFill="1" applyBorder="1" applyAlignment="1">
      <alignment horizontal="center"/>
    </xf>
    <xf numFmtId="0" fontId="22" fillId="0" borderId="55" xfId="31" applyFont="1" applyBorder="1"/>
    <xf numFmtId="0" fontId="26" fillId="0" borderId="59" xfId="31" applyFont="1" applyBorder="1"/>
    <xf numFmtId="0" fontId="26" fillId="0" borderId="16" xfId="31" applyFont="1" applyBorder="1" applyAlignment="1">
      <alignment horizontal="center"/>
    </xf>
    <xf numFmtId="0" fontId="22" fillId="0" borderId="16" xfId="31" applyFont="1" applyBorder="1" applyAlignment="1">
      <alignment horizontal="left" wrapText="1"/>
    </xf>
    <xf numFmtId="0" fontId="22" fillId="0" borderId="16" xfId="31" applyFont="1" applyFill="1" applyBorder="1"/>
    <xf numFmtId="0" fontId="22" fillId="0" borderId="60" xfId="31" applyFont="1" applyBorder="1"/>
    <xf numFmtId="0" fontId="22" fillId="0" borderId="16" xfId="31" applyFont="1" applyFill="1" applyBorder="1" applyAlignment="1">
      <alignment horizontal="center"/>
    </xf>
    <xf numFmtId="0" fontId="26" fillId="0" borderId="59" xfId="31" applyFont="1" applyBorder="1" applyAlignment="1">
      <alignment wrapText="1"/>
    </xf>
    <xf numFmtId="0" fontId="22" fillId="0" borderId="16" xfId="31" applyFont="1" applyBorder="1"/>
    <xf numFmtId="0" fontId="22" fillId="0" borderId="16" xfId="31" applyFont="1" applyBorder="1" applyAlignment="1"/>
    <xf numFmtId="0" fontId="22" fillId="0" borderId="14" xfId="31" applyFont="1" applyBorder="1" applyAlignment="1">
      <alignment horizontal="left"/>
    </xf>
    <xf numFmtId="0" fontId="22" fillId="0" borderId="16" xfId="31" applyFont="1" applyBorder="1" applyAlignment="1">
      <alignment wrapText="1"/>
    </xf>
    <xf numFmtId="0" fontId="22" fillId="6" borderId="16" xfId="31" applyFont="1" applyFill="1" applyBorder="1" applyAlignment="1">
      <alignment horizontal="left"/>
    </xf>
    <xf numFmtId="0" fontId="26" fillId="0" borderId="16" xfId="31" applyFont="1" applyBorder="1" applyAlignment="1">
      <alignment wrapText="1"/>
    </xf>
    <xf numFmtId="0" fontId="26" fillId="0" borderId="54" xfId="31" applyFont="1" applyBorder="1" applyAlignment="1">
      <alignment wrapText="1"/>
    </xf>
    <xf numFmtId="0" fontId="22" fillId="0" borderId="54" xfId="31" applyFont="1" applyBorder="1" applyAlignment="1">
      <alignment horizontal="left" wrapText="1"/>
    </xf>
    <xf numFmtId="165" fontId="26" fillId="0" borderId="16" xfId="31" applyNumberFormat="1" applyFont="1" applyBorder="1" applyAlignment="1">
      <alignment horizontal="center"/>
    </xf>
    <xf numFmtId="0" fontId="22" fillId="0" borderId="54" xfId="31" applyFont="1" applyBorder="1" applyAlignment="1">
      <alignment horizontal="left"/>
    </xf>
    <xf numFmtId="165" fontId="19" fillId="0" borderId="54" xfId="31" applyNumberFormat="1" applyFont="1" applyFill="1" applyBorder="1"/>
    <xf numFmtId="0" fontId="22" fillId="6" borderId="16" xfId="31" applyFont="1" applyFill="1" applyBorder="1" applyAlignment="1">
      <alignment horizontal="left" wrapText="1"/>
    </xf>
    <xf numFmtId="0" fontId="19" fillId="6" borderId="54" xfId="31" applyFont="1" applyFill="1" applyBorder="1" applyAlignment="1">
      <alignment horizontal="center"/>
    </xf>
    <xf numFmtId="1" fontId="22" fillId="30" borderId="22" xfId="31" applyNumberFormat="1" applyFont="1" applyFill="1" applyBorder="1" applyAlignment="1">
      <alignment horizontal="center"/>
    </xf>
    <xf numFmtId="0" fontId="26" fillId="30" borderId="62" xfId="31" applyFont="1" applyFill="1" applyBorder="1" applyAlignment="1">
      <alignment wrapText="1"/>
    </xf>
    <xf numFmtId="165" fontId="22" fillId="30" borderId="17" xfId="31" applyNumberFormat="1" applyFont="1" applyFill="1" applyBorder="1" applyAlignment="1">
      <alignment horizontal="center"/>
    </xf>
    <xf numFmtId="0" fontId="22" fillId="30" borderId="17" xfId="31" applyFont="1" applyFill="1" applyBorder="1" applyAlignment="1">
      <alignment horizontal="center"/>
    </xf>
    <xf numFmtId="0" fontId="45" fillId="30" borderId="17" xfId="31" applyFont="1" applyFill="1" applyBorder="1"/>
    <xf numFmtId="0" fontId="45" fillId="30" borderId="63" xfId="31" applyFont="1" applyFill="1" applyBorder="1"/>
    <xf numFmtId="0" fontId="21" fillId="0" borderId="65" xfId="31" applyFont="1" applyBorder="1"/>
    <xf numFmtId="0" fontId="21" fillId="0" borderId="22" xfId="31" applyFont="1" applyBorder="1" applyAlignment="1">
      <alignment horizontal="center"/>
    </xf>
    <xf numFmtId="165" fontId="19" fillId="0" borderId="22" xfId="31" applyNumberFormat="1" applyFont="1" applyBorder="1" applyAlignment="1">
      <alignment horizontal="center"/>
    </xf>
    <xf numFmtId="165" fontId="19" fillId="0" borderId="22" xfId="31" applyNumberFormat="1" applyFont="1" applyFill="1" applyBorder="1" applyAlignment="1">
      <alignment horizontal="center"/>
    </xf>
    <xf numFmtId="0" fontId="19" fillId="0" borderId="22" xfId="31" applyFont="1" applyBorder="1" applyAlignment="1">
      <alignment horizontal="left"/>
    </xf>
    <xf numFmtId="0" fontId="19" fillId="0" borderId="22" xfId="31" applyFont="1" applyFill="1" applyBorder="1"/>
    <xf numFmtId="0" fontId="19" fillId="0" borderId="66" xfId="31" applyFont="1" applyBorder="1"/>
    <xf numFmtId="0" fontId="21" fillId="31" borderId="59" xfId="31" applyFont="1" applyFill="1" applyBorder="1" applyAlignment="1">
      <alignment wrapText="1"/>
    </xf>
    <xf numFmtId="164" fontId="21" fillId="31" borderId="16" xfId="31" applyNumberFormat="1" applyFont="1" applyFill="1" applyBorder="1" applyAlignment="1">
      <alignment horizontal="center"/>
    </xf>
    <xf numFmtId="165" fontId="19" fillId="31" borderId="16" xfId="31" applyNumberFormat="1" applyFont="1" applyFill="1" applyBorder="1" applyAlignment="1">
      <alignment horizontal="center"/>
    </xf>
    <xf numFmtId="164" fontId="19" fillId="31" borderId="16" xfId="31" applyNumberFormat="1" applyFont="1" applyFill="1" applyBorder="1" applyAlignment="1">
      <alignment horizontal="center"/>
    </xf>
    <xf numFmtId="0" fontId="19" fillId="31" borderId="16" xfId="31" applyFont="1" applyFill="1" applyBorder="1" applyAlignment="1">
      <alignment horizontal="center"/>
    </xf>
    <xf numFmtId="0" fontId="19" fillId="31" borderId="16" xfId="31" applyFont="1" applyFill="1" applyBorder="1"/>
    <xf numFmtId="0" fontId="19" fillId="31" borderId="60" xfId="31" applyFont="1" applyFill="1" applyBorder="1"/>
    <xf numFmtId="0" fontId="21" fillId="0" borderId="19" xfId="31" applyFont="1" applyBorder="1" applyAlignment="1"/>
    <xf numFmtId="0" fontId="21" fillId="0" borderId="80" xfId="31" applyFont="1" applyBorder="1" applyAlignment="1"/>
    <xf numFmtId="0" fontId="21" fillId="0" borderId="45" xfId="31" applyFont="1" applyBorder="1"/>
    <xf numFmtId="0" fontId="21" fillId="0" borderId="14" xfId="31" applyFont="1" applyBorder="1" applyAlignment="1">
      <alignment horizontal="center"/>
    </xf>
    <xf numFmtId="0" fontId="19" fillId="0" borderId="14" xfId="31" applyFont="1" applyBorder="1" applyAlignment="1">
      <alignment horizontal="center"/>
    </xf>
    <xf numFmtId="1" fontId="19" fillId="0" borderId="14" xfId="31" applyNumberFormat="1" applyFont="1" applyBorder="1" applyAlignment="1">
      <alignment horizontal="center"/>
    </xf>
    <xf numFmtId="0" fontId="19" fillId="0" borderId="14" xfId="31" applyFont="1" applyFill="1" applyBorder="1" applyAlignment="1">
      <alignment horizontal="center"/>
    </xf>
    <xf numFmtId="0" fontId="19" fillId="0" borderId="14" xfId="31" applyFont="1" applyBorder="1"/>
    <xf numFmtId="0" fontId="19" fillId="0" borderId="14" xfId="31" applyFont="1" applyFill="1" applyBorder="1"/>
    <xf numFmtId="0" fontId="19" fillId="0" borderId="81" xfId="31" applyFont="1" applyBorder="1"/>
    <xf numFmtId="0" fontId="21" fillId="0" borderId="14" xfId="31" applyFont="1" applyAlignment="1">
      <alignment horizontal="center"/>
    </xf>
    <xf numFmtId="0" fontId="19" fillId="0" borderId="14" xfId="31" applyFont="1" applyAlignment="1">
      <alignment horizontal="center"/>
    </xf>
    <xf numFmtId="1" fontId="19" fillId="0" borderId="14" xfId="31" applyNumberFormat="1" applyFont="1" applyAlignment="1">
      <alignment horizontal="center"/>
    </xf>
    <xf numFmtId="0" fontId="19" fillId="0" borderId="14" xfId="31" applyFont="1" applyFill="1" applyAlignment="1">
      <alignment horizontal="center"/>
    </xf>
    <xf numFmtId="0" fontId="19" fillId="0" borderId="14" xfId="31" applyFont="1"/>
    <xf numFmtId="164" fontId="69" fillId="0" borderId="14" xfId="31" applyNumberFormat="1" applyFont="1"/>
    <xf numFmtId="164" fontId="19" fillId="0" borderId="14" xfId="31" applyNumberFormat="1" applyFont="1" applyAlignment="1">
      <alignment horizontal="center"/>
    </xf>
    <xf numFmtId="2" fontId="19" fillId="0" borderId="14" xfId="31" applyNumberFormat="1" applyFont="1" applyAlignment="1">
      <alignment horizontal="center"/>
    </xf>
    <xf numFmtId="0" fontId="70" fillId="0" borderId="14" xfId="31" applyFont="1" applyAlignment="1">
      <alignment horizontal="center"/>
    </xf>
    <xf numFmtId="164" fontId="21" fillId="0" borderId="14" xfId="31" applyNumberFormat="1" applyFont="1" applyAlignment="1">
      <alignment horizontal="center"/>
    </xf>
    <xf numFmtId="2" fontId="19" fillId="0" borderId="14" xfId="31" applyNumberFormat="1" applyFont="1" applyFill="1" applyAlignment="1">
      <alignment horizontal="center"/>
    </xf>
    <xf numFmtId="0" fontId="21" fillId="0" borderId="14" xfId="31" applyFont="1"/>
    <xf numFmtId="0" fontId="18" fillId="22" borderId="27" xfId="20" applyFont="1" applyFill="1" applyBorder="1" applyAlignment="1" applyProtection="1">
      <alignment vertical="center" wrapText="1" readingOrder="1"/>
      <protection locked="0"/>
    </xf>
    <xf numFmtId="0" fontId="18" fillId="22" borderId="27" xfId="20" applyFont="1" applyFill="1" applyBorder="1" applyAlignment="1" applyProtection="1">
      <alignment horizontal="center" wrapText="1" readingOrder="1"/>
      <protection locked="0"/>
    </xf>
    <xf numFmtId="0" fontId="18" fillId="22" borderId="31" xfId="20" applyFont="1" applyFill="1" applyBorder="1" applyAlignment="1" applyProtection="1">
      <alignment vertical="center" wrapText="1" readingOrder="1"/>
      <protection locked="0"/>
    </xf>
    <xf numFmtId="0" fontId="18" fillId="22" borderId="27" xfId="20" applyFont="1" applyFill="1" applyBorder="1" applyAlignment="1" applyProtection="1">
      <alignment horizontal="center" vertical="center" wrapText="1" readingOrder="1"/>
      <protection locked="0"/>
    </xf>
    <xf numFmtId="0" fontId="52" fillId="27" borderId="16" xfId="1" applyFont="1" applyFill="1" applyBorder="1" applyAlignment="1">
      <alignment horizontal="center" vertical="center"/>
    </xf>
    <xf numFmtId="0" fontId="54" fillId="27" borderId="16" xfId="2" applyFont="1" applyFill="1" applyBorder="1" applyAlignment="1">
      <alignment horizontal="center" vertical="center" wrapText="1"/>
    </xf>
    <xf numFmtId="0" fontId="28" fillId="5" borderId="31" xfId="7" applyFont="1" applyFill="1" applyBorder="1" applyAlignment="1">
      <alignment horizontal="center" vertical="center"/>
    </xf>
    <xf numFmtId="0" fontId="28" fillId="27" borderId="61" xfId="7" applyFont="1" applyFill="1" applyBorder="1"/>
    <xf numFmtId="0" fontId="28" fillId="27" borderId="52" xfId="7" applyFont="1" applyFill="1" applyBorder="1" applyAlignment="1">
      <alignment horizontal="center"/>
    </xf>
    <xf numFmtId="0" fontId="28" fillId="0" borderId="59" xfId="7" applyFont="1" applyBorder="1" applyAlignment="1">
      <alignment horizontal="center" vertical="center"/>
    </xf>
    <xf numFmtId="0" fontId="28" fillId="27" borderId="40" xfId="7" applyFont="1" applyFill="1" applyBorder="1" applyAlignment="1">
      <alignment horizontal="center" vertical="center"/>
    </xf>
    <xf numFmtId="0" fontId="29" fillId="5" borderId="35" xfId="7" applyFont="1" applyFill="1" applyBorder="1" applyAlignment="1">
      <alignment horizontal="center" vertical="center"/>
    </xf>
    <xf numFmtId="0" fontId="29" fillId="5" borderId="41" xfId="7" applyFont="1" applyFill="1" applyBorder="1" applyAlignment="1">
      <alignment horizontal="center" vertical="center"/>
    </xf>
    <xf numFmtId="0" fontId="26" fillId="30" borderId="29" xfId="31" applyFont="1" applyFill="1" applyBorder="1"/>
    <xf numFmtId="2" fontId="26" fillId="30" borderId="50" xfId="31" applyNumberFormat="1" applyFont="1" applyFill="1" applyBorder="1" applyAlignment="1">
      <alignment horizontal="center"/>
    </xf>
    <xf numFmtId="165" fontId="22" fillId="30" borderId="50" xfId="31" applyNumberFormat="1" applyFont="1" applyFill="1" applyBorder="1" applyAlignment="1">
      <alignment horizontal="center"/>
    </xf>
    <xf numFmtId="2" fontId="22" fillId="30" borderId="50" xfId="31" applyNumberFormat="1" applyFont="1" applyFill="1" applyBorder="1" applyAlignment="1">
      <alignment horizontal="center"/>
    </xf>
    <xf numFmtId="2" fontId="42" fillId="30" borderId="50" xfId="31" applyNumberFormat="1" applyFont="1" applyFill="1" applyBorder="1" applyAlignment="1">
      <alignment horizontal="center"/>
    </xf>
    <xf numFmtId="165" fontId="45" fillId="30" borderId="50" xfId="31" applyNumberFormat="1" applyFont="1" applyFill="1" applyBorder="1" applyAlignment="1"/>
    <xf numFmtId="165" fontId="45" fillId="30" borderId="58" xfId="31" applyNumberFormat="1" applyFont="1" applyFill="1" applyBorder="1" applyAlignment="1"/>
    <xf numFmtId="0" fontId="26" fillId="30" borderId="23" xfId="31" applyFont="1" applyFill="1" applyBorder="1" applyAlignment="1">
      <alignment wrapText="1"/>
    </xf>
    <xf numFmtId="165" fontId="26" fillId="30" borderId="42" xfId="31" applyNumberFormat="1" applyFont="1" applyFill="1" applyBorder="1" applyAlignment="1">
      <alignment horizontal="center"/>
    </xf>
    <xf numFmtId="165" fontId="22" fillId="30" borderId="42" xfId="31" applyNumberFormat="1" applyFont="1" applyFill="1" applyBorder="1" applyAlignment="1">
      <alignment horizontal="center"/>
    </xf>
    <xf numFmtId="165" fontId="45" fillId="30" borderId="42" xfId="31" applyNumberFormat="1" applyFont="1" applyFill="1" applyBorder="1" applyAlignment="1"/>
    <xf numFmtId="165" fontId="45" fillId="30" borderId="82" xfId="31" applyNumberFormat="1" applyFont="1" applyFill="1" applyBorder="1" applyAlignment="1"/>
    <xf numFmtId="0" fontId="26" fillId="32" borderId="54" xfId="32" applyFont="1" applyFill="1" applyBorder="1" applyAlignment="1">
      <alignment horizontal="center" vertical="center" wrapText="1"/>
    </xf>
    <xf numFmtId="0" fontId="26" fillId="32" borderId="54" xfId="32" applyFont="1" applyFill="1" applyBorder="1" applyAlignment="1">
      <alignment vertical="center" wrapText="1"/>
    </xf>
    <xf numFmtId="1" fontId="26" fillId="32" borderId="54" xfId="32" applyNumberFormat="1" applyFont="1" applyFill="1" applyBorder="1" applyAlignment="1">
      <alignment vertical="center" wrapText="1"/>
    </xf>
    <xf numFmtId="0" fontId="29" fillId="0" borderId="14" xfId="7" applyFont="1" applyBorder="1" applyAlignment="1">
      <alignment horizontal="right" wrapText="1"/>
    </xf>
    <xf numFmtId="164" fontId="21" fillId="0" borderId="19" xfId="31" applyNumberFormat="1" applyFont="1" applyBorder="1" applyAlignment="1"/>
    <xf numFmtId="2" fontId="21" fillId="0" borderId="76" xfId="31" applyNumberFormat="1" applyFont="1" applyBorder="1" applyAlignment="1"/>
    <xf numFmtId="165" fontId="21" fillId="28" borderId="78" xfId="31" applyNumberFormat="1" applyFont="1" applyFill="1" applyBorder="1" applyAlignment="1">
      <alignment horizontal="center"/>
    </xf>
    <xf numFmtId="164" fontId="21" fillId="28" borderId="76" xfId="31" applyNumberFormat="1" applyFont="1" applyFill="1" applyBorder="1" applyAlignment="1">
      <alignment horizontal="center"/>
    </xf>
    <xf numFmtId="165" fontId="21" fillId="28" borderId="76" xfId="31" applyNumberFormat="1" applyFont="1" applyFill="1" applyBorder="1" applyAlignment="1">
      <alignment horizontal="center"/>
    </xf>
    <xf numFmtId="165" fontId="21" fillId="28" borderId="19" xfId="31" applyNumberFormat="1" applyFont="1" applyFill="1" applyBorder="1" applyAlignment="1">
      <alignment horizontal="center"/>
    </xf>
    <xf numFmtId="165" fontId="19" fillId="28" borderId="19" xfId="31" applyNumberFormat="1" applyFont="1" applyFill="1" applyBorder="1" applyAlignment="1">
      <alignment horizontal="center"/>
    </xf>
    <xf numFmtId="0" fontId="48" fillId="6" borderId="14" xfId="2" applyFont="1" applyFill="1" applyAlignment="1"/>
    <xf numFmtId="0" fontId="48" fillId="6" borderId="16" xfId="2" applyFont="1" applyFill="1" applyBorder="1" applyAlignment="1">
      <alignment horizontal="center"/>
    </xf>
    <xf numFmtId="0" fontId="19" fillId="6" borderId="16" xfId="31" applyFont="1" applyFill="1" applyBorder="1"/>
    <xf numFmtId="0" fontId="19" fillId="6" borderId="60" xfId="31" applyFont="1" applyFill="1" applyBorder="1"/>
    <xf numFmtId="0" fontId="19" fillId="6" borderId="54" xfId="31" applyFont="1" applyFill="1" applyBorder="1"/>
    <xf numFmtId="0" fontId="19" fillId="6" borderId="55" xfId="31" applyFont="1" applyFill="1" applyBorder="1" applyAlignment="1">
      <alignment wrapText="1"/>
    </xf>
    <xf numFmtId="0" fontId="19" fillId="6" borderId="17" xfId="31" applyFont="1" applyFill="1" applyBorder="1"/>
    <xf numFmtId="165" fontId="19" fillId="6" borderId="44" xfId="31" applyNumberFormat="1" applyFont="1" applyFill="1" applyBorder="1" applyAlignment="1">
      <alignment horizontal="left" wrapText="1"/>
    </xf>
    <xf numFmtId="0" fontId="19" fillId="6" borderId="16" xfId="31" applyFont="1" applyFill="1" applyBorder="1" applyAlignment="1">
      <alignment wrapText="1"/>
    </xf>
    <xf numFmtId="165" fontId="19" fillId="0" borderId="18" xfId="31" applyNumberFormat="1" applyFont="1" applyFill="1" applyBorder="1" applyAlignment="1">
      <alignment horizontal="center"/>
    </xf>
    <xf numFmtId="0" fontId="20" fillId="0" borderId="14" xfId="5" applyFont="1" applyBorder="1" applyAlignment="1">
      <alignment horizontal="right" wrapText="1"/>
    </xf>
    <xf numFmtId="165" fontId="26" fillId="30" borderId="52" xfId="31" applyNumberFormat="1" applyFont="1" applyFill="1" applyBorder="1" applyAlignment="1">
      <alignment horizontal="center"/>
    </xf>
    <xf numFmtId="2" fontId="26" fillId="30" borderId="54" xfId="31" applyNumberFormat="1" applyFont="1" applyFill="1" applyBorder="1" applyAlignment="1">
      <alignment horizontal="center"/>
    </xf>
    <xf numFmtId="164" fontId="26" fillId="30" borderId="54" xfId="31" applyNumberFormat="1" applyFont="1" applyFill="1" applyBorder="1" applyAlignment="1">
      <alignment horizontal="center"/>
    </xf>
    <xf numFmtId="0" fontId="26" fillId="30" borderId="22" xfId="31" applyFont="1" applyFill="1" applyBorder="1" applyAlignment="1">
      <alignment horizontal="center"/>
    </xf>
    <xf numFmtId="0" fontId="26" fillId="30" borderId="54" xfId="31" applyFont="1" applyFill="1" applyBorder="1" applyAlignment="1">
      <alignment horizontal="center"/>
    </xf>
    <xf numFmtId="0" fontId="19" fillId="30" borderId="52" xfId="31" applyFont="1" applyFill="1" applyBorder="1" applyAlignment="1">
      <alignment horizontal="center"/>
    </xf>
    <xf numFmtId="1" fontId="45" fillId="30" borderId="52" xfId="31" applyNumberFormat="1" applyFont="1" applyFill="1" applyBorder="1" applyAlignment="1">
      <alignment horizontal="center"/>
    </xf>
    <xf numFmtId="165" fontId="45" fillId="30" borderId="52" xfId="31" applyNumberFormat="1" applyFont="1" applyFill="1" applyBorder="1" applyAlignment="1"/>
    <xf numFmtId="165" fontId="45" fillId="30" borderId="53" xfId="31" applyNumberFormat="1" applyFont="1" applyFill="1" applyBorder="1" applyAlignment="1"/>
    <xf numFmtId="165" fontId="45" fillId="30" borderId="54" xfId="31" applyNumberFormat="1" applyFont="1" applyFill="1" applyBorder="1" applyAlignment="1"/>
    <xf numFmtId="165" fontId="45" fillId="30" borderId="55" xfId="31" applyNumberFormat="1" applyFont="1" applyFill="1" applyBorder="1" applyAlignment="1"/>
    <xf numFmtId="165" fontId="26" fillId="30" borderId="17" xfId="31" applyNumberFormat="1" applyFont="1" applyFill="1" applyBorder="1" applyAlignment="1">
      <alignment horizontal="center"/>
    </xf>
    <xf numFmtId="0" fontId="27" fillId="0" borderId="16" xfId="7" applyBorder="1"/>
    <xf numFmtId="165" fontId="19" fillId="5" borderId="34" xfId="34" applyNumberFormat="1" applyFont="1" applyFill="1" applyBorder="1" applyAlignment="1">
      <alignment horizontal="center"/>
    </xf>
    <xf numFmtId="165" fontId="19" fillId="5" borderId="35" xfId="34" applyNumberFormat="1" applyFont="1" applyFill="1" applyBorder="1" applyAlignment="1">
      <alignment horizontal="center"/>
    </xf>
    <xf numFmtId="165" fontId="21" fillId="5" borderId="24" xfId="34" applyNumberFormat="1" applyFont="1" applyFill="1" applyBorder="1" applyAlignment="1">
      <alignment horizontal="center"/>
    </xf>
    <xf numFmtId="0" fontId="21" fillId="0" borderId="16" xfId="34" applyFont="1" applyBorder="1" applyAlignment="1">
      <alignment horizontal="center"/>
    </xf>
    <xf numFmtId="0" fontId="28" fillId="27" borderId="52" xfId="7" applyFont="1" applyFill="1" applyBorder="1" applyAlignment="1">
      <alignment horizontal="center" vertical="center"/>
    </xf>
    <xf numFmtId="0" fontId="22" fillId="0" borderId="14" xfId="36" applyFont="1"/>
    <xf numFmtId="0" fontId="67" fillId="0" borderId="14" xfId="36" applyFont="1"/>
    <xf numFmtId="0" fontId="55" fillId="0" borderId="14" xfId="37" applyFont="1" applyBorder="1" applyAlignment="1">
      <alignment horizontal="right"/>
    </xf>
    <xf numFmtId="0" fontId="68" fillId="0" borderId="14" xfId="36" applyFont="1" applyBorder="1" applyAlignment="1"/>
    <xf numFmtId="0" fontId="55" fillId="0" borderId="14" xfId="36" applyFont="1"/>
    <xf numFmtId="0" fontId="67" fillId="0" borderId="14" xfId="36" applyFont="1" applyBorder="1"/>
    <xf numFmtId="0" fontId="55" fillId="0" borderId="14" xfId="36" applyFont="1" applyBorder="1" applyAlignment="1">
      <alignment horizontal="right"/>
    </xf>
    <xf numFmtId="0" fontId="22" fillId="5" borderId="16" xfId="36" applyFont="1" applyFill="1" applyBorder="1" applyAlignment="1">
      <alignment horizontal="center"/>
    </xf>
    <xf numFmtId="9" fontId="55" fillId="5" borderId="16" xfId="36" applyNumberFormat="1" applyFont="1" applyFill="1" applyBorder="1" applyAlignment="1">
      <alignment horizontal="center" wrapText="1"/>
    </xf>
    <xf numFmtId="0" fontId="55" fillId="5" borderId="16" xfId="36" applyFont="1" applyFill="1" applyBorder="1" applyAlignment="1">
      <alignment horizontal="center" wrapText="1"/>
    </xf>
    <xf numFmtId="0" fontId="20" fillId="5" borderId="16" xfId="36" applyFont="1" applyFill="1" applyBorder="1"/>
    <xf numFmtId="0" fontId="22" fillId="0" borderId="16" xfId="36" applyFont="1" applyFill="1" applyBorder="1" applyAlignment="1">
      <alignment horizontal="left"/>
    </xf>
    <xf numFmtId="164" fontId="55" fillId="0" borderId="16" xfId="36" applyNumberFormat="1" applyFont="1" applyFill="1" applyBorder="1"/>
    <xf numFmtId="165" fontId="55" fillId="0" borderId="16" xfId="36" applyNumberFormat="1" applyFont="1" applyFill="1" applyBorder="1"/>
    <xf numFmtId="165" fontId="56" fillId="0" borderId="16" xfId="36" applyNumberFormat="1" applyFont="1" applyFill="1" applyBorder="1"/>
    <xf numFmtId="164" fontId="55" fillId="26" borderId="16" xfId="36" applyNumberFormat="1" applyFont="1" applyFill="1" applyBorder="1"/>
    <xf numFmtId="0" fontId="19" fillId="0" borderId="16" xfId="36" applyFont="1" applyFill="1" applyBorder="1" applyAlignment="1">
      <alignment horizontal="left"/>
    </xf>
    <xf numFmtId="164" fontId="57" fillId="0" borderId="16" xfId="36" applyNumberFormat="1" applyFont="1" applyFill="1" applyBorder="1"/>
    <xf numFmtId="2" fontId="55" fillId="0" borderId="16" xfId="36" applyNumberFormat="1" applyFont="1" applyFill="1" applyBorder="1"/>
    <xf numFmtId="164" fontId="55" fillId="6" borderId="16" xfId="36" applyNumberFormat="1" applyFont="1" applyFill="1" applyBorder="1"/>
    <xf numFmtId="0" fontId="67" fillId="0" borderId="14" xfId="36" applyFont="1" applyFill="1"/>
    <xf numFmtId="165" fontId="57" fillId="6" borderId="16" xfId="36" applyNumberFormat="1" applyFont="1" applyFill="1" applyBorder="1"/>
    <xf numFmtId="165" fontId="55" fillId="6" borderId="16" xfId="36" applyNumberFormat="1" applyFont="1" applyFill="1" applyBorder="1"/>
    <xf numFmtId="0" fontId="22" fillId="0" borderId="16" xfId="36" applyFont="1" applyFill="1" applyBorder="1" applyAlignment="1">
      <alignment horizontal="left" wrapText="1"/>
    </xf>
    <xf numFmtId="0" fontId="19" fillId="0" borderId="16" xfId="36" applyFont="1" applyFill="1" applyBorder="1" applyAlignment="1">
      <alignment horizontal="left" wrapText="1"/>
    </xf>
    <xf numFmtId="2" fontId="58" fillId="0" borderId="16" xfId="36" applyNumberFormat="1" applyFont="1" applyFill="1" applyBorder="1"/>
    <xf numFmtId="0" fontId="22" fillId="0" borderId="16" xfId="36" applyFont="1" applyFill="1" applyBorder="1" applyAlignment="1">
      <alignment vertical="center"/>
    </xf>
    <xf numFmtId="0" fontId="58" fillId="0" borderId="16" xfId="36" applyFont="1" applyFill="1" applyBorder="1"/>
    <xf numFmtId="0" fontId="22" fillId="0" borderId="16" xfId="36" applyFont="1" applyFill="1" applyBorder="1"/>
    <xf numFmtId="0" fontId="19" fillId="0" borderId="16" xfId="36" applyFont="1" applyFill="1" applyBorder="1"/>
    <xf numFmtId="165" fontId="57" fillId="0" borderId="16" xfId="36" applyNumberFormat="1" applyFont="1" applyFill="1" applyBorder="1"/>
    <xf numFmtId="0" fontId="19" fillId="0" borderId="16" xfId="37" applyFont="1" applyFill="1" applyBorder="1" applyAlignment="1">
      <alignment wrapText="1"/>
    </xf>
    <xf numFmtId="0" fontId="19" fillId="0" borderId="16" xfId="36" applyFont="1" applyFill="1" applyBorder="1" applyAlignment="1">
      <alignment wrapText="1"/>
    </xf>
    <xf numFmtId="164" fontId="19" fillId="0" borderId="16" xfId="36" applyNumberFormat="1" applyFont="1" applyFill="1" applyBorder="1" applyAlignment="1"/>
    <xf numFmtId="0" fontId="19" fillId="0" borderId="16" xfId="36" applyFont="1" applyFill="1" applyBorder="1" applyAlignment="1"/>
    <xf numFmtId="164" fontId="19" fillId="26" borderId="16" xfId="36" applyNumberFormat="1" applyFont="1" applyFill="1" applyBorder="1" applyAlignment="1"/>
    <xf numFmtId="0" fontId="19" fillId="0" borderId="14" xfId="36" applyFont="1" applyFill="1" applyBorder="1" applyAlignment="1"/>
    <xf numFmtId="0" fontId="22" fillId="26" borderId="16" xfId="36" applyFont="1" applyFill="1" applyBorder="1" applyAlignment="1">
      <alignment horizontal="left"/>
    </xf>
    <xf numFmtId="164" fontId="55" fillId="26" borderId="16" xfId="36" applyNumberFormat="1" applyFont="1" applyFill="1" applyBorder="1" applyAlignment="1">
      <alignment horizontal="center"/>
    </xf>
    <xf numFmtId="165" fontId="67" fillId="0" borderId="14" xfId="36" applyNumberFormat="1" applyFont="1" applyBorder="1"/>
    <xf numFmtId="164" fontId="67" fillId="0" borderId="14" xfId="36" applyNumberFormat="1" applyFont="1"/>
    <xf numFmtId="165" fontId="67" fillId="0" borderId="14" xfId="36" applyNumberFormat="1" applyFont="1"/>
    <xf numFmtId="164" fontId="57" fillId="6" borderId="16" xfId="36" applyNumberFormat="1" applyFont="1" applyFill="1" applyBorder="1"/>
    <xf numFmtId="0" fontId="18" fillId="0" borderId="14" xfId="38" applyFont="1" applyAlignment="1">
      <alignment horizontal="center" vertical="center" wrapText="1"/>
    </xf>
    <xf numFmtId="0" fontId="19" fillId="0" borderId="14" xfId="38" applyFont="1" applyAlignment="1">
      <alignment wrapText="1"/>
    </xf>
    <xf numFmtId="0" fontId="20" fillId="0" borderId="14" xfId="38" applyFont="1" applyAlignment="1">
      <alignment wrapText="1"/>
    </xf>
    <xf numFmtId="0" fontId="18" fillId="0" borderId="14" xfId="38" applyFont="1" applyBorder="1" applyAlignment="1">
      <alignment vertical="center"/>
    </xf>
    <xf numFmtId="0" fontId="18" fillId="0" borderId="14" xfId="38" applyFont="1" applyBorder="1" applyAlignment="1">
      <alignment vertical="center" wrapText="1"/>
    </xf>
    <xf numFmtId="0" fontId="20" fillId="2" borderId="4" xfId="38" applyFont="1" applyFill="1" applyBorder="1" applyAlignment="1">
      <alignment horizontal="center" vertical="center" textRotation="90" wrapText="1"/>
    </xf>
    <xf numFmtId="0" fontId="20" fillId="2" borderId="4" xfId="38" applyFont="1" applyFill="1" applyBorder="1" applyAlignment="1">
      <alignment horizontal="center" vertical="center" wrapText="1"/>
    </xf>
    <xf numFmtId="0" fontId="20" fillId="2" borderId="13" xfId="38" applyFont="1" applyFill="1" applyBorder="1" applyAlignment="1">
      <alignment horizontal="center" vertical="center" wrapText="1"/>
    </xf>
    <xf numFmtId="49" fontId="20" fillId="10" borderId="13" xfId="38" applyNumberFormat="1" applyFont="1" applyFill="1" applyBorder="1" applyAlignment="1">
      <alignment horizontal="center" vertical="center" wrapText="1"/>
    </xf>
    <xf numFmtId="0" fontId="19" fillId="10" borderId="4" xfId="38" applyFont="1" applyFill="1" applyBorder="1" applyAlignment="1">
      <alignment horizontal="center" vertical="center" wrapText="1"/>
    </xf>
    <xf numFmtId="0" fontId="19" fillId="10" borderId="4" xfId="38" applyFont="1" applyFill="1" applyBorder="1" applyAlignment="1">
      <alignment horizontal="left" vertical="center" wrapText="1"/>
    </xf>
    <xf numFmtId="0" fontId="19" fillId="10" borderId="13" xfId="38" applyFont="1" applyFill="1" applyBorder="1" applyAlignment="1">
      <alignment horizontal="left" vertical="center" wrapText="1"/>
    </xf>
    <xf numFmtId="49" fontId="20" fillId="10" borderId="4" xfId="38" applyNumberFormat="1" applyFont="1" applyFill="1" applyBorder="1" applyAlignment="1">
      <alignment horizontal="center" vertical="center" wrapText="1"/>
    </xf>
    <xf numFmtId="0" fontId="20" fillId="11" borderId="4" xfId="38" applyFont="1" applyFill="1" applyBorder="1" applyAlignment="1">
      <alignment horizontal="center" vertical="center" wrapText="1"/>
    </xf>
    <xf numFmtId="0" fontId="19" fillId="11" borderId="4" xfId="38" applyFont="1" applyFill="1" applyBorder="1" applyAlignment="1">
      <alignment horizontal="center" vertical="center" wrapText="1"/>
    </xf>
    <xf numFmtId="0" fontId="19" fillId="11" borderId="4" xfId="38" applyFont="1" applyFill="1" applyBorder="1" applyAlignment="1">
      <alignment horizontal="left" vertical="center" wrapText="1"/>
    </xf>
    <xf numFmtId="0" fontId="19" fillId="11" borderId="13" xfId="38" applyFont="1" applyFill="1" applyBorder="1" applyAlignment="1">
      <alignment horizontal="left" vertical="center" wrapText="1"/>
    </xf>
    <xf numFmtId="49" fontId="20" fillId="11" borderId="4" xfId="38" applyNumberFormat="1" applyFont="1" applyFill="1" applyBorder="1" applyAlignment="1">
      <alignment horizontal="center" vertical="center" wrapText="1"/>
    </xf>
    <xf numFmtId="49" fontId="20" fillId="0" borderId="4" xfId="38" applyNumberFormat="1" applyFont="1" applyBorder="1" applyAlignment="1">
      <alignment horizontal="center" vertical="center" wrapText="1"/>
    </xf>
    <xf numFmtId="0" fontId="41" fillId="0" borderId="4" xfId="38" applyFont="1" applyBorder="1" applyAlignment="1">
      <alignment horizontal="center" vertical="center" wrapText="1"/>
    </xf>
    <xf numFmtId="0" fontId="41" fillId="0" borderId="4" xfId="38" applyFont="1" applyBorder="1" applyAlignment="1">
      <alignment horizontal="left" vertical="center" wrapText="1"/>
    </xf>
    <xf numFmtId="0" fontId="41" fillId="0" borderId="13" xfId="38" applyFont="1" applyBorder="1" applyAlignment="1">
      <alignment horizontal="left" vertical="center" wrapText="1"/>
    </xf>
    <xf numFmtId="0" fontId="20" fillId="2" borderId="13" xfId="38" applyFont="1" applyFill="1" applyBorder="1" applyAlignment="1">
      <alignment horizontal="left" vertical="center" wrapText="1"/>
    </xf>
    <xf numFmtId="0" fontId="19" fillId="12" borderId="4" xfId="38" applyFont="1" applyFill="1" applyBorder="1" applyAlignment="1">
      <alignment horizontal="left" vertical="center" wrapText="1"/>
    </xf>
    <xf numFmtId="0" fontId="19" fillId="0" borderId="4" xfId="38" applyFont="1" applyBorder="1" applyAlignment="1">
      <alignment horizontal="center" vertical="center" wrapText="1"/>
    </xf>
    <xf numFmtId="49" fontId="18" fillId="0" borderId="4" xfId="38" applyNumberFormat="1" applyFont="1" applyBorder="1" applyAlignment="1">
      <alignment horizontal="right" vertical="center" wrapText="1"/>
    </xf>
    <xf numFmtId="0" fontId="18" fillId="0" borderId="13" xfId="38" applyFont="1" applyBorder="1" applyAlignment="1">
      <alignment horizontal="right" vertical="center" wrapText="1"/>
    </xf>
    <xf numFmtId="0" fontId="18" fillId="0" borderId="5" xfId="38" applyFont="1" applyBorder="1" applyAlignment="1">
      <alignment horizontal="right" vertical="center" wrapText="1"/>
    </xf>
    <xf numFmtId="0" fontId="19" fillId="2" borderId="4" xfId="38" applyFont="1" applyFill="1" applyBorder="1" applyAlignment="1">
      <alignment horizontal="center" vertical="center" wrapText="1"/>
    </xf>
    <xf numFmtId="0" fontId="19" fillId="2" borderId="13" xfId="38" applyFont="1" applyFill="1" applyBorder="1" applyAlignment="1">
      <alignment horizontal="left" vertical="center" wrapText="1"/>
    </xf>
    <xf numFmtId="0" fontId="19" fillId="2" borderId="8" xfId="38" applyFont="1" applyFill="1" applyBorder="1" applyAlignment="1">
      <alignment horizontal="left" vertical="center" wrapText="1"/>
    </xf>
    <xf numFmtId="0" fontId="19" fillId="2" borderId="13" xfId="38" applyFont="1" applyFill="1" applyBorder="1" applyAlignment="1">
      <alignment wrapText="1"/>
    </xf>
    <xf numFmtId="49" fontId="20" fillId="12" borderId="4" xfId="38" applyNumberFormat="1" applyFont="1" applyFill="1" applyBorder="1" applyAlignment="1">
      <alignment horizontal="left" vertical="center" wrapText="1"/>
    </xf>
    <xf numFmtId="0" fontId="18" fillId="0" borderId="4" xfId="38" applyFont="1" applyBorder="1" applyAlignment="1">
      <alignment horizontal="left" vertical="center" wrapText="1"/>
    </xf>
    <xf numFmtId="0" fontId="18" fillId="0" borderId="13" xfId="38" applyFont="1" applyBorder="1" applyAlignment="1">
      <alignment horizontal="left" vertical="center" wrapText="1"/>
    </xf>
    <xf numFmtId="49" fontId="20" fillId="0" borderId="4" xfId="38" applyNumberFormat="1" applyFont="1" applyBorder="1" applyAlignment="1">
      <alignment horizontal="left" vertical="center" wrapText="1"/>
    </xf>
    <xf numFmtId="0" fontId="73" fillId="0" borderId="14" xfId="38" applyFont="1" applyAlignment="1">
      <alignment wrapText="1"/>
    </xf>
    <xf numFmtId="0" fontId="20" fillId="0" borderId="4" xfId="38" applyFont="1" applyBorder="1" applyAlignment="1">
      <alignment horizontal="center" vertical="center" wrapText="1"/>
    </xf>
    <xf numFmtId="49" fontId="20" fillId="0" borderId="14" xfId="38" applyNumberFormat="1" applyFont="1" applyAlignment="1">
      <alignment horizontal="left" vertical="center" wrapText="1"/>
    </xf>
    <xf numFmtId="0" fontId="41" fillId="2" borderId="4" xfId="38" applyFont="1" applyFill="1" applyBorder="1" applyAlignment="1">
      <alignment horizontal="center" vertical="center" wrapText="1"/>
    </xf>
    <xf numFmtId="0" fontId="43" fillId="0" borderId="11" xfId="38" applyFont="1" applyBorder="1" applyAlignment="1">
      <alignment horizontal="center" vertical="center" wrapText="1"/>
    </xf>
    <xf numFmtId="0" fontId="19" fillId="0" borderId="3" xfId="38" applyFont="1" applyBorder="1" applyAlignment="1">
      <alignment horizontal="center" vertical="center" wrapText="1"/>
    </xf>
    <xf numFmtId="0" fontId="20" fillId="2" borderId="5" xfId="38" applyFont="1" applyFill="1" applyBorder="1" applyAlignment="1">
      <alignment horizontal="left" vertical="center" wrapText="1"/>
    </xf>
    <xf numFmtId="0" fontId="19" fillId="0" borderId="6" xfId="38" applyFont="1" applyBorder="1" applyAlignment="1">
      <alignment horizontal="center" vertical="center" wrapText="1"/>
    </xf>
    <xf numFmtId="164" fontId="22" fillId="13" borderId="16" xfId="38" applyNumberFormat="1" applyFont="1" applyFill="1" applyBorder="1" applyAlignment="1">
      <alignment horizontal="center" vertical="center" wrapText="1"/>
    </xf>
    <xf numFmtId="164" fontId="22" fillId="15" borderId="16" xfId="38" applyNumberFormat="1" applyFont="1" applyFill="1" applyBorder="1" applyAlignment="1">
      <alignment horizontal="center" vertical="center" wrapText="1"/>
    </xf>
    <xf numFmtId="164" fontId="22" fillId="18" borderId="16" xfId="38" applyNumberFormat="1" applyFont="1" applyFill="1" applyBorder="1" applyAlignment="1">
      <alignment horizontal="center" vertical="center" wrapText="1"/>
    </xf>
    <xf numFmtId="0" fontId="20" fillId="12" borderId="6" xfId="38" applyFont="1" applyFill="1" applyBorder="1" applyAlignment="1">
      <alignment horizontal="left" vertical="center" wrapText="1"/>
    </xf>
    <xf numFmtId="0" fontId="20" fillId="0" borderId="9" xfId="38" applyFont="1" applyBorder="1" applyAlignment="1">
      <alignment horizontal="center" vertical="center" wrapText="1"/>
    </xf>
    <xf numFmtId="0" fontId="20" fillId="0" borderId="6" xfId="38" applyFont="1" applyBorder="1" applyAlignment="1">
      <alignment horizontal="left" vertical="center" wrapText="1"/>
    </xf>
    <xf numFmtId="0" fontId="18" fillId="2" borderId="4" xfId="38" applyFont="1" applyFill="1" applyBorder="1" applyAlignment="1">
      <alignment horizontal="center" vertical="center" wrapText="1"/>
    </xf>
    <xf numFmtId="49" fontId="20" fillId="10" borderId="4" xfId="38" applyNumberFormat="1" applyFont="1" applyFill="1" applyBorder="1" applyAlignment="1">
      <alignment horizontal="center" vertical="top" wrapText="1"/>
    </xf>
    <xf numFmtId="0" fontId="18" fillId="11" borderId="4" xfId="38" applyFont="1" applyFill="1" applyBorder="1" applyAlignment="1">
      <alignment horizontal="right" vertical="center" wrapText="1"/>
    </xf>
    <xf numFmtId="0" fontId="18" fillId="11" borderId="4" xfId="38" applyFont="1" applyFill="1" applyBorder="1" applyAlignment="1">
      <alignment horizontal="center" vertical="center" wrapText="1"/>
    </xf>
    <xf numFmtId="0" fontId="18" fillId="11" borderId="4" xfId="38" applyFont="1" applyFill="1" applyBorder="1" applyAlignment="1">
      <alignment horizontal="left" vertical="center" wrapText="1"/>
    </xf>
    <xf numFmtId="0" fontId="18" fillId="11" borderId="11" xfId="38" applyFont="1" applyFill="1" applyBorder="1" applyAlignment="1">
      <alignment horizontal="right" vertical="center" wrapText="1"/>
    </xf>
    <xf numFmtId="49" fontId="19" fillId="10" borderId="4" xfId="38" applyNumberFormat="1" applyFont="1" applyFill="1" applyBorder="1" applyAlignment="1">
      <alignment horizontal="center" wrapText="1"/>
    </xf>
    <xf numFmtId="0" fontId="18" fillId="10" borderId="4" xfId="38" applyFont="1" applyFill="1" applyBorder="1" applyAlignment="1">
      <alignment horizontal="right" vertical="center" wrapText="1"/>
    </xf>
    <xf numFmtId="0" fontId="18" fillId="10" borderId="4" xfId="38" applyFont="1" applyFill="1" applyBorder="1" applyAlignment="1">
      <alignment horizontal="center" vertical="center" wrapText="1"/>
    </xf>
    <xf numFmtId="0" fontId="18" fillId="10" borderId="4" xfId="38" applyFont="1" applyFill="1" applyBorder="1" applyAlignment="1">
      <alignment horizontal="left" vertical="center" wrapText="1"/>
    </xf>
    <xf numFmtId="0" fontId="18" fillId="10" borderId="13" xfId="38" applyFont="1" applyFill="1" applyBorder="1" applyAlignment="1">
      <alignment horizontal="right" vertical="center" wrapText="1"/>
    </xf>
    <xf numFmtId="0" fontId="18" fillId="10" borderId="16" xfId="38" applyFont="1" applyFill="1" applyBorder="1" applyAlignment="1">
      <alignment horizontal="right" vertical="center" wrapText="1"/>
    </xf>
    <xf numFmtId="0" fontId="44" fillId="0" borderId="14" xfId="38" applyFont="1" applyAlignment="1">
      <alignment horizontal="left" wrapText="1"/>
    </xf>
    <xf numFmtId="0" fontId="19" fillId="0" borderId="14" xfId="38" applyFont="1" applyAlignment="1">
      <alignment horizontal="center" wrapText="1"/>
    </xf>
    <xf numFmtId="0" fontId="19" fillId="0" borderId="14" xfId="38" applyFont="1" applyAlignment="1">
      <alignment horizontal="center" vertical="center" wrapText="1"/>
    </xf>
    <xf numFmtId="0" fontId="19" fillId="0" borderId="14" xfId="38" applyFont="1" applyAlignment="1">
      <alignment horizontal="left" vertical="center" wrapText="1"/>
    </xf>
    <xf numFmtId="0" fontId="19" fillId="0" borderId="14" xfId="38" applyFont="1" applyBorder="1" applyAlignment="1">
      <alignment wrapText="1"/>
    </xf>
    <xf numFmtId="0" fontId="21" fillId="0" borderId="14" xfId="38" applyFont="1" applyAlignment="1">
      <alignment horizontal="left"/>
    </xf>
    <xf numFmtId="0" fontId="21" fillId="0" borderId="14" xfId="38" applyFont="1" applyAlignment="1">
      <alignment horizontal="left" wrapText="1"/>
    </xf>
    <xf numFmtId="0" fontId="21" fillId="0" borderId="14" xfId="38" applyFont="1" applyAlignment="1">
      <alignment horizontal="center" vertical="center" wrapText="1"/>
    </xf>
    <xf numFmtId="0" fontId="21" fillId="0" borderId="14" xfId="38" applyFont="1" applyAlignment="1">
      <alignment horizontal="left" vertical="center" wrapText="1"/>
    </xf>
    <xf numFmtId="0" fontId="21" fillId="0" borderId="14" xfId="38" applyFont="1" applyBorder="1" applyAlignment="1">
      <alignment horizontal="left" wrapText="1"/>
    </xf>
    <xf numFmtId="0" fontId="20" fillId="2" borderId="16" xfId="38" applyFont="1" applyFill="1" applyBorder="1" applyAlignment="1">
      <alignment horizontal="left" vertical="center" wrapText="1"/>
    </xf>
    <xf numFmtId="0" fontId="20" fillId="2" borderId="8" xfId="38" applyFont="1" applyFill="1" applyBorder="1" applyAlignment="1">
      <alignment horizontal="left" vertical="center" wrapText="1"/>
    </xf>
    <xf numFmtId="0" fontId="20" fillId="2" borderId="12" xfId="38" applyFont="1" applyFill="1" applyBorder="1" applyAlignment="1">
      <alignment horizontal="left" vertical="center" wrapText="1"/>
    </xf>
    <xf numFmtId="0" fontId="18" fillId="2" borderId="5" xfId="38" applyFont="1" applyFill="1" applyBorder="1" applyAlignment="1">
      <alignment horizontal="right" vertical="center" wrapText="1"/>
    </xf>
    <xf numFmtId="164" fontId="26" fillId="0" borderId="16" xfId="38" applyNumberFormat="1" applyFont="1" applyBorder="1" applyAlignment="1">
      <alignment horizontal="center" vertical="center" wrapText="1"/>
    </xf>
    <xf numFmtId="168" fontId="26" fillId="2" borderId="16" xfId="38" applyNumberFormat="1" applyFont="1" applyFill="1" applyBorder="1" applyAlignment="1">
      <alignment horizontal="center" vertical="center" wrapText="1"/>
    </xf>
    <xf numFmtId="0" fontId="26" fillId="0" borderId="14" xfId="38" applyFont="1" applyAlignment="1">
      <alignment horizontal="center" vertical="center" wrapText="1"/>
    </xf>
    <xf numFmtId="0" fontId="26" fillId="0" borderId="14" xfId="38" applyFont="1" applyBorder="1" applyAlignment="1">
      <alignment vertical="center" wrapText="1"/>
    </xf>
    <xf numFmtId="0" fontId="26" fillId="2" borderId="16" xfId="38" applyFont="1" applyFill="1" applyBorder="1" applyAlignment="1">
      <alignment horizontal="center" vertical="center" wrapText="1"/>
    </xf>
    <xf numFmtId="0" fontId="22" fillId="10" borderId="16" xfId="38" applyFont="1" applyFill="1" applyBorder="1" applyAlignment="1">
      <alignment horizontal="left" vertical="center" wrapText="1"/>
    </xf>
    <xf numFmtId="0" fontId="22" fillId="11" borderId="16" xfId="38" applyFont="1" applyFill="1" applyBorder="1" applyAlignment="1">
      <alignment horizontal="left" vertical="center" wrapText="1"/>
    </xf>
    <xf numFmtId="0" fontId="71" fillId="0" borderId="16" xfId="38" applyFont="1" applyBorder="1" applyAlignment="1">
      <alignment horizontal="left" vertical="center" wrapText="1"/>
    </xf>
    <xf numFmtId="164" fontId="22" fillId="14" borderId="16" xfId="38" applyNumberFormat="1" applyFont="1" applyFill="1" applyBorder="1" applyAlignment="1">
      <alignment horizontal="center" vertical="center" wrapText="1"/>
    </xf>
    <xf numFmtId="164" fontId="22" fillId="16" borderId="16" xfId="38" applyNumberFormat="1" applyFont="1" applyFill="1" applyBorder="1" applyAlignment="1">
      <alignment horizontal="center" vertical="center" wrapText="1"/>
    </xf>
    <xf numFmtId="164" fontId="22" fillId="17" borderId="16" xfId="38" applyNumberFormat="1" applyFont="1" applyFill="1" applyBorder="1" applyAlignment="1">
      <alignment horizontal="center" vertical="center" wrapText="1"/>
    </xf>
    <xf numFmtId="164" fontId="26" fillId="0" borderId="16" xfId="38" applyNumberFormat="1" applyFont="1" applyBorder="1" applyAlignment="1">
      <alignment horizontal="center" wrapText="1"/>
    </xf>
    <xf numFmtId="164" fontId="22" fillId="19" borderId="16" xfId="38" applyNumberFormat="1" applyFont="1" applyFill="1" applyBorder="1" applyAlignment="1">
      <alignment horizontal="center" vertical="center" wrapText="1"/>
    </xf>
    <xf numFmtId="164" fontId="22" fillId="20" borderId="16" xfId="38" applyNumberFormat="1" applyFont="1" applyFill="1" applyBorder="1" applyAlignment="1">
      <alignment horizontal="center" vertical="center" wrapText="1"/>
    </xf>
    <xf numFmtId="164" fontId="22" fillId="29" borderId="16" xfId="38" applyNumberFormat="1" applyFont="1" applyFill="1" applyBorder="1" applyAlignment="1">
      <alignment horizontal="center" vertical="center" wrapText="1"/>
    </xf>
    <xf numFmtId="164" fontId="26" fillId="11" borderId="17" xfId="38" applyNumberFormat="1" applyFont="1" applyFill="1" applyBorder="1" applyAlignment="1">
      <alignment horizontal="center" vertical="center" wrapText="1"/>
    </xf>
    <xf numFmtId="164" fontId="26" fillId="10" borderId="16" xfId="38" applyNumberFormat="1" applyFont="1" applyFill="1" applyBorder="1" applyAlignment="1">
      <alignment horizontal="center" vertical="center" wrapText="1"/>
    </xf>
    <xf numFmtId="0" fontId="22" fillId="0" borderId="14" xfId="38" applyFont="1" applyBorder="1" applyAlignment="1">
      <alignment wrapText="1"/>
    </xf>
    <xf numFmtId="0" fontId="26" fillId="0" borderId="14" xfId="38" applyFont="1" applyBorder="1" applyAlignment="1">
      <alignment horizontal="left" wrapText="1"/>
    </xf>
    <xf numFmtId="0" fontId="22" fillId="0" borderId="14" xfId="38" applyFont="1" applyAlignment="1">
      <alignment horizontal="center" wrapText="1"/>
    </xf>
    <xf numFmtId="0" fontId="22" fillId="0" borderId="14" xfId="38" applyFont="1" applyAlignment="1">
      <alignment wrapText="1"/>
    </xf>
    <xf numFmtId="164" fontId="22" fillId="0" borderId="14" xfId="38" applyNumberFormat="1" applyFont="1" applyAlignment="1">
      <alignment wrapText="1"/>
    </xf>
    <xf numFmtId="0" fontId="22" fillId="35" borderId="16" xfId="38" applyFont="1" applyFill="1" applyBorder="1" applyAlignment="1">
      <alignment horizontal="center" vertical="center" wrapText="1"/>
    </xf>
    <xf numFmtId="0" fontId="20" fillId="2" borderId="13" xfId="38" applyFont="1" applyFill="1" applyBorder="1" applyAlignment="1">
      <alignment horizontal="left" vertical="center" wrapText="1"/>
    </xf>
    <xf numFmtId="0" fontId="22" fillId="0" borderId="5" xfId="38" applyFont="1" applyBorder="1" applyAlignment="1">
      <alignment wrapText="1"/>
    </xf>
    <xf numFmtId="0" fontId="18" fillId="2" borderId="5" xfId="38" applyFont="1" applyFill="1" applyBorder="1" applyAlignment="1">
      <alignment horizontal="right" vertical="center" wrapText="1"/>
    </xf>
    <xf numFmtId="49" fontId="20" fillId="0" borderId="3" xfId="38" applyNumberFormat="1" applyFont="1" applyBorder="1" applyAlignment="1">
      <alignment horizontal="center" vertical="center" wrapText="1"/>
    </xf>
    <xf numFmtId="0" fontId="22" fillId="0" borderId="43" xfId="38" applyFont="1" applyBorder="1" applyAlignment="1">
      <alignment wrapText="1"/>
    </xf>
    <xf numFmtId="0" fontId="22" fillId="0" borderId="6" xfId="38" applyFont="1" applyBorder="1" applyAlignment="1">
      <alignment wrapText="1"/>
    </xf>
    <xf numFmtId="0" fontId="20" fillId="12" borderId="3" xfId="38" applyFont="1" applyFill="1" applyBorder="1" applyAlignment="1">
      <alignment horizontal="left" vertical="center" wrapText="1"/>
    </xf>
    <xf numFmtId="0" fontId="19" fillId="0" borderId="3" xfId="38" applyFont="1" applyBorder="1" applyAlignment="1">
      <alignment horizontal="center" vertical="center" wrapText="1"/>
    </xf>
    <xf numFmtId="49" fontId="20" fillId="10" borderId="3" xfId="38" applyNumberFormat="1" applyFont="1" applyFill="1" applyBorder="1" applyAlignment="1">
      <alignment horizontal="center" vertical="top" wrapText="1"/>
    </xf>
    <xf numFmtId="49" fontId="20" fillId="11" borderId="3" xfId="38" applyNumberFormat="1" applyFont="1" applyFill="1" applyBorder="1" applyAlignment="1">
      <alignment horizontal="left" vertical="top" wrapText="1"/>
    </xf>
    <xf numFmtId="49" fontId="20" fillId="0" borderId="3" xfId="38" applyNumberFormat="1" applyFont="1" applyBorder="1" applyAlignment="1">
      <alignment horizontal="left" vertical="top" wrapText="1"/>
    </xf>
    <xf numFmtId="0" fontId="20" fillId="0" borderId="3" xfId="38" applyFont="1" applyBorder="1" applyAlignment="1">
      <alignment horizontal="left" vertical="center" wrapText="1"/>
    </xf>
    <xf numFmtId="0" fontId="20" fillId="0" borderId="43" xfId="38" applyFont="1" applyBorder="1" applyAlignment="1">
      <alignment horizontal="left" vertical="center" wrapText="1"/>
    </xf>
    <xf numFmtId="0" fontId="19" fillId="12" borderId="3" xfId="38" applyFont="1" applyFill="1" applyBorder="1" applyAlignment="1">
      <alignment horizontal="left" vertical="center" wrapText="1"/>
    </xf>
    <xf numFmtId="0" fontId="19" fillId="34" borderId="3" xfId="38" applyFont="1" applyFill="1" applyBorder="1" applyAlignment="1">
      <alignment horizontal="center" vertical="center" wrapText="1"/>
    </xf>
    <xf numFmtId="0" fontId="19" fillId="34" borderId="43" xfId="38" applyFont="1" applyFill="1" applyBorder="1" applyAlignment="1">
      <alignment horizontal="center" vertical="center" wrapText="1"/>
    </xf>
    <xf numFmtId="0" fontId="19" fillId="34" borderId="6" xfId="38" applyFont="1" applyFill="1" applyBorder="1" applyAlignment="1">
      <alignment horizontal="center" vertical="center" wrapText="1"/>
    </xf>
    <xf numFmtId="0" fontId="20" fillId="34" borderId="3" xfId="38" applyFont="1" applyFill="1" applyBorder="1" applyAlignment="1">
      <alignment horizontal="center" vertical="center" wrapText="1"/>
    </xf>
    <xf numFmtId="0" fontId="22" fillId="22" borderId="43" xfId="38" applyFont="1" applyFill="1" applyBorder="1" applyAlignment="1">
      <alignment wrapText="1"/>
    </xf>
    <xf numFmtId="0" fontId="22" fillId="22" borderId="6" xfId="38" applyFont="1" applyFill="1" applyBorder="1" applyAlignment="1">
      <alignment wrapText="1"/>
    </xf>
    <xf numFmtId="49" fontId="20" fillId="12" borderId="3" xfId="38" applyNumberFormat="1" applyFont="1" applyFill="1" applyBorder="1" applyAlignment="1">
      <alignment horizontal="left" vertical="center" wrapText="1"/>
    </xf>
    <xf numFmtId="0" fontId="19" fillId="12" borderId="11" xfId="38" applyFont="1" applyFill="1" applyBorder="1" applyAlignment="1">
      <alignment horizontal="left" vertical="center" wrapText="1"/>
    </xf>
    <xf numFmtId="0" fontId="22" fillId="0" borderId="7" xfId="38" applyFont="1" applyBorder="1" applyAlignment="1">
      <alignment wrapText="1"/>
    </xf>
    <xf numFmtId="0" fontId="22" fillId="0" borderId="12" xfId="38" applyFont="1" applyBorder="1" applyAlignment="1">
      <alignment wrapText="1"/>
    </xf>
    <xf numFmtId="0" fontId="20" fillId="0" borderId="16" xfId="38" applyFont="1" applyBorder="1" applyAlignment="1">
      <alignment horizontal="center" vertical="center" wrapText="1"/>
    </xf>
    <xf numFmtId="167" fontId="20" fillId="0" borderId="3" xfId="38" applyNumberFormat="1" applyFont="1" applyBorder="1" applyAlignment="1">
      <alignment horizontal="left" vertical="center" wrapText="1"/>
    </xf>
    <xf numFmtId="49" fontId="20" fillId="0" borderId="3" xfId="38" applyNumberFormat="1" applyFont="1" applyBorder="1" applyAlignment="1">
      <alignment horizontal="left" vertical="center" wrapText="1"/>
    </xf>
    <xf numFmtId="0" fontId="20" fillId="0" borderId="3" xfId="38" applyFont="1" applyBorder="1" applyAlignment="1">
      <alignment horizontal="center" vertical="center" wrapText="1"/>
    </xf>
    <xf numFmtId="49" fontId="20" fillId="12" borderId="3" xfId="38" applyNumberFormat="1" applyFont="1" applyFill="1" applyBorder="1" applyAlignment="1">
      <alignment horizontal="center" vertical="center" wrapText="1"/>
    </xf>
    <xf numFmtId="0" fontId="19" fillId="12" borderId="3" xfId="38" applyFont="1" applyFill="1" applyBorder="1" applyAlignment="1">
      <alignment horizontal="center" vertical="center" wrapText="1"/>
    </xf>
    <xf numFmtId="0" fontId="18" fillId="2" borderId="11" xfId="38" applyFont="1" applyFill="1" applyBorder="1" applyAlignment="1">
      <alignment horizontal="center" vertical="center" wrapText="1"/>
    </xf>
    <xf numFmtId="0" fontId="26" fillId="2" borderId="16" xfId="38" applyFont="1" applyFill="1" applyBorder="1" applyAlignment="1">
      <alignment horizontal="center" vertical="center" wrapText="1"/>
    </xf>
    <xf numFmtId="0" fontId="22" fillId="0" borderId="16" xfId="38" applyFont="1" applyBorder="1" applyAlignment="1">
      <alignment wrapText="1"/>
    </xf>
    <xf numFmtId="167" fontId="39" fillId="0" borderId="14" xfId="38" applyNumberFormat="1" applyFont="1" applyAlignment="1">
      <alignment horizontal="left" vertical="top" wrapText="1"/>
    </xf>
    <xf numFmtId="0" fontId="20" fillId="0" borderId="14" xfId="38" applyFont="1" applyAlignment="1">
      <alignment wrapText="1"/>
    </xf>
    <xf numFmtId="0" fontId="22" fillId="0" borderId="2" xfId="38" applyFont="1" applyBorder="1" applyAlignment="1">
      <alignment wrapText="1"/>
    </xf>
    <xf numFmtId="0" fontId="22" fillId="0" borderId="15" xfId="38" applyFont="1" applyBorder="1" applyAlignment="1">
      <alignment wrapText="1"/>
    </xf>
    <xf numFmtId="0" fontId="20" fillId="2" borderId="3" xfId="38" applyFont="1" applyFill="1" applyBorder="1" applyAlignment="1">
      <alignment horizontal="center" vertical="center" textRotation="90" wrapText="1"/>
    </xf>
    <xf numFmtId="0" fontId="18" fillId="2" borderId="3" xfId="38" applyFont="1" applyFill="1" applyBorder="1" applyAlignment="1">
      <alignment horizontal="center" vertical="center" wrapText="1"/>
    </xf>
    <xf numFmtId="0" fontId="18" fillId="0" borderId="33" xfId="8" applyFont="1" applyBorder="1" applyAlignment="1">
      <alignment horizontal="center" vertical="center" wrapText="1" readingOrder="1"/>
    </xf>
    <xf numFmtId="49" fontId="51" fillId="0" borderId="11" xfId="5" applyNumberFormat="1" applyFont="1" applyBorder="1" applyAlignment="1">
      <alignment horizontal="center" wrapText="1"/>
    </xf>
    <xf numFmtId="0" fontId="52" fillId="0" borderId="2" xfId="5" applyFont="1" applyBorder="1"/>
    <xf numFmtId="0" fontId="52" fillId="0" borderId="15" xfId="5" applyFont="1" applyBorder="1"/>
    <xf numFmtId="0" fontId="52" fillId="0" borderId="7" xfId="5" applyFont="1" applyBorder="1"/>
    <xf numFmtId="0" fontId="53" fillId="0" borderId="14" xfId="5" applyFont="1" applyAlignment="1"/>
    <xf numFmtId="0" fontId="52" fillId="0" borderId="10" xfId="5" applyFont="1" applyBorder="1"/>
    <xf numFmtId="0" fontId="52" fillId="0" borderId="12" xfId="5" applyFont="1" applyBorder="1"/>
    <xf numFmtId="0" fontId="52" fillId="0" borderId="1" xfId="5" applyFont="1" applyBorder="1"/>
    <xf numFmtId="0" fontId="52" fillId="0" borderId="9" xfId="5" applyFont="1" applyBorder="1"/>
    <xf numFmtId="49" fontId="51" fillId="0" borderId="11" xfId="5" applyNumberFormat="1" applyFont="1" applyBorder="1" applyAlignment="1">
      <alignment wrapText="1"/>
    </xf>
    <xf numFmtId="49" fontId="50" fillId="0" borderId="13" xfId="5" applyNumberFormat="1" applyFont="1" applyBorder="1" applyAlignment="1">
      <alignment horizontal="center" wrapText="1"/>
    </xf>
    <xf numFmtId="0" fontId="52" fillId="0" borderId="5" xfId="5" applyFont="1" applyBorder="1"/>
    <xf numFmtId="0" fontId="52" fillId="0" borderId="8" xfId="5" applyFont="1" applyBorder="1"/>
    <xf numFmtId="0" fontId="50" fillId="2" borderId="13" xfId="5" applyFont="1" applyFill="1" applyBorder="1" applyAlignment="1">
      <alignment horizontal="center" wrapText="1"/>
    </xf>
    <xf numFmtId="0" fontId="50" fillId="2" borderId="5" xfId="5" applyFont="1" applyFill="1" applyBorder="1" applyAlignment="1">
      <alignment horizontal="center" wrapText="1"/>
    </xf>
    <xf numFmtId="0" fontId="50" fillId="2" borderId="8" xfId="5" applyFont="1" applyFill="1" applyBorder="1" applyAlignment="1">
      <alignment horizontal="center" wrapText="1"/>
    </xf>
    <xf numFmtId="0" fontId="26" fillId="0" borderId="27" xfId="20" applyFont="1" applyFill="1" applyBorder="1" applyAlignment="1" applyProtection="1">
      <alignment horizontal="center" vertical="center" wrapText="1" readingOrder="1"/>
      <protection locked="0"/>
    </xf>
    <xf numFmtId="0" fontId="26" fillId="0" borderId="25" xfId="20" applyFont="1" applyFill="1" applyBorder="1" applyAlignment="1" applyProtection="1">
      <alignment horizontal="center" vertical="center" wrapText="1" readingOrder="1"/>
      <protection locked="0"/>
    </xf>
    <xf numFmtId="0" fontId="26" fillId="0" borderId="34" xfId="20" applyFont="1" applyFill="1" applyBorder="1" applyAlignment="1" applyProtection="1">
      <alignment horizontal="center" vertical="center" wrapText="1" readingOrder="1"/>
      <protection locked="0"/>
    </xf>
    <xf numFmtId="166" fontId="26" fillId="0" borderId="27" xfId="20" applyNumberFormat="1" applyFont="1" applyBorder="1" applyAlignment="1">
      <alignment horizontal="center" vertical="center"/>
    </xf>
    <xf numFmtId="166" fontId="26" fillId="0" borderId="25" xfId="20" applyNumberFormat="1" applyFont="1" applyBorder="1" applyAlignment="1">
      <alignment horizontal="center" vertical="center"/>
    </xf>
    <xf numFmtId="166" fontId="26" fillId="0" borderId="34" xfId="20" applyNumberFormat="1" applyFont="1" applyBorder="1" applyAlignment="1">
      <alignment horizontal="center" vertical="center"/>
    </xf>
    <xf numFmtId="0" fontId="28" fillId="0" borderId="18" xfId="20" applyFont="1" applyBorder="1" applyAlignment="1">
      <alignment horizontal="left"/>
    </xf>
    <xf numFmtId="0" fontId="28" fillId="0" borderId="19" xfId="20" applyFont="1" applyBorder="1" applyAlignment="1">
      <alignment horizontal="left"/>
    </xf>
    <xf numFmtId="0" fontId="28" fillId="0" borderId="20" xfId="20" applyFont="1" applyBorder="1" applyAlignment="1">
      <alignment horizontal="left"/>
    </xf>
    <xf numFmtId="0" fontId="29" fillId="0" borderId="14" xfId="20" applyFont="1" applyAlignment="1">
      <alignment horizontal="right"/>
    </xf>
    <xf numFmtId="0" fontId="28" fillId="0" borderId="14" xfId="20" applyFont="1" applyFill="1" applyAlignment="1">
      <alignment horizontal="center" wrapText="1"/>
    </xf>
    <xf numFmtId="0" fontId="26" fillId="22" borderId="27" xfId="20" applyFont="1" applyFill="1" applyBorder="1" applyAlignment="1" applyProtection="1">
      <alignment horizontal="center" vertical="center" textRotation="90" wrapText="1" readingOrder="1"/>
      <protection locked="0"/>
    </xf>
    <xf numFmtId="0" fontId="26" fillId="22" borderId="25" xfId="20" applyFont="1" applyFill="1" applyBorder="1" applyAlignment="1" applyProtection="1">
      <alignment horizontal="center" vertical="center" textRotation="90" wrapText="1" readingOrder="1"/>
      <protection locked="0"/>
    </xf>
    <xf numFmtId="0" fontId="26" fillId="22" borderId="34" xfId="20" applyFont="1" applyFill="1" applyBorder="1" applyAlignment="1" applyProtection="1">
      <alignment horizontal="center" vertical="center" textRotation="90" wrapText="1" readingOrder="1"/>
      <protection locked="0"/>
    </xf>
    <xf numFmtId="0" fontId="26" fillId="0" borderId="24" xfId="20" applyFont="1" applyFill="1" applyBorder="1" applyAlignment="1" applyProtection="1">
      <alignment horizontal="center" vertical="center" wrapText="1" readingOrder="1"/>
      <protection locked="0"/>
    </xf>
    <xf numFmtId="166" fontId="26" fillId="0" borderId="24" xfId="20" applyNumberFormat="1" applyFont="1" applyBorder="1" applyAlignment="1">
      <alignment horizontal="center" vertical="center"/>
    </xf>
    <xf numFmtId="0" fontId="18" fillId="22" borderId="68" xfId="20" applyFont="1" applyFill="1" applyBorder="1" applyAlignment="1" applyProtection="1">
      <alignment horizontal="center" wrapText="1" readingOrder="1"/>
      <protection locked="0"/>
    </xf>
    <xf numFmtId="0" fontId="18" fillId="22" borderId="51" xfId="20" applyFont="1" applyFill="1" applyBorder="1" applyAlignment="1" applyProtection="1">
      <alignment horizontal="center" wrapText="1" readingOrder="1"/>
      <protection locked="0"/>
    </xf>
    <xf numFmtId="0" fontId="18" fillId="22" borderId="69" xfId="20" applyFont="1" applyFill="1" applyBorder="1" applyAlignment="1" applyProtection="1">
      <alignment horizontal="center" wrapText="1" readingOrder="1"/>
      <protection locked="0"/>
    </xf>
    <xf numFmtId="0" fontId="52" fillId="0" borderId="14" xfId="1" applyFont="1" applyAlignment="1">
      <alignment horizontal="right" vertical="center"/>
    </xf>
    <xf numFmtId="0" fontId="54" fillId="0" borderId="14" xfId="1" applyFont="1" applyAlignment="1">
      <alignment horizontal="center" vertical="center" wrapText="1"/>
    </xf>
    <xf numFmtId="0" fontId="54" fillId="0" borderId="33" xfId="1" applyFont="1" applyBorder="1" applyAlignment="1">
      <alignment horizontal="center" vertical="center" wrapText="1"/>
    </xf>
    <xf numFmtId="0" fontId="52" fillId="0" borderId="14" xfId="1" applyFont="1" applyAlignment="1">
      <alignment horizontal="left" vertical="center"/>
    </xf>
    <xf numFmtId="0" fontId="21" fillId="0" borderId="14" xfId="34" applyFont="1" applyAlignment="1">
      <alignment horizontal="center" wrapText="1"/>
    </xf>
    <xf numFmtId="0" fontId="21" fillId="0" borderId="77" xfId="34" applyFont="1" applyBorder="1" applyAlignment="1">
      <alignment horizontal="right"/>
    </xf>
    <xf numFmtId="0" fontId="21" fillId="0" borderId="79" xfId="34" applyFont="1" applyBorder="1" applyAlignment="1">
      <alignment horizontal="right"/>
    </xf>
    <xf numFmtId="0" fontId="28" fillId="0" borderId="77" xfId="7" applyFont="1" applyBorder="1" applyAlignment="1">
      <alignment horizontal="right" vertical="center"/>
    </xf>
    <xf numFmtId="0" fontId="28" fillId="0" borderId="79" xfId="7" applyFont="1" applyBorder="1" applyAlignment="1">
      <alignment horizontal="right" vertical="center"/>
    </xf>
    <xf numFmtId="0" fontId="19" fillId="0" borderId="14" xfId="24" applyFont="1" applyAlignment="1">
      <alignment horizontal="right" indent="3"/>
    </xf>
    <xf numFmtId="0" fontId="21" fillId="0" borderId="14" xfId="24" applyFont="1" applyAlignment="1">
      <alignment horizontal="center" wrapText="1"/>
    </xf>
    <xf numFmtId="0" fontId="19" fillId="21" borderId="17" xfId="24" applyFont="1" applyFill="1" applyBorder="1" applyAlignment="1">
      <alignment horizontal="center" vertical="center" wrapText="1"/>
    </xf>
    <xf numFmtId="0" fontId="19" fillId="21" borderId="22" xfId="24" applyFont="1" applyFill="1" applyBorder="1" applyAlignment="1">
      <alignment horizontal="center" vertical="center" wrapText="1"/>
    </xf>
    <xf numFmtId="0" fontId="22" fillId="21" borderId="17" xfId="2" applyFont="1" applyFill="1" applyBorder="1" applyAlignment="1">
      <alignment horizontal="center" vertical="center" wrapText="1"/>
    </xf>
    <xf numFmtId="0" fontId="22" fillId="21" borderId="21" xfId="2" applyFont="1" applyFill="1" applyBorder="1" applyAlignment="1">
      <alignment horizontal="center" vertical="center" wrapText="1"/>
    </xf>
    <xf numFmtId="0" fontId="19" fillId="21" borderId="21" xfId="24" applyFont="1" applyFill="1" applyBorder="1" applyAlignment="1">
      <alignment horizontal="center" vertical="center" wrapText="1"/>
    </xf>
    <xf numFmtId="0" fontId="19" fillId="21" borderId="16" xfId="24" applyFont="1" applyFill="1" applyBorder="1" applyAlignment="1">
      <alignment horizontal="center" vertical="center" wrapText="1"/>
    </xf>
    <xf numFmtId="0" fontId="26" fillId="21" borderId="18" xfId="2" applyFont="1" applyFill="1" applyBorder="1" applyAlignment="1">
      <alignment horizontal="center" vertical="center" wrapText="1"/>
    </xf>
    <xf numFmtId="0" fontId="26" fillId="21" borderId="20" xfId="2" applyFont="1" applyFill="1" applyBorder="1" applyAlignment="1">
      <alignment horizontal="center" vertical="center" wrapText="1"/>
    </xf>
    <xf numFmtId="165" fontId="26" fillId="21" borderId="36" xfId="2" applyNumberFormat="1" applyFont="1" applyFill="1" applyBorder="1" applyAlignment="1">
      <alignment horizontal="center" vertical="center" wrapText="1"/>
    </xf>
    <xf numFmtId="165" fontId="26" fillId="21" borderId="33" xfId="2" applyNumberFormat="1" applyFont="1" applyFill="1" applyBorder="1" applyAlignment="1">
      <alignment horizontal="center" vertical="center" wrapText="1"/>
    </xf>
    <xf numFmtId="165" fontId="26" fillId="21" borderId="16" xfId="2" applyNumberFormat="1" applyFont="1" applyFill="1" applyBorder="1" applyAlignment="1">
      <alignment horizontal="center" vertical="center" wrapText="1"/>
    </xf>
    <xf numFmtId="0" fontId="21" fillId="21" borderId="16" xfId="24" applyFont="1" applyFill="1" applyBorder="1" applyAlignment="1">
      <alignment horizontal="center" wrapText="1"/>
    </xf>
    <xf numFmtId="0" fontId="21" fillId="21" borderId="16" xfId="24" applyFont="1" applyFill="1" applyBorder="1" applyAlignment="1">
      <alignment horizontal="center" vertical="center" wrapText="1"/>
    </xf>
    <xf numFmtId="0" fontId="62" fillId="6" borderId="14" xfId="28" applyFont="1" applyFill="1" applyAlignment="1">
      <alignment horizontal="center" wrapText="1"/>
    </xf>
    <xf numFmtId="0" fontId="49" fillId="6" borderId="14" xfId="28" applyFont="1" applyFill="1" applyBorder="1" applyAlignment="1">
      <alignment horizontal="center" wrapText="1"/>
    </xf>
    <xf numFmtId="0" fontId="62" fillId="6" borderId="33" xfId="28" applyFont="1" applyFill="1" applyBorder="1" applyAlignment="1">
      <alignment horizontal="right" wrapText="1"/>
    </xf>
    <xf numFmtId="0" fontId="47" fillId="6" borderId="14" xfId="2" applyFont="1" applyFill="1" applyAlignment="1">
      <alignment horizontal="center" wrapText="1"/>
    </xf>
    <xf numFmtId="0" fontId="48" fillId="6" borderId="14" xfId="2" applyFont="1" applyFill="1" applyAlignment="1">
      <alignment horizontal="right"/>
    </xf>
    <xf numFmtId="0" fontId="68" fillId="0" borderId="14" xfId="36" applyFont="1" applyBorder="1" applyAlignment="1">
      <alignment horizontal="center"/>
    </xf>
    <xf numFmtId="0" fontId="42" fillId="31" borderId="32" xfId="31" applyFont="1" applyFill="1" applyBorder="1" applyAlignment="1">
      <alignment horizontal="left"/>
    </xf>
    <xf numFmtId="0" fontId="42" fillId="31" borderId="56" xfId="31" applyFont="1" applyFill="1" applyBorder="1" applyAlignment="1">
      <alignment horizontal="left"/>
    </xf>
    <xf numFmtId="0" fontId="42" fillId="31" borderId="57" xfId="31" applyFont="1" applyFill="1" applyBorder="1" applyAlignment="1">
      <alignment horizontal="left"/>
    </xf>
    <xf numFmtId="0" fontId="21" fillId="31" borderId="32" xfId="31" applyFont="1" applyFill="1" applyBorder="1" applyAlignment="1">
      <alignment horizontal="center"/>
    </xf>
    <xf numFmtId="0" fontId="21" fillId="31" borderId="56" xfId="31" applyFont="1" applyFill="1" applyBorder="1" applyAlignment="1">
      <alignment horizontal="center"/>
    </xf>
    <xf numFmtId="0" fontId="21" fillId="31" borderId="57" xfId="31" applyFont="1" applyFill="1" applyBorder="1" applyAlignment="1">
      <alignment horizontal="center"/>
    </xf>
    <xf numFmtId="0" fontId="21" fillId="32" borderId="76" xfId="31" applyFont="1" applyFill="1" applyBorder="1" applyAlignment="1">
      <alignment horizontal="center"/>
    </xf>
    <xf numFmtId="0" fontId="21" fillId="32" borderId="19" xfId="31" applyFont="1" applyFill="1" applyBorder="1" applyAlignment="1">
      <alignment horizontal="center"/>
    </xf>
    <xf numFmtId="0" fontId="21" fillId="32" borderId="80" xfId="31" applyFont="1" applyFill="1" applyBorder="1" applyAlignment="1">
      <alignment horizontal="center"/>
    </xf>
    <xf numFmtId="0" fontId="21" fillId="32" borderId="38" xfId="31" applyFont="1" applyFill="1" applyBorder="1" applyAlignment="1">
      <alignment horizontal="center"/>
    </xf>
    <xf numFmtId="0" fontId="21" fillId="32" borderId="33" xfId="31" applyFont="1" applyFill="1" applyBorder="1" applyAlignment="1">
      <alignment horizontal="center"/>
    </xf>
    <xf numFmtId="0" fontId="21" fillId="32" borderId="67" xfId="31" applyFont="1" applyFill="1" applyBorder="1" applyAlignment="1">
      <alignment horizontal="center"/>
    </xf>
    <xf numFmtId="0" fontId="21" fillId="31" borderId="38" xfId="31" applyFont="1" applyFill="1" applyBorder="1" applyAlignment="1">
      <alignment horizontal="center"/>
    </xf>
    <xf numFmtId="0" fontId="21" fillId="31" borderId="33" xfId="31" applyFont="1" applyFill="1" applyBorder="1" applyAlignment="1">
      <alignment horizontal="center"/>
    </xf>
    <xf numFmtId="0" fontId="21" fillId="31" borderId="67" xfId="31" applyFont="1" applyFill="1" applyBorder="1" applyAlignment="1">
      <alignment horizontal="center"/>
    </xf>
    <xf numFmtId="1" fontId="21" fillId="28" borderId="19" xfId="31" applyNumberFormat="1" applyFont="1" applyFill="1" applyBorder="1" applyAlignment="1">
      <alignment horizontal="center"/>
    </xf>
    <xf numFmtId="1" fontId="21" fillId="28" borderId="80" xfId="31" applyNumberFormat="1" applyFont="1" applyFill="1" applyBorder="1" applyAlignment="1">
      <alignment horizontal="center"/>
    </xf>
    <xf numFmtId="0" fontId="26" fillId="32" borderId="38" xfId="31" applyFont="1" applyFill="1" applyBorder="1" applyAlignment="1">
      <alignment horizontal="center"/>
    </xf>
    <xf numFmtId="0" fontId="26" fillId="32" borderId="33" xfId="31" applyFont="1" applyFill="1" applyBorder="1" applyAlignment="1">
      <alignment horizontal="center"/>
    </xf>
    <xf numFmtId="0" fontId="26" fillId="32" borderId="67" xfId="31" applyFont="1" applyFill="1" applyBorder="1" applyAlignment="1">
      <alignment horizontal="center"/>
    </xf>
    <xf numFmtId="0" fontId="21" fillId="28" borderId="19" xfId="31" applyFont="1" applyFill="1" applyBorder="1" applyAlignment="1">
      <alignment horizontal="center"/>
    </xf>
    <xf numFmtId="0" fontId="21" fillId="28" borderId="80" xfId="31" applyFont="1" applyFill="1" applyBorder="1" applyAlignment="1">
      <alignment horizontal="center"/>
    </xf>
    <xf numFmtId="0" fontId="21" fillId="0" borderId="76" xfId="31" applyFont="1" applyBorder="1" applyAlignment="1">
      <alignment horizontal="center"/>
    </xf>
    <xf numFmtId="0" fontId="21" fillId="0" borderId="19" xfId="31" applyFont="1" applyBorder="1" applyAlignment="1">
      <alignment horizontal="center"/>
    </xf>
    <xf numFmtId="0" fontId="21" fillId="0" borderId="80" xfId="31" applyFont="1" applyBorder="1" applyAlignment="1">
      <alignment horizontal="center"/>
    </xf>
    <xf numFmtId="1" fontId="21" fillId="28" borderId="78" xfId="31" applyNumberFormat="1" applyFont="1" applyFill="1" applyBorder="1" applyAlignment="1">
      <alignment horizontal="center"/>
    </xf>
    <xf numFmtId="1" fontId="21" fillId="28" borderId="79" xfId="31" applyNumberFormat="1" applyFont="1" applyFill="1" applyBorder="1" applyAlignment="1">
      <alignment horizontal="center"/>
    </xf>
    <xf numFmtId="0" fontId="21" fillId="6" borderId="38" xfId="31" applyFont="1" applyFill="1" applyBorder="1" applyAlignment="1">
      <alignment horizontal="center"/>
    </xf>
    <xf numFmtId="0" fontId="21" fillId="6" borderId="33" xfId="31" applyFont="1" applyFill="1" applyBorder="1" applyAlignment="1">
      <alignment horizontal="center"/>
    </xf>
    <xf numFmtId="0" fontId="21" fillId="6" borderId="67" xfId="31" applyFont="1" applyFill="1" applyBorder="1" applyAlignment="1">
      <alignment horizontal="center"/>
    </xf>
    <xf numFmtId="0" fontId="19" fillId="28" borderId="78" xfId="31" applyFont="1" applyFill="1" applyBorder="1" applyAlignment="1">
      <alignment horizontal="center"/>
    </xf>
    <xf numFmtId="0" fontId="19" fillId="28" borderId="79" xfId="31" applyFont="1" applyFill="1" applyBorder="1" applyAlignment="1">
      <alignment horizontal="center"/>
    </xf>
    <xf numFmtId="0" fontId="21" fillId="32" borderId="68" xfId="31" applyFont="1" applyFill="1" applyBorder="1" applyAlignment="1">
      <alignment horizontal="center"/>
    </xf>
    <xf numFmtId="0" fontId="21" fillId="32" borderId="51" xfId="31" applyFont="1" applyFill="1" applyBorder="1" applyAlignment="1">
      <alignment horizontal="center"/>
    </xf>
    <xf numFmtId="0" fontId="21" fillId="32" borderId="69" xfId="31" applyFont="1" applyFill="1" applyBorder="1" applyAlignment="1">
      <alignment horizontal="center"/>
    </xf>
    <xf numFmtId="0" fontId="42" fillId="31" borderId="71" xfId="31" applyFont="1" applyFill="1" applyBorder="1" applyAlignment="1">
      <alignment horizontal="left"/>
    </xf>
    <xf numFmtId="0" fontId="42" fillId="31" borderId="72" xfId="31" applyFont="1" applyFill="1" applyBorder="1" applyAlignment="1">
      <alignment horizontal="left"/>
    </xf>
    <xf numFmtId="0" fontId="42" fillId="31" borderId="73" xfId="31" applyFont="1" applyFill="1" applyBorder="1" applyAlignment="1">
      <alignment horizontal="left"/>
    </xf>
    <xf numFmtId="0" fontId="21" fillId="31" borderId="65" xfId="31" applyFont="1" applyFill="1" applyBorder="1" applyAlignment="1">
      <alignment horizontal="center"/>
    </xf>
    <xf numFmtId="0" fontId="21" fillId="31" borderId="22" xfId="31" applyFont="1" applyFill="1" applyBorder="1" applyAlignment="1">
      <alignment horizontal="center"/>
    </xf>
    <xf numFmtId="0" fontId="21" fillId="31" borderId="66" xfId="31" applyFont="1" applyFill="1" applyBorder="1" applyAlignment="1">
      <alignment horizontal="center"/>
    </xf>
    <xf numFmtId="0" fontId="21" fillId="32" borderId="59" xfId="31" applyFont="1" applyFill="1" applyBorder="1" applyAlignment="1">
      <alignment horizontal="center"/>
    </xf>
    <xf numFmtId="0" fontId="21" fillId="32" borderId="16" xfId="31" applyFont="1" applyFill="1" applyBorder="1" applyAlignment="1">
      <alignment horizontal="center"/>
    </xf>
    <xf numFmtId="0" fontId="21" fillId="32" borderId="60" xfId="31" applyFont="1" applyFill="1" applyBorder="1" applyAlignment="1">
      <alignment horizontal="center"/>
    </xf>
    <xf numFmtId="0" fontId="21" fillId="32" borderId="68" xfId="31" applyFont="1" applyFill="1" applyBorder="1" applyAlignment="1">
      <alignment horizontal="center" wrapText="1"/>
    </xf>
    <xf numFmtId="0" fontId="21" fillId="32" borderId="51" xfId="31" applyFont="1" applyFill="1" applyBorder="1" applyAlignment="1">
      <alignment horizontal="center" wrapText="1"/>
    </xf>
    <xf numFmtId="0" fontId="21" fillId="32" borderId="69" xfId="31" applyFont="1" applyFill="1" applyBorder="1" applyAlignment="1">
      <alignment horizontal="center" wrapText="1"/>
    </xf>
    <xf numFmtId="0" fontId="26" fillId="32" borderId="68" xfId="31" applyFont="1" applyFill="1" applyBorder="1" applyAlignment="1">
      <alignment horizontal="center"/>
    </xf>
    <xf numFmtId="0" fontId="26" fillId="32" borderId="51" xfId="31" applyFont="1" applyFill="1" applyBorder="1" applyAlignment="1">
      <alignment horizontal="center"/>
    </xf>
    <xf numFmtId="0" fontId="26" fillId="32" borderId="69" xfId="31" applyFont="1" applyFill="1" applyBorder="1" applyAlignment="1">
      <alignment horizontal="center"/>
    </xf>
    <xf numFmtId="0" fontId="21" fillId="32" borderId="61" xfId="31" applyFont="1" applyFill="1" applyBorder="1" applyAlignment="1">
      <alignment horizontal="center"/>
    </xf>
    <xf numFmtId="0" fontId="21" fillId="32" borderId="52" xfId="31" applyFont="1" applyFill="1" applyBorder="1" applyAlignment="1">
      <alignment horizontal="center"/>
    </xf>
    <xf numFmtId="0" fontId="21" fillId="32" borderId="53" xfId="31" applyFont="1" applyFill="1" applyBorder="1" applyAlignment="1">
      <alignment horizontal="center"/>
    </xf>
    <xf numFmtId="0" fontId="26" fillId="31" borderId="30" xfId="32" applyFont="1" applyFill="1" applyBorder="1" applyAlignment="1">
      <alignment horizontal="center"/>
    </xf>
    <xf numFmtId="0" fontId="42" fillId="31" borderId="74" xfId="32" applyFont="1" applyFill="1" applyBorder="1" applyAlignment="1">
      <alignment horizontal="center"/>
    </xf>
    <xf numFmtId="0" fontId="42" fillId="31" borderId="75" xfId="32" applyFont="1" applyFill="1" applyBorder="1" applyAlignment="1">
      <alignment horizontal="center"/>
    </xf>
    <xf numFmtId="0" fontId="21" fillId="32" borderId="29" xfId="31" applyFont="1" applyFill="1" applyBorder="1" applyAlignment="1">
      <alignment horizontal="center"/>
    </xf>
    <xf numFmtId="0" fontId="21" fillId="32" borderId="50" xfId="31" applyFont="1" applyFill="1" applyBorder="1" applyAlignment="1">
      <alignment horizontal="center"/>
    </xf>
    <xf numFmtId="0" fontId="21" fillId="32" borderId="58" xfId="31" applyFont="1" applyFill="1" applyBorder="1" applyAlignment="1">
      <alignment horizontal="center"/>
    </xf>
    <xf numFmtId="0" fontId="21" fillId="32" borderId="65" xfId="31" applyFont="1" applyFill="1" applyBorder="1" applyAlignment="1">
      <alignment horizontal="center"/>
    </xf>
    <xf numFmtId="0" fontId="21" fillId="32" borderId="22" xfId="31" applyFont="1" applyFill="1" applyBorder="1" applyAlignment="1">
      <alignment horizontal="center"/>
    </xf>
    <xf numFmtId="0" fontId="21" fillId="32" borderId="66" xfId="31" applyFont="1" applyFill="1" applyBorder="1" applyAlignment="1">
      <alignment horizontal="center"/>
    </xf>
    <xf numFmtId="0" fontId="21" fillId="32" borderId="65" xfId="31" quotePrefix="1" applyFont="1" applyFill="1" applyBorder="1" applyAlignment="1">
      <alignment horizontal="center"/>
    </xf>
    <xf numFmtId="0" fontId="26" fillId="0" borderId="14" xfId="31" applyFont="1" applyAlignment="1">
      <alignment horizontal="center" vertical="center" wrapText="1"/>
    </xf>
    <xf numFmtId="0" fontId="26" fillId="0" borderId="14" xfId="31" applyFont="1" applyBorder="1" applyAlignment="1">
      <alignment horizontal="center" vertical="center" wrapText="1"/>
    </xf>
    <xf numFmtId="0" fontId="26" fillId="32" borderId="61" xfId="32" applyFont="1" applyFill="1" applyBorder="1" applyAlignment="1">
      <alignment horizontal="center" vertical="center"/>
    </xf>
    <xf numFmtId="0" fontId="26" fillId="32" borderId="64" xfId="32" applyFont="1" applyFill="1" applyBorder="1" applyAlignment="1">
      <alignment horizontal="center" vertical="center"/>
    </xf>
    <xf numFmtId="0" fontId="26" fillId="32" borderId="52" xfId="32" applyFont="1" applyFill="1" applyBorder="1" applyAlignment="1">
      <alignment horizontal="center" vertical="center" wrapText="1"/>
    </xf>
    <xf numFmtId="0" fontId="26" fillId="32" borderId="54" xfId="32" applyFont="1" applyFill="1" applyBorder="1" applyAlignment="1">
      <alignment horizontal="center" vertical="center" wrapText="1"/>
    </xf>
    <xf numFmtId="0" fontId="26" fillId="32" borderId="52" xfId="32" applyFont="1" applyFill="1" applyBorder="1" applyAlignment="1">
      <alignment horizontal="center"/>
    </xf>
    <xf numFmtId="0" fontId="26" fillId="32" borderId="52" xfId="32" applyFont="1" applyFill="1" applyBorder="1" applyAlignment="1">
      <alignment horizontal="center" wrapText="1"/>
    </xf>
    <xf numFmtId="0" fontId="26" fillId="32" borderId="52" xfId="31" applyFont="1" applyFill="1" applyBorder="1" applyAlignment="1">
      <alignment horizontal="center" vertical="center" wrapText="1"/>
    </xf>
    <xf numFmtId="0" fontId="26" fillId="32" borderId="54" xfId="31" applyFont="1" applyFill="1" applyBorder="1" applyAlignment="1">
      <alignment horizontal="center" vertical="center" wrapText="1"/>
    </xf>
    <xf numFmtId="0" fontId="21" fillId="32" borderId="52" xfId="31" applyFont="1" applyFill="1" applyBorder="1" applyAlignment="1">
      <alignment horizontal="center" vertical="center" wrapText="1"/>
    </xf>
    <xf numFmtId="0" fontId="21" fillId="32" borderId="54" xfId="31" applyFont="1" applyFill="1" applyBorder="1" applyAlignment="1">
      <alignment horizontal="center" vertical="center" wrapText="1"/>
    </xf>
    <xf numFmtId="0" fontId="21" fillId="32" borderId="53" xfId="31" applyFont="1" applyFill="1" applyBorder="1" applyAlignment="1">
      <alignment horizontal="center" vertical="center"/>
    </xf>
    <xf numFmtId="0" fontId="21" fillId="32" borderId="55" xfId="31" applyFont="1" applyFill="1" applyBorder="1" applyAlignment="1">
      <alignment horizontal="center" vertical="center"/>
    </xf>
    <xf numFmtId="0" fontId="26" fillId="32" borderId="50" xfId="32" applyFont="1" applyFill="1" applyBorder="1" applyAlignment="1">
      <alignment horizontal="center" vertical="center" wrapText="1"/>
    </xf>
    <xf numFmtId="0" fontId="26" fillId="32" borderId="44" xfId="32" applyFont="1" applyFill="1" applyBorder="1" applyAlignment="1">
      <alignment horizontal="center" vertical="center" wrapText="1"/>
    </xf>
  </cellXfs>
  <cellStyles count="39">
    <cellStyle name="Įprastas" xfId="0" builtinId="0"/>
    <cellStyle name="Įprastas 10" xfId="12"/>
    <cellStyle name="Įprastas 11" xfId="15"/>
    <cellStyle name="Įprastas 12" xfId="16"/>
    <cellStyle name="Įprastas 12 2" xfId="17"/>
    <cellStyle name="Įprastas 13" xfId="18"/>
    <cellStyle name="Įprastas 14" xfId="19"/>
    <cellStyle name="Įprastas 15" xfId="20"/>
    <cellStyle name="Įprastas 16" xfId="22"/>
    <cellStyle name="Įprastas 17" xfId="25"/>
    <cellStyle name="Įprastas 18" xfId="27"/>
    <cellStyle name="Įprastas 19" xfId="29"/>
    <cellStyle name="Įprastas 2" xfId="3"/>
    <cellStyle name="Įprastas 2 2" xfId="4"/>
    <cellStyle name="Įprastas 2 2 2" xfId="26"/>
    <cellStyle name="Įprastas 2 2 2 2" xfId="34"/>
    <cellStyle name="Įprastas 2 2 3" xfId="28"/>
    <cellStyle name="Įprastas 2 3" xfId="13"/>
    <cellStyle name="Įprastas 20" xfId="31"/>
    <cellStyle name="Įprastas 21" xfId="36"/>
    <cellStyle name="Įprastas 22" xfId="38"/>
    <cellStyle name="Įprastas 3" xfId="2"/>
    <cellStyle name="Įprastas 4" xfId="5"/>
    <cellStyle name="Įprastas 4 2" xfId="30"/>
    <cellStyle name="Įprastas 4 2 2" xfId="33"/>
    <cellStyle name="Įprastas 4 2 3" xfId="37"/>
    <cellStyle name="Įprastas 5" xfId="7"/>
    <cellStyle name="Įprastas 6" xfId="8"/>
    <cellStyle name="Įprastas 6 2" xfId="35"/>
    <cellStyle name="Įprastas 7" xfId="9"/>
    <cellStyle name="Įprastas 7 2" xfId="23"/>
    <cellStyle name="Įprastas 7 2 2" xfId="24"/>
    <cellStyle name="Įprastas 8" xfId="1"/>
    <cellStyle name="Įprastas 9" xfId="10"/>
    <cellStyle name="Įprastas 9 3" xfId="11"/>
    <cellStyle name="Įprastas 9 3 2" xfId="21"/>
    <cellStyle name="Kablelis 2" xfId="6"/>
    <cellStyle name="Normal_biudz uz 2001 atskaitomybe3" xfId="14"/>
    <cellStyle name="Normal_Sheet1"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14"/>
  <sheetViews>
    <sheetView tabSelected="1" zoomScale="55" zoomScaleNormal="55" workbookViewId="0">
      <pane xSplit="8" ySplit="5" topLeftCell="I6" activePane="bottomRight" state="frozen"/>
      <selection pane="topRight" activeCell="I1" sqref="I1"/>
      <selection pane="bottomLeft" activeCell="A6" sqref="A6"/>
      <selection pane="bottomRight" activeCell="H428" sqref="H428"/>
    </sheetView>
  </sheetViews>
  <sheetFormatPr defaultColWidth="14.44140625" defaultRowHeight="15" customHeight="1"/>
  <cols>
    <col min="1" max="3" width="4.33203125" style="625" customWidth="1"/>
    <col min="4" max="4" width="5.88671875" style="625" customWidth="1"/>
    <col min="5" max="5" width="5" style="625" customWidth="1"/>
    <col min="6" max="6" width="34.88671875" style="625" customWidth="1"/>
    <col min="7" max="7" width="18.109375" style="625" customWidth="1"/>
    <col min="8" max="8" width="12.5546875" style="625" customWidth="1"/>
    <col min="9" max="9" width="18.88671875" style="719" bestFit="1" customWidth="1"/>
    <col min="10" max="10" width="16.88671875" style="719" bestFit="1" customWidth="1"/>
    <col min="11" max="21" width="15.6640625" style="719" customWidth="1"/>
    <col min="22" max="23" width="9.109375" style="625" customWidth="1"/>
    <col min="24" max="24" width="27.5546875" style="625" customWidth="1"/>
    <col min="25" max="25" width="24.44140625" style="625" customWidth="1"/>
    <col min="26" max="36" width="9.109375" style="625" customWidth="1"/>
    <col min="37" max="16384" width="14.44140625" style="625"/>
  </cols>
  <sheetData>
    <row r="1" spans="1:36" ht="15.6">
      <c r="A1" s="755"/>
      <c r="B1" s="756"/>
      <c r="C1" s="756"/>
      <c r="D1" s="756"/>
      <c r="E1" s="756"/>
      <c r="F1" s="756"/>
      <c r="G1" s="623"/>
      <c r="H1" s="623"/>
      <c r="I1" s="701"/>
      <c r="J1" s="701"/>
      <c r="K1" s="701"/>
      <c r="L1" s="701"/>
      <c r="M1" s="701"/>
      <c r="N1" s="701"/>
      <c r="O1" s="701"/>
      <c r="P1" s="701"/>
      <c r="Q1" s="701"/>
      <c r="R1" s="701"/>
      <c r="S1" s="701"/>
      <c r="T1" s="701"/>
      <c r="U1" s="701"/>
      <c r="V1" s="624"/>
      <c r="W1" s="624"/>
      <c r="X1" s="624"/>
      <c r="Y1" s="624"/>
      <c r="Z1" s="624"/>
      <c r="AA1" s="624"/>
      <c r="AB1" s="624"/>
      <c r="AC1" s="624"/>
      <c r="AD1" s="624"/>
      <c r="AE1" s="624"/>
      <c r="AF1" s="624"/>
      <c r="AG1" s="624"/>
      <c r="AH1" s="624"/>
      <c r="AI1" s="624"/>
      <c r="AJ1" s="624"/>
    </row>
    <row r="2" spans="1:36" ht="16.2">
      <c r="A2" s="626" t="s">
        <v>800</v>
      </c>
      <c r="B2" s="627"/>
      <c r="C2" s="627"/>
      <c r="D2" s="627"/>
      <c r="E2" s="627"/>
      <c r="F2" s="627"/>
      <c r="G2" s="627"/>
      <c r="H2" s="627"/>
      <c r="I2" s="702"/>
      <c r="J2" s="702"/>
      <c r="K2" s="702"/>
      <c r="L2" s="702"/>
      <c r="M2" s="702"/>
      <c r="N2" s="702"/>
      <c r="O2" s="702"/>
      <c r="P2" s="702"/>
      <c r="Q2" s="702"/>
      <c r="R2" s="702"/>
      <c r="S2" s="702"/>
      <c r="T2" s="702"/>
      <c r="U2" s="702"/>
      <c r="V2" s="624"/>
      <c r="W2" s="624"/>
      <c r="X2" s="624"/>
      <c r="Y2" s="624"/>
      <c r="Z2" s="624"/>
      <c r="AA2" s="624"/>
      <c r="AB2" s="624"/>
      <c r="AC2" s="624"/>
      <c r="AD2" s="624"/>
      <c r="AE2" s="624"/>
      <c r="AF2" s="624"/>
      <c r="AG2" s="624"/>
      <c r="AH2" s="624"/>
      <c r="AI2" s="624"/>
      <c r="AJ2" s="624"/>
    </row>
    <row r="3" spans="1:36" ht="15.6">
      <c r="A3" s="752" t="s">
        <v>0</v>
      </c>
      <c r="B3" s="757"/>
      <c r="C3" s="758"/>
      <c r="D3" s="759" t="s">
        <v>121</v>
      </c>
      <c r="E3" s="759" t="s">
        <v>122</v>
      </c>
      <c r="F3" s="760" t="s">
        <v>123</v>
      </c>
      <c r="G3" s="760" t="s">
        <v>124</v>
      </c>
      <c r="H3" s="752" t="s">
        <v>125</v>
      </c>
      <c r="I3" s="753" t="s">
        <v>126</v>
      </c>
      <c r="J3" s="703" t="s">
        <v>127</v>
      </c>
      <c r="K3" s="753" t="s">
        <v>128</v>
      </c>
      <c r="L3" s="753" t="s">
        <v>129</v>
      </c>
      <c r="M3" s="754"/>
      <c r="N3" s="754"/>
      <c r="O3" s="753" t="s">
        <v>130</v>
      </c>
      <c r="P3" s="753" t="s">
        <v>131</v>
      </c>
      <c r="Q3" s="753" t="s">
        <v>129</v>
      </c>
      <c r="R3" s="754"/>
      <c r="S3" s="753" t="s">
        <v>132</v>
      </c>
      <c r="T3" s="753" t="s">
        <v>129</v>
      </c>
      <c r="U3" s="754"/>
      <c r="V3" s="624"/>
      <c r="W3" s="624"/>
      <c r="X3" s="624"/>
      <c r="Y3" s="624"/>
      <c r="Z3" s="624"/>
      <c r="AA3" s="624"/>
      <c r="AB3" s="624"/>
      <c r="AC3" s="624"/>
      <c r="AD3" s="624"/>
      <c r="AE3" s="624"/>
      <c r="AF3" s="624"/>
      <c r="AG3" s="624"/>
      <c r="AH3" s="624"/>
      <c r="AI3" s="624"/>
      <c r="AJ3" s="624"/>
    </row>
    <row r="4" spans="1:36" ht="90" customHeight="1">
      <c r="A4" s="628" t="s">
        <v>1</v>
      </c>
      <c r="B4" s="628" t="s">
        <v>2</v>
      </c>
      <c r="C4" s="628" t="s">
        <v>3</v>
      </c>
      <c r="D4" s="727"/>
      <c r="E4" s="727"/>
      <c r="F4" s="727"/>
      <c r="G4" s="727"/>
      <c r="H4" s="745"/>
      <c r="I4" s="754"/>
      <c r="J4" s="703" t="s">
        <v>133</v>
      </c>
      <c r="K4" s="754"/>
      <c r="L4" s="703" t="s">
        <v>134</v>
      </c>
      <c r="M4" s="703" t="s">
        <v>135</v>
      </c>
      <c r="N4" s="703" t="s">
        <v>136</v>
      </c>
      <c r="O4" s="754"/>
      <c r="P4" s="754"/>
      <c r="Q4" s="703" t="s">
        <v>134</v>
      </c>
      <c r="R4" s="703" t="s">
        <v>135</v>
      </c>
      <c r="S4" s="754"/>
      <c r="T4" s="703" t="s">
        <v>134</v>
      </c>
      <c r="U4" s="703" t="s">
        <v>135</v>
      </c>
      <c r="V4" s="624"/>
      <c r="W4" s="624"/>
      <c r="X4" s="624"/>
      <c r="Y4" s="624"/>
      <c r="Z4" s="624"/>
      <c r="AA4" s="624"/>
      <c r="AB4" s="624"/>
      <c r="AC4" s="624"/>
      <c r="AD4" s="624"/>
      <c r="AE4" s="624"/>
      <c r="AF4" s="624"/>
      <c r="AG4" s="624"/>
      <c r="AH4" s="624"/>
      <c r="AI4" s="624"/>
      <c r="AJ4" s="624"/>
    </row>
    <row r="5" spans="1:36" ht="15.6">
      <c r="A5" s="629">
        <v>1</v>
      </c>
      <c r="B5" s="629">
        <v>2</v>
      </c>
      <c r="C5" s="629">
        <v>3</v>
      </c>
      <c r="D5" s="629">
        <v>4</v>
      </c>
      <c r="E5" s="629">
        <v>5</v>
      </c>
      <c r="F5" s="629">
        <v>6</v>
      </c>
      <c r="G5" s="629">
        <v>7</v>
      </c>
      <c r="H5" s="630">
        <v>8</v>
      </c>
      <c r="I5" s="721">
        <v>9</v>
      </c>
      <c r="J5" s="721">
        <v>10</v>
      </c>
      <c r="K5" s="721">
        <v>11</v>
      </c>
      <c r="L5" s="721">
        <v>12</v>
      </c>
      <c r="M5" s="721">
        <v>13</v>
      </c>
      <c r="N5" s="721">
        <v>14</v>
      </c>
      <c r="O5" s="721">
        <v>15</v>
      </c>
      <c r="P5" s="721">
        <v>16</v>
      </c>
      <c r="Q5" s="721">
        <v>17</v>
      </c>
      <c r="R5" s="721">
        <v>18</v>
      </c>
      <c r="S5" s="721">
        <v>19</v>
      </c>
      <c r="T5" s="721">
        <v>20</v>
      </c>
      <c r="U5" s="721">
        <v>21</v>
      </c>
      <c r="V5" s="624"/>
      <c r="W5" s="624"/>
      <c r="X5" s="624"/>
      <c r="Y5" s="624"/>
      <c r="Z5" s="624"/>
      <c r="AA5" s="624"/>
      <c r="AB5" s="624"/>
      <c r="AC5" s="624"/>
      <c r="AD5" s="624"/>
      <c r="AE5" s="624"/>
      <c r="AF5" s="624"/>
      <c r="AG5" s="624"/>
      <c r="AH5" s="624"/>
      <c r="AI5" s="624"/>
      <c r="AJ5" s="624"/>
    </row>
    <row r="6" spans="1:36" ht="31.2">
      <c r="A6" s="631" t="s">
        <v>4</v>
      </c>
      <c r="B6" s="632"/>
      <c r="C6" s="632"/>
      <c r="D6" s="632"/>
      <c r="E6" s="632"/>
      <c r="F6" s="633" t="s">
        <v>137</v>
      </c>
      <c r="G6" s="633"/>
      <c r="H6" s="634"/>
      <c r="I6" s="704"/>
      <c r="J6" s="704"/>
      <c r="K6" s="704"/>
      <c r="L6" s="704"/>
      <c r="M6" s="704"/>
      <c r="N6" s="704"/>
      <c r="O6" s="704"/>
      <c r="P6" s="704"/>
      <c r="Q6" s="704"/>
      <c r="R6" s="704"/>
      <c r="S6" s="704"/>
      <c r="T6" s="704"/>
      <c r="U6" s="704"/>
      <c r="V6" s="624"/>
      <c r="W6" s="624"/>
      <c r="X6" s="624"/>
      <c r="Y6" s="624"/>
      <c r="Z6" s="624"/>
      <c r="AA6" s="624"/>
      <c r="AB6" s="624"/>
      <c r="AC6" s="624"/>
      <c r="AD6" s="624"/>
      <c r="AE6" s="624"/>
      <c r="AF6" s="624"/>
      <c r="AG6" s="624"/>
      <c r="AH6" s="624"/>
      <c r="AI6" s="624"/>
      <c r="AJ6" s="624"/>
    </row>
    <row r="7" spans="1:36" ht="31.2">
      <c r="A7" s="635" t="s">
        <v>4</v>
      </c>
      <c r="B7" s="636" t="s">
        <v>4</v>
      </c>
      <c r="C7" s="637"/>
      <c r="D7" s="637" t="s">
        <v>5</v>
      </c>
      <c r="E7" s="637"/>
      <c r="F7" s="638" t="s">
        <v>138</v>
      </c>
      <c r="G7" s="638"/>
      <c r="H7" s="639"/>
      <c r="I7" s="705"/>
      <c r="J7" s="705"/>
      <c r="K7" s="705"/>
      <c r="L7" s="705"/>
      <c r="M7" s="705"/>
      <c r="N7" s="705"/>
      <c r="O7" s="705"/>
      <c r="P7" s="705"/>
      <c r="Q7" s="705"/>
      <c r="R7" s="705"/>
      <c r="S7" s="705"/>
      <c r="T7" s="705"/>
      <c r="U7" s="705"/>
      <c r="V7" s="624"/>
      <c r="W7" s="624"/>
      <c r="X7" s="624"/>
      <c r="Y7" s="624"/>
      <c r="Z7" s="624"/>
      <c r="AA7" s="624"/>
      <c r="AB7" s="624"/>
      <c r="AC7" s="624"/>
      <c r="AD7" s="624"/>
      <c r="AE7" s="624"/>
      <c r="AF7" s="624"/>
      <c r="AG7" s="624"/>
      <c r="AH7" s="624"/>
      <c r="AI7" s="624"/>
      <c r="AJ7" s="624"/>
    </row>
    <row r="8" spans="1:36" ht="64.8">
      <c r="A8" s="635" t="s">
        <v>4</v>
      </c>
      <c r="B8" s="640" t="s">
        <v>4</v>
      </c>
      <c r="C8" s="641" t="s">
        <v>6</v>
      </c>
      <c r="D8" s="641" t="s">
        <v>139</v>
      </c>
      <c r="E8" s="642"/>
      <c r="F8" s="643" t="s">
        <v>140</v>
      </c>
      <c r="G8" s="643"/>
      <c r="H8" s="644"/>
      <c r="I8" s="706"/>
      <c r="J8" s="706"/>
      <c r="K8" s="706"/>
      <c r="L8" s="706"/>
      <c r="M8" s="706"/>
      <c r="N8" s="706"/>
      <c r="O8" s="706"/>
      <c r="P8" s="706"/>
      <c r="Q8" s="706"/>
      <c r="R8" s="706"/>
      <c r="S8" s="706"/>
      <c r="T8" s="706"/>
      <c r="U8" s="706"/>
      <c r="V8" s="624"/>
      <c r="W8" s="624"/>
      <c r="X8" s="624"/>
      <c r="Y8" s="624"/>
      <c r="Z8" s="624"/>
      <c r="AA8" s="624"/>
      <c r="AB8" s="624"/>
      <c r="AC8" s="624"/>
      <c r="AD8" s="624"/>
      <c r="AE8" s="624"/>
      <c r="AF8" s="624"/>
      <c r="AG8" s="624"/>
      <c r="AH8" s="624"/>
      <c r="AI8" s="624"/>
      <c r="AJ8" s="624"/>
    </row>
    <row r="9" spans="1:36" ht="15.6">
      <c r="A9" s="730"/>
      <c r="B9" s="731"/>
      <c r="C9" s="725"/>
      <c r="D9" s="732"/>
      <c r="E9" s="751">
        <v>1</v>
      </c>
      <c r="F9" s="735" t="s">
        <v>141</v>
      </c>
      <c r="G9" s="736" t="s">
        <v>142</v>
      </c>
      <c r="H9" s="645" t="s">
        <v>143</v>
      </c>
      <c r="I9" s="667"/>
      <c r="J9" s="707"/>
      <c r="K9" s="667"/>
      <c r="L9" s="668"/>
      <c r="M9" s="668"/>
      <c r="N9" s="707"/>
      <c r="O9" s="708">
        <f t="shared" ref="O9:O14" si="0">I9+K9</f>
        <v>0</v>
      </c>
      <c r="P9" s="667"/>
      <c r="Q9" s="668"/>
      <c r="R9" s="668"/>
      <c r="S9" s="667"/>
      <c r="T9" s="668"/>
      <c r="U9" s="668"/>
      <c r="V9" s="624"/>
      <c r="W9" s="624"/>
      <c r="X9" s="624"/>
      <c r="Y9" s="624"/>
      <c r="Z9" s="624"/>
      <c r="AA9" s="624"/>
      <c r="AB9" s="624"/>
      <c r="AC9" s="624"/>
      <c r="AD9" s="624"/>
      <c r="AE9" s="624"/>
      <c r="AF9" s="624"/>
      <c r="AG9" s="624"/>
      <c r="AH9" s="624"/>
      <c r="AI9" s="624"/>
      <c r="AJ9" s="624"/>
    </row>
    <row r="10" spans="1:36" ht="15.75" customHeight="1">
      <c r="A10" s="726"/>
      <c r="B10" s="726"/>
      <c r="C10" s="726"/>
      <c r="D10" s="726"/>
      <c r="E10" s="726"/>
      <c r="F10" s="726"/>
      <c r="G10" s="740"/>
      <c r="H10" s="645" t="s">
        <v>144</v>
      </c>
      <c r="I10" s="667"/>
      <c r="J10" s="707"/>
      <c r="K10" s="667"/>
      <c r="L10" s="668"/>
      <c r="M10" s="668"/>
      <c r="N10" s="707"/>
      <c r="O10" s="708">
        <f t="shared" si="0"/>
        <v>0</v>
      </c>
      <c r="P10" s="667"/>
      <c r="Q10" s="668"/>
      <c r="R10" s="668"/>
      <c r="S10" s="667"/>
      <c r="T10" s="668"/>
      <c r="U10" s="668"/>
      <c r="V10" s="624"/>
      <c r="W10" s="624"/>
      <c r="X10" s="624"/>
      <c r="Y10" s="624"/>
      <c r="Z10" s="624"/>
      <c r="AA10" s="624"/>
      <c r="AB10" s="624"/>
      <c r="AC10" s="624"/>
      <c r="AD10" s="624"/>
      <c r="AE10" s="624"/>
      <c r="AF10" s="624"/>
      <c r="AG10" s="624"/>
      <c r="AH10" s="624"/>
      <c r="AI10" s="624"/>
      <c r="AJ10" s="624"/>
    </row>
    <row r="11" spans="1:36" ht="15.6">
      <c r="A11" s="726"/>
      <c r="B11" s="726"/>
      <c r="C11" s="726"/>
      <c r="D11" s="726"/>
      <c r="E11" s="726"/>
      <c r="F11" s="726"/>
      <c r="G11" s="740"/>
      <c r="H11" s="645" t="s">
        <v>145</v>
      </c>
      <c r="I11" s="667"/>
      <c r="J11" s="707"/>
      <c r="K11" s="667"/>
      <c r="L11" s="668"/>
      <c r="M11" s="668"/>
      <c r="N11" s="707"/>
      <c r="O11" s="708">
        <f t="shared" si="0"/>
        <v>0</v>
      </c>
      <c r="P11" s="667"/>
      <c r="Q11" s="668"/>
      <c r="R11" s="668"/>
      <c r="S11" s="667"/>
      <c r="T11" s="668"/>
      <c r="U11" s="668"/>
      <c r="V11" s="624"/>
      <c r="W11" s="624"/>
      <c r="X11" s="624"/>
      <c r="Y11" s="624"/>
      <c r="Z11" s="624"/>
      <c r="AA11" s="624"/>
      <c r="AB11" s="624"/>
      <c r="AC11" s="624"/>
      <c r="AD11" s="624"/>
      <c r="AE11" s="624"/>
      <c r="AF11" s="624"/>
      <c r="AG11" s="624"/>
      <c r="AH11" s="624"/>
      <c r="AI11" s="624"/>
      <c r="AJ11" s="624"/>
    </row>
    <row r="12" spans="1:36" ht="15.6">
      <c r="A12" s="726"/>
      <c r="B12" s="726"/>
      <c r="C12" s="726"/>
      <c r="D12" s="726"/>
      <c r="E12" s="726"/>
      <c r="F12" s="726"/>
      <c r="G12" s="740"/>
      <c r="H12" s="645" t="s">
        <v>146</v>
      </c>
      <c r="I12" s="667"/>
      <c r="J12" s="707"/>
      <c r="K12" s="667"/>
      <c r="L12" s="668"/>
      <c r="M12" s="668"/>
      <c r="N12" s="707"/>
      <c r="O12" s="708">
        <f t="shared" si="0"/>
        <v>0</v>
      </c>
      <c r="P12" s="667"/>
      <c r="Q12" s="668"/>
      <c r="R12" s="668"/>
      <c r="S12" s="667"/>
      <c r="T12" s="668"/>
      <c r="U12" s="668"/>
      <c r="V12" s="624"/>
      <c r="W12" s="624"/>
      <c r="X12" s="624"/>
      <c r="Y12" s="624"/>
      <c r="Z12" s="624"/>
      <c r="AA12" s="624"/>
      <c r="AB12" s="624"/>
      <c r="AC12" s="624"/>
      <c r="AD12" s="624"/>
      <c r="AE12" s="624"/>
      <c r="AF12" s="624"/>
      <c r="AG12" s="624"/>
      <c r="AH12" s="624"/>
      <c r="AI12" s="624"/>
      <c r="AJ12" s="624"/>
    </row>
    <row r="13" spans="1:36" ht="15.6">
      <c r="A13" s="726"/>
      <c r="B13" s="726"/>
      <c r="C13" s="726"/>
      <c r="D13" s="726"/>
      <c r="E13" s="726"/>
      <c r="F13" s="726"/>
      <c r="G13" s="740"/>
      <c r="H13" s="645" t="s">
        <v>5</v>
      </c>
      <c r="I13" s="667"/>
      <c r="J13" s="707"/>
      <c r="K13" s="667"/>
      <c r="L13" s="668"/>
      <c r="M13" s="668"/>
      <c r="N13" s="707"/>
      <c r="O13" s="708">
        <f t="shared" si="0"/>
        <v>0</v>
      </c>
      <c r="P13" s="667"/>
      <c r="Q13" s="668"/>
      <c r="R13" s="668"/>
      <c r="S13" s="667"/>
      <c r="T13" s="668"/>
      <c r="U13" s="668"/>
      <c r="V13" s="624"/>
      <c r="W13" s="624"/>
      <c r="X13" s="624"/>
      <c r="Y13" s="624"/>
      <c r="Z13" s="624"/>
      <c r="AA13" s="624"/>
      <c r="AB13" s="624"/>
      <c r="AC13" s="624"/>
      <c r="AD13" s="624"/>
      <c r="AE13" s="624"/>
      <c r="AF13" s="624"/>
      <c r="AG13" s="624"/>
      <c r="AH13" s="624"/>
      <c r="AI13" s="624"/>
      <c r="AJ13" s="624"/>
    </row>
    <row r="14" spans="1:36" ht="15.6">
      <c r="A14" s="726"/>
      <c r="B14" s="726"/>
      <c r="C14" s="726"/>
      <c r="D14" s="726"/>
      <c r="E14" s="726"/>
      <c r="F14" s="727"/>
      <c r="G14" s="741"/>
      <c r="H14" s="645" t="s">
        <v>147</v>
      </c>
      <c r="I14" s="667">
        <v>41.69</v>
      </c>
      <c r="J14" s="707">
        <v>41.05</v>
      </c>
      <c r="K14" s="667">
        <v>300</v>
      </c>
      <c r="L14" s="668"/>
      <c r="M14" s="668"/>
      <c r="N14" s="707"/>
      <c r="O14" s="708">
        <f t="shared" si="0"/>
        <v>341.69</v>
      </c>
      <c r="P14" s="667"/>
      <c r="Q14" s="668"/>
      <c r="R14" s="668"/>
      <c r="S14" s="667"/>
      <c r="T14" s="668"/>
      <c r="U14" s="668"/>
      <c r="V14" s="624"/>
      <c r="W14" s="624"/>
      <c r="X14" s="624"/>
      <c r="Y14" s="624"/>
      <c r="Z14" s="624"/>
      <c r="AA14" s="624"/>
      <c r="AB14" s="624"/>
      <c r="AC14" s="624"/>
      <c r="AD14" s="624"/>
      <c r="AE14" s="624"/>
      <c r="AF14" s="624"/>
      <c r="AG14" s="624"/>
      <c r="AH14" s="624"/>
      <c r="AI14" s="624"/>
      <c r="AJ14" s="624"/>
    </row>
    <row r="15" spans="1:36" ht="31.2">
      <c r="A15" s="726"/>
      <c r="B15" s="726"/>
      <c r="C15" s="726"/>
      <c r="D15" s="726"/>
      <c r="E15" s="727"/>
      <c r="F15" s="646" t="s">
        <v>148</v>
      </c>
      <c r="G15" s="647"/>
      <c r="H15" s="645" t="s">
        <v>8</v>
      </c>
      <c r="I15" s="709">
        <f t="shared" ref="I15:U15" si="1">SUM(I9:I14)</f>
        <v>41.69</v>
      </c>
      <c r="J15" s="709">
        <f t="shared" si="1"/>
        <v>41.05</v>
      </c>
      <c r="K15" s="709">
        <f t="shared" si="1"/>
        <v>300</v>
      </c>
      <c r="L15" s="709">
        <f t="shared" si="1"/>
        <v>0</v>
      </c>
      <c r="M15" s="709">
        <f t="shared" si="1"/>
        <v>0</v>
      </c>
      <c r="N15" s="709">
        <f t="shared" si="1"/>
        <v>0</v>
      </c>
      <c r="O15" s="709">
        <f t="shared" si="1"/>
        <v>341.69</v>
      </c>
      <c r="P15" s="709">
        <f t="shared" si="1"/>
        <v>0</v>
      </c>
      <c r="Q15" s="709">
        <f t="shared" si="1"/>
        <v>0</v>
      </c>
      <c r="R15" s="709">
        <f t="shared" si="1"/>
        <v>0</v>
      </c>
      <c r="S15" s="709">
        <f t="shared" si="1"/>
        <v>0</v>
      </c>
      <c r="T15" s="709">
        <f t="shared" si="1"/>
        <v>0</v>
      </c>
      <c r="U15" s="709">
        <f t="shared" si="1"/>
        <v>0</v>
      </c>
      <c r="V15" s="624"/>
      <c r="W15" s="624"/>
      <c r="X15" s="624"/>
      <c r="Y15" s="624"/>
      <c r="Z15" s="624"/>
      <c r="AA15" s="624"/>
      <c r="AB15" s="624"/>
      <c r="AC15" s="624"/>
      <c r="AD15" s="624"/>
      <c r="AE15" s="624"/>
      <c r="AF15" s="624"/>
      <c r="AG15" s="624"/>
      <c r="AH15" s="624"/>
      <c r="AI15" s="624"/>
      <c r="AJ15" s="624"/>
    </row>
    <row r="16" spans="1:36" ht="31.2">
      <c r="A16" s="726"/>
      <c r="B16" s="726"/>
      <c r="C16" s="726"/>
      <c r="D16" s="726"/>
      <c r="E16" s="641"/>
      <c r="F16" s="648"/>
      <c r="G16" s="649"/>
      <c r="H16" s="650" t="s">
        <v>149</v>
      </c>
      <c r="I16" s="699">
        <f t="shared" ref="I16:U16" si="2">I15</f>
        <v>41.69</v>
      </c>
      <c r="J16" s="699">
        <f t="shared" si="2"/>
        <v>41.05</v>
      </c>
      <c r="K16" s="699">
        <f t="shared" si="2"/>
        <v>300</v>
      </c>
      <c r="L16" s="699">
        <f t="shared" si="2"/>
        <v>0</v>
      </c>
      <c r="M16" s="699">
        <f t="shared" si="2"/>
        <v>0</v>
      </c>
      <c r="N16" s="699">
        <f t="shared" si="2"/>
        <v>0</v>
      </c>
      <c r="O16" s="699">
        <f t="shared" si="2"/>
        <v>341.69</v>
      </c>
      <c r="P16" s="699">
        <f t="shared" si="2"/>
        <v>0</v>
      </c>
      <c r="Q16" s="699">
        <f t="shared" si="2"/>
        <v>0</v>
      </c>
      <c r="R16" s="699">
        <f t="shared" si="2"/>
        <v>0</v>
      </c>
      <c r="S16" s="699">
        <f t="shared" si="2"/>
        <v>0</v>
      </c>
      <c r="T16" s="699">
        <f t="shared" si="2"/>
        <v>0</v>
      </c>
      <c r="U16" s="699">
        <f t="shared" si="2"/>
        <v>0</v>
      </c>
      <c r="V16" s="624"/>
      <c r="W16" s="624"/>
      <c r="X16" s="624"/>
      <c r="Y16" s="624"/>
      <c r="Z16" s="624"/>
      <c r="AA16" s="624"/>
      <c r="AB16" s="624"/>
      <c r="AC16" s="624"/>
      <c r="AD16" s="624"/>
      <c r="AE16" s="624"/>
      <c r="AF16" s="624"/>
      <c r="AG16" s="624"/>
      <c r="AH16" s="624"/>
      <c r="AI16" s="624"/>
      <c r="AJ16" s="624"/>
    </row>
    <row r="17" spans="1:36" ht="15.6">
      <c r="A17" s="726"/>
      <c r="B17" s="726"/>
      <c r="C17" s="726"/>
      <c r="D17" s="726"/>
      <c r="E17" s="651"/>
      <c r="F17" s="652" t="s">
        <v>150</v>
      </c>
      <c r="G17" s="653" t="s">
        <v>151</v>
      </c>
      <c r="H17" s="654" t="s">
        <v>143</v>
      </c>
      <c r="I17" s="710">
        <f t="shared" ref="I17:U20" si="3">I9</f>
        <v>0</v>
      </c>
      <c r="J17" s="710">
        <f t="shared" si="3"/>
        <v>0</v>
      </c>
      <c r="K17" s="710">
        <f t="shared" si="3"/>
        <v>0</v>
      </c>
      <c r="L17" s="710">
        <f t="shared" si="3"/>
        <v>0</v>
      </c>
      <c r="M17" s="710">
        <f t="shared" si="3"/>
        <v>0</v>
      </c>
      <c r="N17" s="710">
        <f t="shared" si="3"/>
        <v>0</v>
      </c>
      <c r="O17" s="710">
        <f t="shared" si="3"/>
        <v>0</v>
      </c>
      <c r="P17" s="710">
        <f t="shared" si="3"/>
        <v>0</v>
      </c>
      <c r="Q17" s="710">
        <f t="shared" si="3"/>
        <v>0</v>
      </c>
      <c r="R17" s="710">
        <f t="shared" si="3"/>
        <v>0</v>
      </c>
      <c r="S17" s="710">
        <f t="shared" si="3"/>
        <v>0</v>
      </c>
      <c r="T17" s="710">
        <f t="shared" si="3"/>
        <v>0</v>
      </c>
      <c r="U17" s="710">
        <f t="shared" si="3"/>
        <v>0</v>
      </c>
      <c r="V17" s="624"/>
      <c r="W17" s="624"/>
      <c r="X17" s="624"/>
      <c r="Y17" s="624"/>
      <c r="Z17" s="624"/>
      <c r="AA17" s="624"/>
      <c r="AB17" s="624"/>
      <c r="AC17" s="624"/>
      <c r="AD17" s="624"/>
      <c r="AE17" s="624"/>
      <c r="AF17" s="624"/>
      <c r="AG17" s="624"/>
      <c r="AH17" s="624"/>
      <c r="AI17" s="624"/>
      <c r="AJ17" s="624"/>
    </row>
    <row r="18" spans="1:36" ht="15.6">
      <c r="A18" s="726"/>
      <c r="B18" s="726"/>
      <c r="C18" s="726"/>
      <c r="D18" s="726"/>
      <c r="E18" s="651"/>
      <c r="F18" s="652" t="s">
        <v>152</v>
      </c>
      <c r="G18" s="653" t="s">
        <v>151</v>
      </c>
      <c r="H18" s="654" t="s">
        <v>144</v>
      </c>
      <c r="I18" s="710">
        <f t="shared" si="3"/>
        <v>0</v>
      </c>
      <c r="J18" s="710">
        <f t="shared" si="3"/>
        <v>0</v>
      </c>
      <c r="K18" s="710">
        <f t="shared" si="3"/>
        <v>0</v>
      </c>
      <c r="L18" s="710">
        <f t="shared" si="3"/>
        <v>0</v>
      </c>
      <c r="M18" s="710">
        <f t="shared" si="3"/>
        <v>0</v>
      </c>
      <c r="N18" s="710">
        <f t="shared" si="3"/>
        <v>0</v>
      </c>
      <c r="O18" s="710">
        <f t="shared" si="3"/>
        <v>0</v>
      </c>
      <c r="P18" s="710">
        <f t="shared" si="3"/>
        <v>0</v>
      </c>
      <c r="Q18" s="710">
        <f t="shared" si="3"/>
        <v>0</v>
      </c>
      <c r="R18" s="710">
        <f t="shared" si="3"/>
        <v>0</v>
      </c>
      <c r="S18" s="710">
        <f t="shared" si="3"/>
        <v>0</v>
      </c>
      <c r="T18" s="710">
        <f t="shared" si="3"/>
        <v>0</v>
      </c>
      <c r="U18" s="710">
        <f t="shared" si="3"/>
        <v>0</v>
      </c>
      <c r="V18" s="624"/>
      <c r="W18" s="624"/>
      <c r="X18" s="624"/>
      <c r="Y18" s="624"/>
      <c r="Z18" s="624"/>
      <c r="AA18" s="624"/>
      <c r="AB18" s="624"/>
      <c r="AC18" s="624"/>
      <c r="AD18" s="624"/>
      <c r="AE18" s="624"/>
      <c r="AF18" s="624"/>
      <c r="AG18" s="624"/>
      <c r="AH18" s="624"/>
      <c r="AI18" s="624"/>
      <c r="AJ18" s="624"/>
    </row>
    <row r="19" spans="1:36" ht="15.6">
      <c r="A19" s="726"/>
      <c r="B19" s="726"/>
      <c r="C19" s="726"/>
      <c r="D19" s="726"/>
      <c r="E19" s="651"/>
      <c r="F19" s="652" t="s">
        <v>153</v>
      </c>
      <c r="G19" s="653" t="s">
        <v>151</v>
      </c>
      <c r="H19" s="654" t="s">
        <v>145</v>
      </c>
      <c r="I19" s="710">
        <f t="shared" si="3"/>
        <v>0</v>
      </c>
      <c r="J19" s="710">
        <f t="shared" si="3"/>
        <v>0</v>
      </c>
      <c r="K19" s="710">
        <f t="shared" si="3"/>
        <v>0</v>
      </c>
      <c r="L19" s="710">
        <f t="shared" si="3"/>
        <v>0</v>
      </c>
      <c r="M19" s="710">
        <f t="shared" si="3"/>
        <v>0</v>
      </c>
      <c r="N19" s="710">
        <f t="shared" si="3"/>
        <v>0</v>
      </c>
      <c r="O19" s="710">
        <f t="shared" si="3"/>
        <v>0</v>
      </c>
      <c r="P19" s="710">
        <f t="shared" si="3"/>
        <v>0</v>
      </c>
      <c r="Q19" s="710">
        <f t="shared" si="3"/>
        <v>0</v>
      </c>
      <c r="R19" s="710">
        <f t="shared" si="3"/>
        <v>0</v>
      </c>
      <c r="S19" s="710">
        <f t="shared" si="3"/>
        <v>0</v>
      </c>
      <c r="T19" s="710">
        <f t="shared" si="3"/>
        <v>0</v>
      </c>
      <c r="U19" s="710">
        <f t="shared" si="3"/>
        <v>0</v>
      </c>
      <c r="V19" s="624"/>
      <c r="W19" s="624"/>
      <c r="X19" s="624"/>
      <c r="Y19" s="624"/>
      <c r="Z19" s="624"/>
      <c r="AA19" s="624"/>
      <c r="AB19" s="624"/>
      <c r="AC19" s="624"/>
      <c r="AD19" s="624"/>
      <c r="AE19" s="624"/>
      <c r="AF19" s="624"/>
      <c r="AG19" s="624"/>
      <c r="AH19" s="624"/>
      <c r="AI19" s="624"/>
      <c r="AJ19" s="624"/>
    </row>
    <row r="20" spans="1:36" ht="46.8">
      <c r="A20" s="726"/>
      <c r="B20" s="726"/>
      <c r="C20" s="726"/>
      <c r="D20" s="726"/>
      <c r="E20" s="651"/>
      <c r="F20" s="652" t="s">
        <v>154</v>
      </c>
      <c r="G20" s="653" t="s">
        <v>151</v>
      </c>
      <c r="H20" s="654" t="s">
        <v>146</v>
      </c>
      <c r="I20" s="710">
        <f>I12</f>
        <v>0</v>
      </c>
      <c r="J20" s="710">
        <f t="shared" si="3"/>
        <v>0</v>
      </c>
      <c r="K20" s="710">
        <f t="shared" si="3"/>
        <v>0</v>
      </c>
      <c r="L20" s="710">
        <f t="shared" si="3"/>
        <v>0</v>
      </c>
      <c r="M20" s="710">
        <f t="shared" si="3"/>
        <v>0</v>
      </c>
      <c r="N20" s="710">
        <f t="shared" si="3"/>
        <v>0</v>
      </c>
      <c r="O20" s="710">
        <f t="shared" si="3"/>
        <v>0</v>
      </c>
      <c r="P20" s="710">
        <f t="shared" si="3"/>
        <v>0</v>
      </c>
      <c r="Q20" s="710">
        <f t="shared" si="3"/>
        <v>0</v>
      </c>
      <c r="R20" s="710">
        <f t="shared" si="3"/>
        <v>0</v>
      </c>
      <c r="S20" s="710">
        <f t="shared" si="3"/>
        <v>0</v>
      </c>
      <c r="T20" s="710">
        <f t="shared" si="3"/>
        <v>0</v>
      </c>
      <c r="U20" s="710">
        <f t="shared" si="3"/>
        <v>0</v>
      </c>
      <c r="V20" s="624"/>
      <c r="W20" s="624"/>
      <c r="X20" s="624"/>
      <c r="Y20" s="624"/>
      <c r="Z20" s="624"/>
      <c r="AA20" s="624"/>
      <c r="AB20" s="624"/>
      <c r="AC20" s="624"/>
      <c r="AD20" s="624"/>
      <c r="AE20" s="624"/>
      <c r="AF20" s="624"/>
      <c r="AG20" s="624"/>
      <c r="AH20" s="624"/>
      <c r="AI20" s="624"/>
      <c r="AJ20" s="624"/>
    </row>
    <row r="21" spans="1:36" ht="15.6">
      <c r="A21" s="726"/>
      <c r="B21" s="726"/>
      <c r="C21" s="726"/>
      <c r="D21" s="726"/>
      <c r="E21" s="651"/>
      <c r="F21" s="652" t="s">
        <v>155</v>
      </c>
      <c r="G21" s="653" t="s">
        <v>151</v>
      </c>
      <c r="H21" s="654" t="s">
        <v>5</v>
      </c>
      <c r="I21" s="710">
        <f t="shared" ref="I21:U22" si="4">I13</f>
        <v>0</v>
      </c>
      <c r="J21" s="710">
        <f t="shared" si="4"/>
        <v>0</v>
      </c>
      <c r="K21" s="710">
        <f t="shared" si="4"/>
        <v>0</v>
      </c>
      <c r="L21" s="710">
        <f t="shared" si="4"/>
        <v>0</v>
      </c>
      <c r="M21" s="710">
        <f t="shared" si="4"/>
        <v>0</v>
      </c>
      <c r="N21" s="710">
        <f t="shared" si="4"/>
        <v>0</v>
      </c>
      <c r="O21" s="710">
        <f t="shared" si="4"/>
        <v>0</v>
      </c>
      <c r="P21" s="710">
        <f t="shared" si="4"/>
        <v>0</v>
      </c>
      <c r="Q21" s="710">
        <f t="shared" si="4"/>
        <v>0</v>
      </c>
      <c r="R21" s="710">
        <f t="shared" si="4"/>
        <v>0</v>
      </c>
      <c r="S21" s="710">
        <f t="shared" si="4"/>
        <v>0</v>
      </c>
      <c r="T21" s="710">
        <f t="shared" si="4"/>
        <v>0</v>
      </c>
      <c r="U21" s="710">
        <f t="shared" si="4"/>
        <v>0</v>
      </c>
      <c r="V21" s="624"/>
      <c r="W21" s="624"/>
      <c r="X21" s="624"/>
      <c r="Y21" s="624"/>
      <c r="Z21" s="624"/>
      <c r="AA21" s="624"/>
      <c r="AB21" s="624"/>
      <c r="AC21" s="624"/>
      <c r="AD21" s="624"/>
      <c r="AE21" s="624"/>
      <c r="AF21" s="624"/>
      <c r="AG21" s="624"/>
      <c r="AH21" s="624"/>
      <c r="AI21" s="624"/>
      <c r="AJ21" s="624"/>
    </row>
    <row r="22" spans="1:36" ht="15.6">
      <c r="A22" s="727"/>
      <c r="B22" s="727"/>
      <c r="C22" s="727"/>
      <c r="D22" s="727"/>
      <c r="E22" s="651"/>
      <c r="F22" s="652" t="s">
        <v>156</v>
      </c>
      <c r="G22" s="653" t="s">
        <v>151</v>
      </c>
      <c r="H22" s="654" t="s">
        <v>147</v>
      </c>
      <c r="I22" s="710">
        <f t="shared" si="4"/>
        <v>41.69</v>
      </c>
      <c r="J22" s="710">
        <f t="shared" si="4"/>
        <v>41.05</v>
      </c>
      <c r="K22" s="710">
        <f t="shared" si="4"/>
        <v>300</v>
      </c>
      <c r="L22" s="710">
        <f t="shared" si="4"/>
        <v>0</v>
      </c>
      <c r="M22" s="710">
        <f t="shared" si="4"/>
        <v>0</v>
      </c>
      <c r="N22" s="710">
        <f t="shared" si="4"/>
        <v>0</v>
      </c>
      <c r="O22" s="710">
        <f t="shared" si="4"/>
        <v>341.69</v>
      </c>
      <c r="P22" s="710">
        <f t="shared" si="4"/>
        <v>0</v>
      </c>
      <c r="Q22" s="710">
        <f t="shared" si="4"/>
        <v>0</v>
      </c>
      <c r="R22" s="710">
        <f t="shared" si="4"/>
        <v>0</v>
      </c>
      <c r="S22" s="710">
        <f t="shared" si="4"/>
        <v>0</v>
      </c>
      <c r="T22" s="710">
        <f t="shared" si="4"/>
        <v>0</v>
      </c>
      <c r="U22" s="710">
        <f t="shared" si="4"/>
        <v>0</v>
      </c>
      <c r="V22" s="624"/>
      <c r="W22" s="624"/>
      <c r="X22" s="624"/>
      <c r="Y22" s="624"/>
      <c r="Z22" s="624"/>
      <c r="AA22" s="624"/>
      <c r="AB22" s="624"/>
      <c r="AC22" s="624"/>
      <c r="AD22" s="624"/>
      <c r="AE22" s="624"/>
      <c r="AF22" s="624"/>
      <c r="AG22" s="624"/>
      <c r="AH22" s="624"/>
      <c r="AI22" s="624"/>
      <c r="AJ22" s="624"/>
    </row>
    <row r="23" spans="1:36" ht="48.6">
      <c r="A23" s="635" t="s">
        <v>4</v>
      </c>
      <c r="B23" s="640" t="s">
        <v>4</v>
      </c>
      <c r="C23" s="641" t="s">
        <v>9</v>
      </c>
      <c r="D23" s="641" t="s">
        <v>157</v>
      </c>
      <c r="E23" s="642"/>
      <c r="F23" s="643" t="s">
        <v>158</v>
      </c>
      <c r="G23" s="643"/>
      <c r="H23" s="644"/>
      <c r="I23" s="706"/>
      <c r="J23" s="706"/>
      <c r="K23" s="706"/>
      <c r="L23" s="706"/>
      <c r="M23" s="706"/>
      <c r="N23" s="706"/>
      <c r="O23" s="706"/>
      <c r="P23" s="706"/>
      <c r="Q23" s="706"/>
      <c r="R23" s="706"/>
      <c r="S23" s="706"/>
      <c r="T23" s="706"/>
      <c r="U23" s="706"/>
      <c r="V23" s="624"/>
      <c r="W23" s="624"/>
      <c r="X23" s="624"/>
      <c r="Y23" s="624"/>
      <c r="Z23" s="624"/>
      <c r="AA23" s="624"/>
      <c r="AB23" s="624"/>
      <c r="AC23" s="624"/>
      <c r="AD23" s="624"/>
      <c r="AE23" s="624"/>
      <c r="AF23" s="624"/>
      <c r="AG23" s="624"/>
      <c r="AH23" s="624"/>
      <c r="AI23" s="624"/>
      <c r="AJ23" s="624"/>
    </row>
    <row r="24" spans="1:36" ht="15.6">
      <c r="A24" s="730"/>
      <c r="B24" s="731"/>
      <c r="C24" s="732"/>
      <c r="D24" s="732"/>
      <c r="E24" s="725" t="s">
        <v>7</v>
      </c>
      <c r="F24" s="742" t="s">
        <v>159</v>
      </c>
      <c r="G24" s="729">
        <v>188714469</v>
      </c>
      <c r="H24" s="645" t="s">
        <v>143</v>
      </c>
      <c r="I24" s="667">
        <v>263.2</v>
      </c>
      <c r="J24" s="707"/>
      <c r="K24" s="667"/>
      <c r="L24" s="668"/>
      <c r="M24" s="668"/>
      <c r="N24" s="707"/>
      <c r="O24" s="708">
        <f t="shared" ref="O24:O29" si="5">I24+K24</f>
        <v>263.2</v>
      </c>
      <c r="P24" s="667"/>
      <c r="Q24" s="668"/>
      <c r="R24" s="668"/>
      <c r="S24" s="667"/>
      <c r="T24" s="668"/>
      <c r="U24" s="668"/>
      <c r="V24" s="624"/>
      <c r="W24" s="624"/>
      <c r="X24" s="624"/>
      <c r="Y24" s="624"/>
      <c r="Z24" s="624"/>
      <c r="AA24" s="624"/>
      <c r="AB24" s="624"/>
      <c r="AC24" s="624"/>
      <c r="AD24" s="624"/>
      <c r="AE24" s="624"/>
      <c r="AF24" s="624"/>
      <c r="AG24" s="624"/>
      <c r="AH24" s="624"/>
      <c r="AI24" s="624"/>
      <c r="AJ24" s="624"/>
    </row>
    <row r="25" spans="1:36" ht="15.75" customHeight="1">
      <c r="A25" s="726"/>
      <c r="B25" s="726"/>
      <c r="C25" s="726"/>
      <c r="D25" s="726"/>
      <c r="E25" s="726"/>
      <c r="F25" s="726"/>
      <c r="G25" s="726"/>
      <c r="H25" s="645" t="s">
        <v>144</v>
      </c>
      <c r="I25" s="667"/>
      <c r="J25" s="707"/>
      <c r="K25" s="667"/>
      <c r="L25" s="668"/>
      <c r="M25" s="668"/>
      <c r="N25" s="707"/>
      <c r="O25" s="708">
        <f t="shared" si="5"/>
        <v>0</v>
      </c>
      <c r="P25" s="667"/>
      <c r="Q25" s="668"/>
      <c r="R25" s="668"/>
      <c r="S25" s="667"/>
      <c r="T25" s="668"/>
      <c r="U25" s="668"/>
      <c r="V25" s="624"/>
      <c r="W25" s="624"/>
      <c r="X25" s="624"/>
      <c r="Y25" s="624"/>
      <c r="Z25" s="624"/>
      <c r="AA25" s="624"/>
      <c r="AB25" s="624"/>
      <c r="AC25" s="624"/>
      <c r="AD25" s="624"/>
      <c r="AE25" s="624"/>
      <c r="AF25" s="624"/>
      <c r="AG25" s="624"/>
      <c r="AH25" s="624"/>
      <c r="AI25" s="624"/>
      <c r="AJ25" s="624"/>
    </row>
    <row r="26" spans="1:36" ht="15.6">
      <c r="A26" s="726"/>
      <c r="B26" s="726"/>
      <c r="C26" s="726"/>
      <c r="D26" s="726"/>
      <c r="E26" s="726"/>
      <c r="F26" s="726"/>
      <c r="G26" s="726"/>
      <c r="H26" s="645" t="s">
        <v>145</v>
      </c>
      <c r="I26" s="667"/>
      <c r="J26" s="707"/>
      <c r="K26" s="667"/>
      <c r="L26" s="668"/>
      <c r="M26" s="668"/>
      <c r="N26" s="707"/>
      <c r="O26" s="708">
        <f t="shared" si="5"/>
        <v>0</v>
      </c>
      <c r="P26" s="667"/>
      <c r="Q26" s="668"/>
      <c r="R26" s="668"/>
      <c r="S26" s="667"/>
      <c r="T26" s="668"/>
      <c r="U26" s="668"/>
      <c r="V26" s="624"/>
      <c r="W26" s="624"/>
      <c r="X26" s="624"/>
      <c r="Y26" s="624"/>
      <c r="Z26" s="624"/>
      <c r="AA26" s="624"/>
      <c r="AB26" s="624"/>
      <c r="AC26" s="624"/>
      <c r="AD26" s="624"/>
      <c r="AE26" s="624"/>
      <c r="AF26" s="624"/>
      <c r="AG26" s="624"/>
      <c r="AH26" s="624"/>
      <c r="AI26" s="624"/>
      <c r="AJ26" s="624"/>
    </row>
    <row r="27" spans="1:36" ht="15.6">
      <c r="A27" s="726"/>
      <c r="B27" s="726"/>
      <c r="C27" s="726"/>
      <c r="D27" s="726"/>
      <c r="E27" s="726"/>
      <c r="F27" s="726"/>
      <c r="G27" s="726"/>
      <c r="H27" s="645" t="s">
        <v>146</v>
      </c>
      <c r="I27" s="667"/>
      <c r="J27" s="707"/>
      <c r="K27" s="667"/>
      <c r="L27" s="668"/>
      <c r="M27" s="668"/>
      <c r="N27" s="707"/>
      <c r="O27" s="708">
        <f t="shared" si="5"/>
        <v>0</v>
      </c>
      <c r="P27" s="667"/>
      <c r="Q27" s="668"/>
      <c r="R27" s="668"/>
      <c r="S27" s="667"/>
      <c r="T27" s="668"/>
      <c r="U27" s="668"/>
      <c r="V27" s="624"/>
      <c r="W27" s="624"/>
      <c r="X27" s="624"/>
      <c r="Y27" s="624"/>
      <c r="Z27" s="624"/>
      <c r="AA27" s="624"/>
      <c r="AB27" s="624"/>
      <c r="AC27" s="624"/>
      <c r="AD27" s="624"/>
      <c r="AE27" s="624"/>
      <c r="AF27" s="624"/>
      <c r="AG27" s="624"/>
      <c r="AH27" s="624"/>
      <c r="AI27" s="624"/>
      <c r="AJ27" s="624"/>
    </row>
    <row r="28" spans="1:36" ht="15.6">
      <c r="A28" s="726"/>
      <c r="B28" s="726"/>
      <c r="C28" s="726"/>
      <c r="D28" s="726"/>
      <c r="E28" s="726"/>
      <c r="F28" s="726"/>
      <c r="G28" s="726"/>
      <c r="H28" s="645" t="s">
        <v>5</v>
      </c>
      <c r="I28" s="667"/>
      <c r="J28" s="707"/>
      <c r="K28" s="669">
        <v>966.8</v>
      </c>
      <c r="L28" s="668"/>
      <c r="M28" s="711">
        <v>966.8</v>
      </c>
      <c r="N28" s="707"/>
      <c r="O28" s="708">
        <f t="shared" si="5"/>
        <v>966.8</v>
      </c>
      <c r="P28" s="667"/>
      <c r="Q28" s="668"/>
      <c r="R28" s="668"/>
      <c r="S28" s="667"/>
      <c r="T28" s="668"/>
      <c r="U28" s="668"/>
      <c r="V28" s="624"/>
      <c r="W28" s="624"/>
      <c r="X28" s="624"/>
      <c r="Y28" s="624"/>
      <c r="Z28" s="624"/>
      <c r="AA28" s="624"/>
      <c r="AB28" s="624"/>
      <c r="AC28" s="624"/>
      <c r="AD28" s="624"/>
      <c r="AE28" s="624"/>
      <c r="AF28" s="624"/>
      <c r="AG28" s="624"/>
      <c r="AH28" s="624"/>
      <c r="AI28" s="624"/>
      <c r="AJ28" s="624"/>
    </row>
    <row r="29" spans="1:36" ht="15.6">
      <c r="A29" s="726"/>
      <c r="B29" s="726"/>
      <c r="C29" s="726"/>
      <c r="D29" s="726"/>
      <c r="E29" s="726"/>
      <c r="F29" s="727"/>
      <c r="G29" s="727"/>
      <c r="H29" s="645" t="s">
        <v>147</v>
      </c>
      <c r="I29" s="667"/>
      <c r="J29" s="707"/>
      <c r="K29" s="667"/>
      <c r="L29" s="668"/>
      <c r="M29" s="668"/>
      <c r="N29" s="707"/>
      <c r="O29" s="708">
        <f t="shared" si="5"/>
        <v>0</v>
      </c>
      <c r="P29" s="667"/>
      <c r="Q29" s="668"/>
      <c r="R29" s="668"/>
      <c r="S29" s="667"/>
      <c r="T29" s="668"/>
      <c r="U29" s="668"/>
      <c r="V29" s="624"/>
      <c r="W29" s="624"/>
      <c r="X29" s="624"/>
      <c r="Y29" s="624"/>
      <c r="Z29" s="624"/>
      <c r="AA29" s="624"/>
      <c r="AB29" s="624"/>
      <c r="AC29" s="624"/>
      <c r="AD29" s="624"/>
      <c r="AE29" s="624"/>
      <c r="AF29" s="624"/>
      <c r="AG29" s="624"/>
      <c r="AH29" s="624"/>
      <c r="AI29" s="624"/>
      <c r="AJ29" s="624"/>
    </row>
    <row r="30" spans="1:36" ht="31.2">
      <c r="A30" s="726"/>
      <c r="B30" s="726"/>
      <c r="C30" s="726"/>
      <c r="D30" s="726"/>
      <c r="E30" s="727"/>
      <c r="F30" s="655" t="s">
        <v>160</v>
      </c>
      <c r="G30" s="647"/>
      <c r="H30" s="645" t="s">
        <v>8</v>
      </c>
      <c r="I30" s="709">
        <f t="shared" ref="I30:U30" si="6">SUM(I24:I29)</f>
        <v>263.2</v>
      </c>
      <c r="J30" s="709">
        <f t="shared" si="6"/>
        <v>0</v>
      </c>
      <c r="K30" s="709">
        <f t="shared" si="6"/>
        <v>966.8</v>
      </c>
      <c r="L30" s="709">
        <f t="shared" si="6"/>
        <v>0</v>
      </c>
      <c r="M30" s="709">
        <f t="shared" si="6"/>
        <v>966.8</v>
      </c>
      <c r="N30" s="709">
        <f t="shared" si="6"/>
        <v>0</v>
      </c>
      <c r="O30" s="709">
        <f t="shared" si="6"/>
        <v>1230</v>
      </c>
      <c r="P30" s="709">
        <f t="shared" si="6"/>
        <v>0</v>
      </c>
      <c r="Q30" s="709">
        <f t="shared" si="6"/>
        <v>0</v>
      </c>
      <c r="R30" s="709">
        <f t="shared" si="6"/>
        <v>0</v>
      </c>
      <c r="S30" s="709">
        <f t="shared" si="6"/>
        <v>0</v>
      </c>
      <c r="T30" s="709">
        <f t="shared" si="6"/>
        <v>0</v>
      </c>
      <c r="U30" s="709">
        <f t="shared" si="6"/>
        <v>0</v>
      </c>
      <c r="V30" s="624"/>
      <c r="W30" s="624"/>
      <c r="X30" s="624"/>
      <c r="Y30" s="624"/>
      <c r="Z30" s="624"/>
      <c r="AA30" s="624"/>
      <c r="AB30" s="624"/>
      <c r="AC30" s="624"/>
      <c r="AD30" s="624"/>
      <c r="AE30" s="624"/>
      <c r="AF30" s="624"/>
      <c r="AG30" s="624"/>
      <c r="AH30" s="624"/>
      <c r="AI30" s="624"/>
      <c r="AJ30" s="624"/>
    </row>
    <row r="31" spans="1:36" ht="15.6">
      <c r="A31" s="726"/>
      <c r="B31" s="726"/>
      <c r="C31" s="726"/>
      <c r="D31" s="726"/>
      <c r="E31" s="725" t="s">
        <v>10</v>
      </c>
      <c r="F31" s="742" t="s">
        <v>161</v>
      </c>
      <c r="G31" s="729">
        <v>188714469</v>
      </c>
      <c r="H31" s="645" t="s">
        <v>143</v>
      </c>
      <c r="I31" s="667"/>
      <c r="J31" s="707"/>
      <c r="K31" s="667">
        <v>33.299999999999997</v>
      </c>
      <c r="L31" s="668"/>
      <c r="M31" s="668">
        <v>33.299999999999997</v>
      </c>
      <c r="N31" s="707"/>
      <c r="O31" s="708">
        <f t="shared" ref="O31:O36" si="7">I31+K31</f>
        <v>33.299999999999997</v>
      </c>
      <c r="P31" s="667"/>
      <c r="Q31" s="668"/>
      <c r="R31" s="668"/>
      <c r="S31" s="667"/>
      <c r="T31" s="668"/>
      <c r="U31" s="668"/>
      <c r="V31" s="624"/>
      <c r="W31" s="624"/>
      <c r="X31" s="624"/>
      <c r="Y31" s="624"/>
      <c r="Z31" s="624"/>
      <c r="AA31" s="624"/>
      <c r="AB31" s="624"/>
      <c r="AC31" s="624"/>
      <c r="AD31" s="624"/>
      <c r="AE31" s="624"/>
      <c r="AF31" s="624"/>
      <c r="AG31" s="624"/>
      <c r="AH31" s="624"/>
      <c r="AI31" s="624"/>
      <c r="AJ31" s="624"/>
    </row>
    <row r="32" spans="1:36" ht="15.6">
      <c r="A32" s="726"/>
      <c r="B32" s="726"/>
      <c r="C32" s="726"/>
      <c r="D32" s="726"/>
      <c r="E32" s="726"/>
      <c r="F32" s="726"/>
      <c r="G32" s="726"/>
      <c r="H32" s="645" t="s">
        <v>144</v>
      </c>
      <c r="I32" s="667"/>
      <c r="J32" s="707"/>
      <c r="K32" s="667"/>
      <c r="L32" s="668"/>
      <c r="M32" s="668"/>
      <c r="N32" s="707"/>
      <c r="O32" s="708">
        <f t="shared" si="7"/>
        <v>0</v>
      </c>
      <c r="P32" s="667"/>
      <c r="Q32" s="668"/>
      <c r="R32" s="668"/>
      <c r="S32" s="667"/>
      <c r="T32" s="668"/>
      <c r="U32" s="668"/>
      <c r="V32" s="624"/>
      <c r="W32" s="624"/>
      <c r="X32" s="624"/>
      <c r="Y32" s="624"/>
      <c r="Z32" s="624"/>
      <c r="AA32" s="624"/>
      <c r="AB32" s="624"/>
      <c r="AC32" s="624"/>
      <c r="AD32" s="624"/>
      <c r="AE32" s="624"/>
      <c r="AF32" s="624"/>
      <c r="AG32" s="624"/>
      <c r="AH32" s="624"/>
      <c r="AI32" s="624"/>
      <c r="AJ32" s="624"/>
    </row>
    <row r="33" spans="1:36" ht="15.6">
      <c r="A33" s="726"/>
      <c r="B33" s="726"/>
      <c r="C33" s="726"/>
      <c r="D33" s="726"/>
      <c r="E33" s="726"/>
      <c r="F33" s="726"/>
      <c r="G33" s="726"/>
      <c r="H33" s="645" t="s">
        <v>145</v>
      </c>
      <c r="I33" s="667"/>
      <c r="J33" s="707"/>
      <c r="K33" s="667"/>
      <c r="L33" s="668"/>
      <c r="M33" s="668"/>
      <c r="N33" s="707"/>
      <c r="O33" s="708">
        <f t="shared" si="7"/>
        <v>0</v>
      </c>
      <c r="P33" s="667"/>
      <c r="Q33" s="668"/>
      <c r="R33" s="668"/>
      <c r="S33" s="667"/>
      <c r="T33" s="668"/>
      <c r="U33" s="668"/>
      <c r="V33" s="624"/>
      <c r="W33" s="624"/>
      <c r="X33" s="624"/>
      <c r="Y33" s="624"/>
      <c r="Z33" s="624"/>
      <c r="AA33" s="624"/>
      <c r="AB33" s="624"/>
      <c r="AC33" s="624"/>
      <c r="AD33" s="624"/>
      <c r="AE33" s="624"/>
      <c r="AF33" s="624"/>
      <c r="AG33" s="624"/>
      <c r="AH33" s="624"/>
      <c r="AI33" s="624"/>
      <c r="AJ33" s="624"/>
    </row>
    <row r="34" spans="1:36" ht="15.6">
      <c r="A34" s="726"/>
      <c r="B34" s="726"/>
      <c r="C34" s="726"/>
      <c r="D34" s="726"/>
      <c r="E34" s="726"/>
      <c r="F34" s="726"/>
      <c r="G34" s="726"/>
      <c r="H34" s="645" t="s">
        <v>146</v>
      </c>
      <c r="I34" s="667"/>
      <c r="J34" s="707"/>
      <c r="K34" s="667"/>
      <c r="L34" s="668"/>
      <c r="M34" s="668"/>
      <c r="N34" s="707"/>
      <c r="O34" s="708">
        <f t="shared" si="7"/>
        <v>0</v>
      </c>
      <c r="P34" s="667"/>
      <c r="Q34" s="668"/>
      <c r="R34" s="668"/>
      <c r="S34" s="667"/>
      <c r="T34" s="668"/>
      <c r="U34" s="668"/>
      <c r="V34" s="624"/>
      <c r="W34" s="624"/>
      <c r="X34" s="624"/>
      <c r="Y34" s="624"/>
      <c r="Z34" s="624"/>
      <c r="AA34" s="624"/>
      <c r="AB34" s="624"/>
      <c r="AC34" s="624"/>
      <c r="AD34" s="624"/>
      <c r="AE34" s="624"/>
      <c r="AF34" s="624"/>
      <c r="AG34" s="624"/>
      <c r="AH34" s="624"/>
      <c r="AI34" s="624"/>
      <c r="AJ34" s="624"/>
    </row>
    <row r="35" spans="1:36" ht="15.6">
      <c r="A35" s="726"/>
      <c r="B35" s="726"/>
      <c r="C35" s="726"/>
      <c r="D35" s="726"/>
      <c r="E35" s="726"/>
      <c r="F35" s="726"/>
      <c r="G35" s="726"/>
      <c r="H35" s="645" t="s">
        <v>5</v>
      </c>
      <c r="I35" s="667"/>
      <c r="J35" s="707"/>
      <c r="K35" s="667"/>
      <c r="L35" s="668"/>
      <c r="M35" s="668"/>
      <c r="N35" s="707"/>
      <c r="O35" s="708">
        <f t="shared" si="7"/>
        <v>0</v>
      </c>
      <c r="P35" s="667"/>
      <c r="Q35" s="668"/>
      <c r="R35" s="668"/>
      <c r="S35" s="667"/>
      <c r="T35" s="668"/>
      <c r="U35" s="668"/>
      <c r="V35" s="624"/>
      <c r="W35" s="624"/>
      <c r="X35" s="624"/>
      <c r="Y35" s="624"/>
      <c r="Z35" s="624"/>
      <c r="AA35" s="624"/>
      <c r="AB35" s="624"/>
      <c r="AC35" s="624"/>
      <c r="AD35" s="624"/>
      <c r="AE35" s="624"/>
      <c r="AF35" s="624"/>
      <c r="AG35" s="624"/>
      <c r="AH35" s="624"/>
      <c r="AI35" s="624"/>
      <c r="AJ35" s="624"/>
    </row>
    <row r="36" spans="1:36" ht="15.6">
      <c r="A36" s="726"/>
      <c r="B36" s="726"/>
      <c r="C36" s="726"/>
      <c r="D36" s="726"/>
      <c r="E36" s="726"/>
      <c r="F36" s="727"/>
      <c r="G36" s="727"/>
      <c r="H36" s="645" t="s">
        <v>147</v>
      </c>
      <c r="I36" s="667"/>
      <c r="J36" s="707"/>
      <c r="K36" s="667"/>
      <c r="L36" s="668"/>
      <c r="M36" s="668"/>
      <c r="N36" s="707"/>
      <c r="O36" s="708">
        <f t="shared" si="7"/>
        <v>0</v>
      </c>
      <c r="P36" s="667"/>
      <c r="Q36" s="668"/>
      <c r="R36" s="668"/>
      <c r="S36" s="667"/>
      <c r="T36" s="668"/>
      <c r="U36" s="668"/>
      <c r="V36" s="624"/>
      <c r="W36" s="624"/>
      <c r="X36" s="624"/>
      <c r="Y36" s="624"/>
      <c r="Z36" s="624"/>
      <c r="AA36" s="624"/>
      <c r="AB36" s="624"/>
      <c r="AC36" s="624"/>
      <c r="AD36" s="624"/>
      <c r="AE36" s="624"/>
      <c r="AF36" s="624"/>
      <c r="AG36" s="624"/>
      <c r="AH36" s="624"/>
      <c r="AI36" s="624"/>
      <c r="AJ36" s="624"/>
    </row>
    <row r="37" spans="1:36" ht="31.2">
      <c r="A37" s="726"/>
      <c r="B37" s="726"/>
      <c r="C37" s="726"/>
      <c r="D37" s="726"/>
      <c r="E37" s="727"/>
      <c r="F37" s="655" t="s">
        <v>162</v>
      </c>
      <c r="G37" s="647"/>
      <c r="H37" s="645" t="s">
        <v>8</v>
      </c>
      <c r="I37" s="709">
        <f t="shared" ref="I37:U37" si="8">SUM(I31:I36)</f>
        <v>0</v>
      </c>
      <c r="J37" s="709">
        <f t="shared" si="8"/>
        <v>0</v>
      </c>
      <c r="K37" s="709">
        <f t="shared" si="8"/>
        <v>33.299999999999997</v>
      </c>
      <c r="L37" s="709">
        <f t="shared" si="8"/>
        <v>0</v>
      </c>
      <c r="M37" s="709">
        <f t="shared" si="8"/>
        <v>33.299999999999997</v>
      </c>
      <c r="N37" s="709">
        <f t="shared" si="8"/>
        <v>0</v>
      </c>
      <c r="O37" s="709">
        <f t="shared" si="8"/>
        <v>33.299999999999997</v>
      </c>
      <c r="P37" s="709">
        <f t="shared" si="8"/>
        <v>0</v>
      </c>
      <c r="Q37" s="709">
        <f t="shared" si="8"/>
        <v>0</v>
      </c>
      <c r="R37" s="709">
        <f t="shared" si="8"/>
        <v>0</v>
      </c>
      <c r="S37" s="709">
        <f t="shared" si="8"/>
        <v>0</v>
      </c>
      <c r="T37" s="709">
        <f t="shared" si="8"/>
        <v>0</v>
      </c>
      <c r="U37" s="709">
        <f t="shared" si="8"/>
        <v>0</v>
      </c>
      <c r="V37" s="624"/>
      <c r="W37" s="624"/>
      <c r="X37" s="624"/>
      <c r="Y37" s="624"/>
      <c r="Z37" s="624"/>
      <c r="AA37" s="624"/>
      <c r="AB37" s="624"/>
      <c r="AC37" s="624"/>
      <c r="AD37" s="624"/>
      <c r="AE37" s="624"/>
      <c r="AF37" s="624"/>
      <c r="AG37" s="624"/>
      <c r="AH37" s="624"/>
      <c r="AI37" s="624"/>
      <c r="AJ37" s="624"/>
    </row>
    <row r="38" spans="1:36" ht="31.2">
      <c r="A38" s="726"/>
      <c r="B38" s="726"/>
      <c r="C38" s="726"/>
      <c r="D38" s="726"/>
      <c r="E38" s="641"/>
      <c r="F38" s="648"/>
      <c r="G38" s="656"/>
      <c r="H38" s="657" t="s">
        <v>149</v>
      </c>
      <c r="I38" s="699">
        <f t="shared" ref="I38:U38" si="9">I30+I37</f>
        <v>263.2</v>
      </c>
      <c r="J38" s="699">
        <f t="shared" si="9"/>
        <v>0</v>
      </c>
      <c r="K38" s="699">
        <f t="shared" si="9"/>
        <v>1000.0999999999999</v>
      </c>
      <c r="L38" s="699">
        <f t="shared" si="9"/>
        <v>0</v>
      </c>
      <c r="M38" s="699">
        <f t="shared" si="9"/>
        <v>1000.0999999999999</v>
      </c>
      <c r="N38" s="699">
        <f t="shared" si="9"/>
        <v>0</v>
      </c>
      <c r="O38" s="699">
        <f t="shared" si="9"/>
        <v>1263.3</v>
      </c>
      <c r="P38" s="699">
        <f t="shared" si="9"/>
        <v>0</v>
      </c>
      <c r="Q38" s="699">
        <f t="shared" si="9"/>
        <v>0</v>
      </c>
      <c r="R38" s="699">
        <f t="shared" si="9"/>
        <v>0</v>
      </c>
      <c r="S38" s="699">
        <f t="shared" si="9"/>
        <v>0</v>
      </c>
      <c r="T38" s="699">
        <f t="shared" si="9"/>
        <v>0</v>
      </c>
      <c r="U38" s="699">
        <f t="shared" si="9"/>
        <v>0</v>
      </c>
      <c r="V38" s="624"/>
      <c r="W38" s="624"/>
      <c r="X38" s="624"/>
      <c r="Y38" s="624"/>
      <c r="Z38" s="624"/>
      <c r="AA38" s="624"/>
      <c r="AB38" s="624"/>
      <c r="AC38" s="624"/>
      <c r="AD38" s="624"/>
      <c r="AE38" s="624"/>
      <c r="AF38" s="624"/>
      <c r="AG38" s="624"/>
      <c r="AH38" s="624"/>
      <c r="AI38" s="624"/>
      <c r="AJ38" s="624"/>
    </row>
    <row r="39" spans="1:36" ht="15.6">
      <c r="A39" s="726"/>
      <c r="B39" s="726"/>
      <c r="C39" s="726"/>
      <c r="D39" s="726"/>
      <c r="E39" s="651"/>
      <c r="F39" s="652" t="s">
        <v>150</v>
      </c>
      <c r="G39" s="653" t="s">
        <v>151</v>
      </c>
      <c r="H39" s="654" t="s">
        <v>143</v>
      </c>
      <c r="I39" s="710">
        <f t="shared" ref="I39:U44" si="10">I24+I31</f>
        <v>263.2</v>
      </c>
      <c r="J39" s="710">
        <f t="shared" si="10"/>
        <v>0</v>
      </c>
      <c r="K39" s="710">
        <f t="shared" si="10"/>
        <v>33.299999999999997</v>
      </c>
      <c r="L39" s="710">
        <f t="shared" si="10"/>
        <v>0</v>
      </c>
      <c r="M39" s="710">
        <f t="shared" si="10"/>
        <v>33.299999999999997</v>
      </c>
      <c r="N39" s="710">
        <f t="shared" si="10"/>
        <v>0</v>
      </c>
      <c r="O39" s="710">
        <f t="shared" si="10"/>
        <v>296.5</v>
      </c>
      <c r="P39" s="710">
        <f t="shared" si="10"/>
        <v>0</v>
      </c>
      <c r="Q39" s="710">
        <f t="shared" si="10"/>
        <v>0</v>
      </c>
      <c r="R39" s="710">
        <f t="shared" si="10"/>
        <v>0</v>
      </c>
      <c r="S39" s="710">
        <f t="shared" si="10"/>
        <v>0</v>
      </c>
      <c r="T39" s="710">
        <f t="shared" si="10"/>
        <v>0</v>
      </c>
      <c r="U39" s="710">
        <f t="shared" si="10"/>
        <v>0</v>
      </c>
      <c r="V39" s="624"/>
      <c r="W39" s="624"/>
      <c r="X39" s="624"/>
      <c r="Y39" s="624"/>
      <c r="Z39" s="624"/>
      <c r="AA39" s="624"/>
      <c r="AB39" s="624"/>
      <c r="AC39" s="624"/>
      <c r="AD39" s="624"/>
      <c r="AE39" s="624"/>
      <c r="AF39" s="624"/>
      <c r="AG39" s="624"/>
      <c r="AH39" s="624"/>
      <c r="AI39" s="624"/>
      <c r="AJ39" s="624"/>
    </row>
    <row r="40" spans="1:36" ht="15.6">
      <c r="A40" s="726"/>
      <c r="B40" s="726"/>
      <c r="C40" s="726"/>
      <c r="D40" s="726"/>
      <c r="E40" s="651"/>
      <c r="F40" s="652" t="s">
        <v>152</v>
      </c>
      <c r="G40" s="653" t="s">
        <v>151</v>
      </c>
      <c r="H40" s="654" t="s">
        <v>144</v>
      </c>
      <c r="I40" s="710">
        <f t="shared" si="10"/>
        <v>0</v>
      </c>
      <c r="J40" s="710">
        <f t="shared" si="10"/>
        <v>0</v>
      </c>
      <c r="K40" s="710">
        <f t="shared" si="10"/>
        <v>0</v>
      </c>
      <c r="L40" s="710">
        <f t="shared" si="10"/>
        <v>0</v>
      </c>
      <c r="M40" s="710">
        <f t="shared" si="10"/>
        <v>0</v>
      </c>
      <c r="N40" s="710">
        <f t="shared" si="10"/>
        <v>0</v>
      </c>
      <c r="O40" s="710">
        <f t="shared" si="10"/>
        <v>0</v>
      </c>
      <c r="P40" s="710">
        <f t="shared" si="10"/>
        <v>0</v>
      </c>
      <c r="Q40" s="710">
        <f t="shared" si="10"/>
        <v>0</v>
      </c>
      <c r="R40" s="710">
        <f t="shared" si="10"/>
        <v>0</v>
      </c>
      <c r="S40" s="710">
        <f t="shared" si="10"/>
        <v>0</v>
      </c>
      <c r="T40" s="710">
        <f t="shared" si="10"/>
        <v>0</v>
      </c>
      <c r="U40" s="710">
        <f t="shared" si="10"/>
        <v>0</v>
      </c>
      <c r="V40" s="624"/>
      <c r="W40" s="624"/>
      <c r="X40" s="624"/>
      <c r="Y40" s="624"/>
      <c r="Z40" s="624"/>
      <c r="AA40" s="624"/>
      <c r="AB40" s="624"/>
      <c r="AC40" s="624"/>
      <c r="AD40" s="624"/>
      <c r="AE40" s="624"/>
      <c r="AF40" s="624"/>
      <c r="AG40" s="624"/>
      <c r="AH40" s="624"/>
      <c r="AI40" s="624"/>
      <c r="AJ40" s="624"/>
    </row>
    <row r="41" spans="1:36" ht="15.6">
      <c r="A41" s="726"/>
      <c r="B41" s="726"/>
      <c r="C41" s="726"/>
      <c r="D41" s="726"/>
      <c r="E41" s="651"/>
      <c r="F41" s="652" t="s">
        <v>153</v>
      </c>
      <c r="G41" s="653" t="s">
        <v>151</v>
      </c>
      <c r="H41" s="654" t="s">
        <v>145</v>
      </c>
      <c r="I41" s="710">
        <f t="shared" si="10"/>
        <v>0</v>
      </c>
      <c r="J41" s="710">
        <f t="shared" si="10"/>
        <v>0</v>
      </c>
      <c r="K41" s="710">
        <f t="shared" si="10"/>
        <v>0</v>
      </c>
      <c r="L41" s="710">
        <f t="shared" si="10"/>
        <v>0</v>
      </c>
      <c r="M41" s="710">
        <f t="shared" si="10"/>
        <v>0</v>
      </c>
      <c r="N41" s="710">
        <f t="shared" si="10"/>
        <v>0</v>
      </c>
      <c r="O41" s="710">
        <f t="shared" si="10"/>
        <v>0</v>
      </c>
      <c r="P41" s="710">
        <f t="shared" si="10"/>
        <v>0</v>
      </c>
      <c r="Q41" s="710">
        <f t="shared" si="10"/>
        <v>0</v>
      </c>
      <c r="R41" s="710">
        <f t="shared" si="10"/>
        <v>0</v>
      </c>
      <c r="S41" s="710">
        <f t="shared" si="10"/>
        <v>0</v>
      </c>
      <c r="T41" s="710">
        <f t="shared" si="10"/>
        <v>0</v>
      </c>
      <c r="U41" s="710">
        <f t="shared" si="10"/>
        <v>0</v>
      </c>
      <c r="V41" s="624"/>
      <c r="W41" s="624"/>
      <c r="X41" s="624"/>
      <c r="Y41" s="624"/>
      <c r="Z41" s="624"/>
      <c r="AA41" s="624"/>
      <c r="AB41" s="624"/>
      <c r="AC41" s="624"/>
      <c r="AD41" s="624"/>
      <c r="AE41" s="624"/>
      <c r="AF41" s="624"/>
      <c r="AG41" s="624"/>
      <c r="AH41" s="624"/>
      <c r="AI41" s="624"/>
      <c r="AJ41" s="624"/>
    </row>
    <row r="42" spans="1:36" ht="46.8">
      <c r="A42" s="726"/>
      <c r="B42" s="726"/>
      <c r="C42" s="726"/>
      <c r="D42" s="726"/>
      <c r="E42" s="651"/>
      <c r="F42" s="652" t="s">
        <v>154</v>
      </c>
      <c r="G42" s="653" t="s">
        <v>151</v>
      </c>
      <c r="H42" s="654" t="s">
        <v>146</v>
      </c>
      <c r="I42" s="710">
        <f t="shared" si="10"/>
        <v>0</v>
      </c>
      <c r="J42" s="710">
        <f t="shared" si="10"/>
        <v>0</v>
      </c>
      <c r="K42" s="710">
        <f t="shared" si="10"/>
        <v>0</v>
      </c>
      <c r="L42" s="710">
        <f t="shared" si="10"/>
        <v>0</v>
      </c>
      <c r="M42" s="710">
        <f t="shared" si="10"/>
        <v>0</v>
      </c>
      <c r="N42" s="710">
        <f t="shared" si="10"/>
        <v>0</v>
      </c>
      <c r="O42" s="710">
        <f t="shared" si="10"/>
        <v>0</v>
      </c>
      <c r="P42" s="710">
        <f t="shared" si="10"/>
        <v>0</v>
      </c>
      <c r="Q42" s="710">
        <f t="shared" si="10"/>
        <v>0</v>
      </c>
      <c r="R42" s="710">
        <f t="shared" si="10"/>
        <v>0</v>
      </c>
      <c r="S42" s="710">
        <f t="shared" si="10"/>
        <v>0</v>
      </c>
      <c r="T42" s="710">
        <f t="shared" si="10"/>
        <v>0</v>
      </c>
      <c r="U42" s="710">
        <f t="shared" si="10"/>
        <v>0</v>
      </c>
      <c r="V42" s="624"/>
      <c r="W42" s="624"/>
      <c r="X42" s="624"/>
      <c r="Y42" s="624"/>
      <c r="Z42" s="624"/>
      <c r="AA42" s="624"/>
      <c r="AB42" s="624"/>
      <c r="AC42" s="624"/>
      <c r="AD42" s="624"/>
      <c r="AE42" s="624"/>
      <c r="AF42" s="624"/>
      <c r="AG42" s="624"/>
      <c r="AH42" s="624"/>
      <c r="AI42" s="624"/>
      <c r="AJ42" s="624"/>
    </row>
    <row r="43" spans="1:36" ht="15.6">
      <c r="A43" s="726"/>
      <c r="B43" s="726"/>
      <c r="C43" s="726"/>
      <c r="D43" s="726"/>
      <c r="E43" s="651"/>
      <c r="F43" s="652" t="s">
        <v>155</v>
      </c>
      <c r="G43" s="653" t="s">
        <v>151</v>
      </c>
      <c r="H43" s="654" t="s">
        <v>5</v>
      </c>
      <c r="I43" s="710">
        <f t="shared" si="10"/>
        <v>0</v>
      </c>
      <c r="J43" s="710">
        <f t="shared" si="10"/>
        <v>0</v>
      </c>
      <c r="K43" s="710">
        <f t="shared" si="10"/>
        <v>966.8</v>
      </c>
      <c r="L43" s="710">
        <f t="shared" si="10"/>
        <v>0</v>
      </c>
      <c r="M43" s="710">
        <f t="shared" si="10"/>
        <v>966.8</v>
      </c>
      <c r="N43" s="710">
        <f t="shared" si="10"/>
        <v>0</v>
      </c>
      <c r="O43" s="710">
        <f t="shared" si="10"/>
        <v>966.8</v>
      </c>
      <c r="P43" s="710">
        <f t="shared" si="10"/>
        <v>0</v>
      </c>
      <c r="Q43" s="710">
        <f t="shared" si="10"/>
        <v>0</v>
      </c>
      <c r="R43" s="710">
        <f t="shared" si="10"/>
        <v>0</v>
      </c>
      <c r="S43" s="710">
        <f t="shared" si="10"/>
        <v>0</v>
      </c>
      <c r="T43" s="710">
        <f t="shared" si="10"/>
        <v>0</v>
      </c>
      <c r="U43" s="710">
        <f t="shared" si="10"/>
        <v>0</v>
      </c>
      <c r="V43" s="624"/>
      <c r="W43" s="624"/>
      <c r="X43" s="624"/>
      <c r="Y43" s="624"/>
      <c r="Z43" s="624"/>
      <c r="AA43" s="624"/>
      <c r="AB43" s="624"/>
      <c r="AC43" s="624"/>
      <c r="AD43" s="624"/>
      <c r="AE43" s="624"/>
      <c r="AF43" s="624"/>
      <c r="AG43" s="624"/>
      <c r="AH43" s="624"/>
      <c r="AI43" s="624"/>
      <c r="AJ43" s="624"/>
    </row>
    <row r="44" spans="1:36" ht="15.6">
      <c r="A44" s="727"/>
      <c r="B44" s="727"/>
      <c r="C44" s="727"/>
      <c r="D44" s="727"/>
      <c r="E44" s="651"/>
      <c r="F44" s="652" t="s">
        <v>156</v>
      </c>
      <c r="G44" s="653" t="s">
        <v>151</v>
      </c>
      <c r="H44" s="654" t="s">
        <v>147</v>
      </c>
      <c r="I44" s="710">
        <f t="shared" si="10"/>
        <v>0</v>
      </c>
      <c r="J44" s="710">
        <f t="shared" si="10"/>
        <v>0</v>
      </c>
      <c r="K44" s="710">
        <f t="shared" si="10"/>
        <v>0</v>
      </c>
      <c r="L44" s="710">
        <f t="shared" si="10"/>
        <v>0</v>
      </c>
      <c r="M44" s="710">
        <f t="shared" si="10"/>
        <v>0</v>
      </c>
      <c r="N44" s="710">
        <f t="shared" si="10"/>
        <v>0</v>
      </c>
      <c r="O44" s="710">
        <f t="shared" si="10"/>
        <v>0</v>
      </c>
      <c r="P44" s="710">
        <f t="shared" si="10"/>
        <v>0</v>
      </c>
      <c r="Q44" s="710">
        <f t="shared" si="10"/>
        <v>0</v>
      </c>
      <c r="R44" s="710">
        <f t="shared" si="10"/>
        <v>0</v>
      </c>
      <c r="S44" s="710">
        <f t="shared" si="10"/>
        <v>0</v>
      </c>
      <c r="T44" s="710">
        <f t="shared" si="10"/>
        <v>0</v>
      </c>
      <c r="U44" s="710">
        <f t="shared" si="10"/>
        <v>0</v>
      </c>
      <c r="V44" s="624"/>
      <c r="W44" s="624"/>
      <c r="X44" s="624"/>
      <c r="Y44" s="624"/>
      <c r="Z44" s="624"/>
      <c r="AA44" s="624"/>
      <c r="AB44" s="624"/>
      <c r="AC44" s="624"/>
      <c r="AD44" s="624"/>
      <c r="AE44" s="624"/>
      <c r="AF44" s="624"/>
      <c r="AG44" s="624"/>
      <c r="AH44" s="624"/>
      <c r="AI44" s="624"/>
      <c r="AJ44" s="624"/>
    </row>
    <row r="45" spans="1:36" ht="48.6">
      <c r="A45" s="635" t="s">
        <v>4</v>
      </c>
      <c r="B45" s="640" t="s">
        <v>4</v>
      </c>
      <c r="C45" s="641" t="s">
        <v>163</v>
      </c>
      <c r="D45" s="641" t="s">
        <v>164</v>
      </c>
      <c r="E45" s="642"/>
      <c r="F45" s="643" t="s">
        <v>165</v>
      </c>
      <c r="G45" s="643"/>
      <c r="H45" s="644"/>
      <c r="I45" s="706"/>
      <c r="J45" s="706"/>
      <c r="K45" s="706"/>
      <c r="L45" s="706"/>
      <c r="M45" s="706"/>
      <c r="N45" s="706"/>
      <c r="O45" s="706"/>
      <c r="P45" s="706"/>
      <c r="Q45" s="706"/>
      <c r="R45" s="706"/>
      <c r="S45" s="706"/>
      <c r="T45" s="706"/>
      <c r="U45" s="706"/>
      <c r="V45" s="624"/>
      <c r="W45" s="624"/>
      <c r="X45" s="624"/>
      <c r="Y45" s="624"/>
      <c r="Z45" s="624"/>
      <c r="AA45" s="624"/>
      <c r="AB45" s="624"/>
      <c r="AC45" s="624"/>
      <c r="AD45" s="624"/>
      <c r="AE45" s="624"/>
      <c r="AF45" s="624"/>
      <c r="AG45" s="624"/>
      <c r="AH45" s="624"/>
      <c r="AI45" s="624"/>
      <c r="AJ45" s="624"/>
    </row>
    <row r="46" spans="1:36" ht="15.75" customHeight="1">
      <c r="A46" s="730"/>
      <c r="B46" s="731"/>
      <c r="C46" s="725"/>
      <c r="D46" s="725"/>
      <c r="E46" s="725" t="s">
        <v>7</v>
      </c>
      <c r="F46" s="747" t="s">
        <v>166</v>
      </c>
      <c r="G46" s="729">
        <v>188714469</v>
      </c>
      <c r="H46" s="645" t="s">
        <v>143</v>
      </c>
      <c r="I46" s="667"/>
      <c r="J46" s="707"/>
      <c r="K46" s="669">
        <v>5.7</v>
      </c>
      <c r="L46" s="668"/>
      <c r="M46" s="668">
        <v>5.7</v>
      </c>
      <c r="N46" s="707"/>
      <c r="O46" s="708">
        <f t="shared" ref="O46:O51" si="11">I46+K46</f>
        <v>5.7</v>
      </c>
      <c r="P46" s="667"/>
      <c r="Q46" s="668"/>
      <c r="R46" s="668"/>
      <c r="S46" s="667"/>
      <c r="T46" s="668"/>
      <c r="U46" s="668"/>
      <c r="V46" s="624"/>
      <c r="W46" s="624"/>
      <c r="X46" s="624"/>
      <c r="Y46" s="624"/>
      <c r="Z46" s="624"/>
      <c r="AA46" s="624"/>
      <c r="AB46" s="624"/>
      <c r="AC46" s="624"/>
      <c r="AD46" s="624"/>
      <c r="AE46" s="624"/>
      <c r="AF46" s="624"/>
      <c r="AG46" s="624"/>
      <c r="AH46" s="624"/>
      <c r="AI46" s="624"/>
      <c r="AJ46" s="624"/>
    </row>
    <row r="47" spans="1:36" ht="15.75" customHeight="1">
      <c r="A47" s="726"/>
      <c r="B47" s="726"/>
      <c r="C47" s="726"/>
      <c r="D47" s="726"/>
      <c r="E47" s="726"/>
      <c r="F47" s="726"/>
      <c r="G47" s="726"/>
      <c r="H47" s="645" t="s">
        <v>144</v>
      </c>
      <c r="I47" s="667"/>
      <c r="J47" s="707"/>
      <c r="K47" s="667"/>
      <c r="L47" s="668"/>
      <c r="M47" s="668"/>
      <c r="N47" s="707"/>
      <c r="O47" s="708">
        <f t="shared" si="11"/>
        <v>0</v>
      </c>
      <c r="P47" s="667"/>
      <c r="Q47" s="668"/>
      <c r="R47" s="668"/>
      <c r="S47" s="667"/>
      <c r="T47" s="668"/>
      <c r="U47" s="668"/>
      <c r="V47" s="624"/>
      <c r="W47" s="624"/>
      <c r="X47" s="624"/>
      <c r="Y47" s="624"/>
      <c r="Z47" s="624"/>
      <c r="AA47" s="624"/>
      <c r="AB47" s="624"/>
      <c r="AC47" s="624"/>
      <c r="AD47" s="624"/>
      <c r="AE47" s="624"/>
      <c r="AF47" s="624"/>
      <c r="AG47" s="624"/>
      <c r="AH47" s="624"/>
      <c r="AI47" s="624"/>
      <c r="AJ47" s="624"/>
    </row>
    <row r="48" spans="1:36" ht="15.6">
      <c r="A48" s="726"/>
      <c r="B48" s="726"/>
      <c r="C48" s="726"/>
      <c r="D48" s="726"/>
      <c r="E48" s="726"/>
      <c r="F48" s="726"/>
      <c r="G48" s="726"/>
      <c r="H48" s="645" t="s">
        <v>145</v>
      </c>
      <c r="I48" s="667"/>
      <c r="J48" s="707"/>
      <c r="K48" s="667"/>
      <c r="L48" s="668"/>
      <c r="M48" s="668"/>
      <c r="N48" s="707"/>
      <c r="O48" s="708">
        <f t="shared" si="11"/>
        <v>0</v>
      </c>
      <c r="P48" s="667"/>
      <c r="Q48" s="668"/>
      <c r="R48" s="668"/>
      <c r="S48" s="667"/>
      <c r="T48" s="668"/>
      <c r="U48" s="668"/>
      <c r="V48" s="624"/>
      <c r="W48" s="624"/>
      <c r="X48" s="624"/>
      <c r="Y48" s="624"/>
      <c r="Z48" s="624"/>
      <c r="AA48" s="624"/>
      <c r="AB48" s="624"/>
      <c r="AC48" s="624"/>
      <c r="AD48" s="624"/>
      <c r="AE48" s="624"/>
      <c r="AF48" s="624"/>
      <c r="AG48" s="624"/>
      <c r="AH48" s="624"/>
      <c r="AI48" s="624"/>
      <c r="AJ48" s="624"/>
    </row>
    <row r="49" spans="1:36" ht="15.6">
      <c r="A49" s="726"/>
      <c r="B49" s="726"/>
      <c r="C49" s="726"/>
      <c r="D49" s="726"/>
      <c r="E49" s="726"/>
      <c r="F49" s="726"/>
      <c r="G49" s="726"/>
      <c r="H49" s="645" t="s">
        <v>146</v>
      </c>
      <c r="I49" s="667"/>
      <c r="J49" s="707"/>
      <c r="K49" s="667"/>
      <c r="L49" s="668"/>
      <c r="M49" s="668"/>
      <c r="N49" s="707"/>
      <c r="O49" s="708">
        <f t="shared" si="11"/>
        <v>0</v>
      </c>
      <c r="P49" s="667"/>
      <c r="Q49" s="668"/>
      <c r="R49" s="668"/>
      <c r="S49" s="667"/>
      <c r="T49" s="668"/>
      <c r="U49" s="668"/>
      <c r="V49" s="624"/>
      <c r="W49" s="624"/>
      <c r="X49" s="624"/>
      <c r="Y49" s="624"/>
      <c r="Z49" s="624"/>
      <c r="AA49" s="624"/>
      <c r="AB49" s="624"/>
      <c r="AC49" s="624"/>
      <c r="AD49" s="624"/>
      <c r="AE49" s="624"/>
      <c r="AF49" s="624"/>
      <c r="AG49" s="624"/>
      <c r="AH49" s="624"/>
      <c r="AI49" s="624"/>
      <c r="AJ49" s="624"/>
    </row>
    <row r="50" spans="1:36" ht="15.6">
      <c r="A50" s="726"/>
      <c r="B50" s="726"/>
      <c r="C50" s="726"/>
      <c r="D50" s="726"/>
      <c r="E50" s="726"/>
      <c r="F50" s="726"/>
      <c r="G50" s="726"/>
      <c r="H50" s="645" t="s">
        <v>5</v>
      </c>
      <c r="I50" s="667"/>
      <c r="J50" s="707"/>
      <c r="K50" s="667">
        <v>20</v>
      </c>
      <c r="L50" s="668">
        <v>20</v>
      </c>
      <c r="M50" s="668"/>
      <c r="N50" s="707"/>
      <c r="O50" s="708">
        <f t="shared" si="11"/>
        <v>20</v>
      </c>
      <c r="P50" s="667"/>
      <c r="Q50" s="668"/>
      <c r="R50" s="668"/>
      <c r="S50" s="667"/>
      <c r="T50" s="668"/>
      <c r="U50" s="668"/>
      <c r="V50" s="624"/>
      <c r="W50" s="624"/>
      <c r="X50" s="624"/>
      <c r="Y50" s="624"/>
      <c r="Z50" s="624"/>
      <c r="AA50" s="624"/>
      <c r="AB50" s="624"/>
      <c r="AC50" s="624"/>
      <c r="AD50" s="624"/>
      <c r="AE50" s="624"/>
      <c r="AF50" s="624"/>
      <c r="AG50" s="624"/>
      <c r="AH50" s="624"/>
      <c r="AI50" s="624"/>
      <c r="AJ50" s="624"/>
    </row>
    <row r="51" spans="1:36" ht="81" customHeight="1">
      <c r="A51" s="726"/>
      <c r="B51" s="726"/>
      <c r="C51" s="726"/>
      <c r="D51" s="726"/>
      <c r="E51" s="726"/>
      <c r="F51" s="727"/>
      <c r="G51" s="727"/>
      <c r="H51" s="645" t="s">
        <v>147</v>
      </c>
      <c r="I51" s="667"/>
      <c r="J51" s="707"/>
      <c r="K51" s="667"/>
      <c r="L51" s="668"/>
      <c r="M51" s="668"/>
      <c r="N51" s="707"/>
      <c r="O51" s="708">
        <f t="shared" si="11"/>
        <v>0</v>
      </c>
      <c r="P51" s="667"/>
      <c r="Q51" s="668"/>
      <c r="R51" s="668"/>
      <c r="S51" s="667"/>
      <c r="T51" s="668"/>
      <c r="U51" s="668"/>
      <c r="V51" s="624"/>
      <c r="W51" s="624"/>
      <c r="X51" s="624"/>
      <c r="Y51" s="624"/>
      <c r="Z51" s="624"/>
      <c r="AA51" s="624"/>
      <c r="AB51" s="624"/>
      <c r="AC51" s="624"/>
      <c r="AD51" s="624"/>
      <c r="AE51" s="624"/>
      <c r="AF51" s="624"/>
      <c r="AG51" s="624"/>
      <c r="AH51" s="624"/>
      <c r="AI51" s="624"/>
      <c r="AJ51" s="624"/>
    </row>
    <row r="52" spans="1:36" ht="31.2">
      <c r="A52" s="726"/>
      <c r="B52" s="726"/>
      <c r="C52" s="726"/>
      <c r="D52" s="726"/>
      <c r="E52" s="727"/>
      <c r="F52" s="658" t="s">
        <v>167</v>
      </c>
      <c r="G52" s="647"/>
      <c r="H52" s="645" t="s">
        <v>8</v>
      </c>
      <c r="I52" s="709">
        <f t="shared" ref="I52:U52" si="12">SUM(I46:I51)</f>
        <v>0</v>
      </c>
      <c r="J52" s="709">
        <f t="shared" si="12"/>
        <v>0</v>
      </c>
      <c r="K52" s="709">
        <f t="shared" si="12"/>
        <v>25.7</v>
      </c>
      <c r="L52" s="709">
        <f t="shared" si="12"/>
        <v>20</v>
      </c>
      <c r="M52" s="709">
        <f t="shared" si="12"/>
        <v>5.7</v>
      </c>
      <c r="N52" s="709">
        <f t="shared" si="12"/>
        <v>0</v>
      </c>
      <c r="O52" s="709">
        <f t="shared" si="12"/>
        <v>25.7</v>
      </c>
      <c r="P52" s="709">
        <f t="shared" si="12"/>
        <v>0</v>
      </c>
      <c r="Q52" s="709">
        <f t="shared" si="12"/>
        <v>0</v>
      </c>
      <c r="R52" s="709">
        <f t="shared" si="12"/>
        <v>0</v>
      </c>
      <c r="S52" s="709">
        <f t="shared" si="12"/>
        <v>0</v>
      </c>
      <c r="T52" s="709">
        <f t="shared" si="12"/>
        <v>0</v>
      </c>
      <c r="U52" s="709">
        <f t="shared" si="12"/>
        <v>0</v>
      </c>
      <c r="V52" s="624"/>
      <c r="W52" s="624"/>
      <c r="X52" s="624"/>
      <c r="Y52" s="624"/>
      <c r="Z52" s="624"/>
      <c r="AA52" s="624"/>
      <c r="AB52" s="624"/>
      <c r="AC52" s="624"/>
      <c r="AD52" s="624"/>
      <c r="AE52" s="624"/>
      <c r="AF52" s="624"/>
      <c r="AG52" s="624"/>
      <c r="AH52" s="624"/>
      <c r="AI52" s="624"/>
      <c r="AJ52" s="624"/>
    </row>
    <row r="53" spans="1:36" ht="15.75" customHeight="1">
      <c r="A53" s="726"/>
      <c r="B53" s="726"/>
      <c r="C53" s="726"/>
      <c r="D53" s="726"/>
      <c r="E53" s="750" t="s">
        <v>10</v>
      </c>
      <c r="F53" s="748" t="s">
        <v>168</v>
      </c>
      <c r="G53" s="729">
        <v>188714469</v>
      </c>
      <c r="H53" s="645" t="s">
        <v>143</v>
      </c>
      <c r="I53" s="667"/>
      <c r="J53" s="707"/>
      <c r="K53" s="667"/>
      <c r="L53" s="668"/>
      <c r="M53" s="668"/>
      <c r="N53" s="707"/>
      <c r="O53" s="708">
        <f t="shared" ref="O53:O58" si="13">I53+K53</f>
        <v>0</v>
      </c>
      <c r="P53" s="667"/>
      <c r="Q53" s="668"/>
      <c r="R53" s="668"/>
      <c r="S53" s="667"/>
      <c r="T53" s="668"/>
      <c r="U53" s="668"/>
      <c r="V53" s="624"/>
      <c r="W53" s="624"/>
      <c r="X53" s="624"/>
      <c r="Y53" s="624"/>
      <c r="Z53" s="624"/>
      <c r="AA53" s="624"/>
      <c r="AB53" s="624"/>
      <c r="AC53" s="624"/>
      <c r="AD53" s="624"/>
      <c r="AE53" s="624"/>
      <c r="AF53" s="624"/>
      <c r="AG53" s="624"/>
      <c r="AH53" s="624"/>
      <c r="AI53" s="624"/>
      <c r="AJ53" s="624"/>
    </row>
    <row r="54" spans="1:36" ht="15.75" customHeight="1">
      <c r="A54" s="726"/>
      <c r="B54" s="726"/>
      <c r="C54" s="726"/>
      <c r="D54" s="726"/>
      <c r="E54" s="726"/>
      <c r="F54" s="726"/>
      <c r="G54" s="726"/>
      <c r="H54" s="645" t="s">
        <v>144</v>
      </c>
      <c r="I54" s="667"/>
      <c r="J54" s="707"/>
      <c r="K54" s="667"/>
      <c r="L54" s="668"/>
      <c r="M54" s="668"/>
      <c r="N54" s="707"/>
      <c r="O54" s="708">
        <f t="shared" si="13"/>
        <v>0</v>
      </c>
      <c r="P54" s="667"/>
      <c r="Q54" s="668"/>
      <c r="R54" s="668"/>
      <c r="S54" s="667"/>
      <c r="T54" s="668"/>
      <c r="U54" s="668"/>
      <c r="V54" s="624"/>
      <c r="W54" s="624"/>
      <c r="X54" s="624"/>
      <c r="Y54" s="624"/>
      <c r="Z54" s="624"/>
      <c r="AA54" s="624"/>
      <c r="AB54" s="624"/>
      <c r="AC54" s="624"/>
      <c r="AD54" s="624"/>
      <c r="AE54" s="624"/>
      <c r="AF54" s="624"/>
      <c r="AG54" s="624"/>
      <c r="AH54" s="624"/>
      <c r="AI54" s="624"/>
      <c r="AJ54" s="624"/>
    </row>
    <row r="55" spans="1:36" ht="15.6">
      <c r="A55" s="726"/>
      <c r="B55" s="726"/>
      <c r="C55" s="726"/>
      <c r="D55" s="726"/>
      <c r="E55" s="726"/>
      <c r="F55" s="726"/>
      <c r="G55" s="726"/>
      <c r="H55" s="645" t="s">
        <v>145</v>
      </c>
      <c r="I55" s="667"/>
      <c r="J55" s="707"/>
      <c r="K55" s="667"/>
      <c r="L55" s="668"/>
      <c r="M55" s="668"/>
      <c r="N55" s="707"/>
      <c r="O55" s="708">
        <f t="shared" si="13"/>
        <v>0</v>
      </c>
      <c r="P55" s="667"/>
      <c r="Q55" s="668"/>
      <c r="R55" s="668"/>
      <c r="S55" s="667"/>
      <c r="T55" s="668"/>
      <c r="U55" s="668"/>
      <c r="V55" s="624"/>
      <c r="W55" s="624"/>
      <c r="X55" s="624"/>
      <c r="Y55" s="624"/>
      <c r="Z55" s="624"/>
      <c r="AA55" s="624"/>
      <c r="AB55" s="624"/>
      <c r="AC55" s="624"/>
      <c r="AD55" s="624"/>
      <c r="AE55" s="624"/>
      <c r="AF55" s="624"/>
      <c r="AG55" s="624"/>
      <c r="AH55" s="624"/>
      <c r="AI55" s="624"/>
      <c r="AJ55" s="624"/>
    </row>
    <row r="56" spans="1:36" ht="15.6">
      <c r="A56" s="726"/>
      <c r="B56" s="726"/>
      <c r="C56" s="726"/>
      <c r="D56" s="726"/>
      <c r="E56" s="726"/>
      <c r="F56" s="726"/>
      <c r="G56" s="726"/>
      <c r="H56" s="645" t="s">
        <v>146</v>
      </c>
      <c r="I56" s="667"/>
      <c r="J56" s="707"/>
      <c r="K56" s="667"/>
      <c r="L56" s="668"/>
      <c r="M56" s="668"/>
      <c r="N56" s="707"/>
      <c r="O56" s="708">
        <f t="shared" si="13"/>
        <v>0</v>
      </c>
      <c r="P56" s="667"/>
      <c r="Q56" s="668"/>
      <c r="R56" s="668"/>
      <c r="S56" s="667"/>
      <c r="T56" s="668"/>
      <c r="U56" s="668"/>
      <c r="V56" s="624"/>
      <c r="W56" s="624"/>
      <c r="X56" s="624"/>
      <c r="Y56" s="624"/>
      <c r="Z56" s="624"/>
      <c r="AA56" s="624"/>
      <c r="AB56" s="624"/>
      <c r="AC56" s="624"/>
      <c r="AD56" s="624"/>
      <c r="AE56" s="624"/>
      <c r="AF56" s="624"/>
      <c r="AG56" s="624"/>
      <c r="AH56" s="624"/>
      <c r="AI56" s="624"/>
      <c r="AJ56" s="624"/>
    </row>
    <row r="57" spans="1:36" ht="15.6">
      <c r="A57" s="726"/>
      <c r="B57" s="726"/>
      <c r="C57" s="726"/>
      <c r="D57" s="726"/>
      <c r="E57" s="726"/>
      <c r="F57" s="726"/>
      <c r="G57" s="726"/>
      <c r="H57" s="645" t="s">
        <v>5</v>
      </c>
      <c r="I57" s="667"/>
      <c r="J57" s="707"/>
      <c r="K57" s="667">
        <v>54.9</v>
      </c>
      <c r="L57" s="668">
        <v>54.9</v>
      </c>
      <c r="M57" s="668"/>
      <c r="N57" s="707"/>
      <c r="O57" s="708">
        <f t="shared" si="13"/>
        <v>54.9</v>
      </c>
      <c r="P57" s="667">
        <v>12.1</v>
      </c>
      <c r="Q57" s="668">
        <v>12.1</v>
      </c>
      <c r="R57" s="668"/>
      <c r="S57" s="667">
        <v>51.5</v>
      </c>
      <c r="T57" s="668">
        <v>51.5</v>
      </c>
      <c r="U57" s="668"/>
      <c r="V57" s="624"/>
      <c r="W57" s="624"/>
      <c r="X57" s="624"/>
      <c r="Y57" s="624"/>
      <c r="Z57" s="624"/>
      <c r="AA57" s="624"/>
      <c r="AB57" s="624"/>
      <c r="AC57" s="624"/>
      <c r="AD57" s="624"/>
      <c r="AE57" s="624"/>
      <c r="AF57" s="624"/>
      <c r="AG57" s="624"/>
      <c r="AH57" s="624"/>
      <c r="AI57" s="624"/>
      <c r="AJ57" s="624"/>
    </row>
    <row r="58" spans="1:36" ht="15.6">
      <c r="A58" s="726"/>
      <c r="B58" s="726"/>
      <c r="C58" s="726"/>
      <c r="D58" s="726"/>
      <c r="E58" s="726"/>
      <c r="F58" s="727"/>
      <c r="G58" s="727"/>
      <c r="H58" s="645" t="s">
        <v>147</v>
      </c>
      <c r="I58" s="667"/>
      <c r="J58" s="707"/>
      <c r="K58" s="667"/>
      <c r="L58" s="668"/>
      <c r="M58" s="668"/>
      <c r="N58" s="707"/>
      <c r="O58" s="708">
        <f t="shared" si="13"/>
        <v>0</v>
      </c>
      <c r="P58" s="667"/>
      <c r="Q58" s="668"/>
      <c r="R58" s="668"/>
      <c r="S58" s="667"/>
      <c r="T58" s="668"/>
      <c r="U58" s="668"/>
      <c r="V58" s="624"/>
      <c r="W58" s="624"/>
      <c r="X58" s="624"/>
      <c r="Y58" s="624"/>
      <c r="Z58" s="624"/>
      <c r="AA58" s="624"/>
      <c r="AB58" s="624"/>
      <c r="AC58" s="624"/>
      <c r="AD58" s="624"/>
      <c r="AE58" s="624"/>
      <c r="AF58" s="624"/>
      <c r="AG58" s="624"/>
      <c r="AH58" s="624"/>
      <c r="AI58" s="624"/>
      <c r="AJ58" s="624"/>
    </row>
    <row r="59" spans="1:36" ht="62.4">
      <c r="A59" s="726"/>
      <c r="B59" s="726"/>
      <c r="C59" s="726"/>
      <c r="D59" s="726"/>
      <c r="E59" s="727"/>
      <c r="F59" s="658" t="s">
        <v>169</v>
      </c>
      <c r="G59" s="647"/>
      <c r="H59" s="645" t="s">
        <v>8</v>
      </c>
      <c r="I59" s="709">
        <f t="shared" ref="I59:U59" si="14">SUM(I53:I58)</f>
        <v>0</v>
      </c>
      <c r="J59" s="709">
        <f t="shared" si="14"/>
        <v>0</v>
      </c>
      <c r="K59" s="709">
        <f t="shared" si="14"/>
        <v>54.9</v>
      </c>
      <c r="L59" s="709">
        <f t="shared" si="14"/>
        <v>54.9</v>
      </c>
      <c r="M59" s="709">
        <f t="shared" si="14"/>
        <v>0</v>
      </c>
      <c r="N59" s="709">
        <f t="shared" si="14"/>
        <v>0</v>
      </c>
      <c r="O59" s="709">
        <f t="shared" si="14"/>
        <v>54.9</v>
      </c>
      <c r="P59" s="709">
        <f t="shared" si="14"/>
        <v>12.1</v>
      </c>
      <c r="Q59" s="709">
        <f t="shared" si="14"/>
        <v>12.1</v>
      </c>
      <c r="R59" s="709">
        <f t="shared" si="14"/>
        <v>0</v>
      </c>
      <c r="S59" s="709">
        <f t="shared" si="14"/>
        <v>51.5</v>
      </c>
      <c r="T59" s="709">
        <f t="shared" si="14"/>
        <v>51.5</v>
      </c>
      <c r="U59" s="709">
        <f t="shared" si="14"/>
        <v>0</v>
      </c>
      <c r="V59" s="624"/>
      <c r="W59" s="624"/>
      <c r="X59" s="624"/>
      <c r="Y59" s="624"/>
      <c r="Z59" s="624"/>
      <c r="AA59" s="624"/>
      <c r="AB59" s="624"/>
      <c r="AC59" s="624"/>
      <c r="AD59" s="624"/>
      <c r="AE59" s="624"/>
      <c r="AF59" s="624"/>
      <c r="AG59" s="624"/>
      <c r="AH59" s="624"/>
      <c r="AI59" s="624"/>
      <c r="AJ59" s="624"/>
    </row>
    <row r="60" spans="1:36" ht="15.6">
      <c r="A60" s="726"/>
      <c r="B60" s="726"/>
      <c r="C60" s="726"/>
      <c r="D60" s="726"/>
      <c r="E60" s="725" t="s">
        <v>12</v>
      </c>
      <c r="F60" s="748" t="s">
        <v>170</v>
      </c>
      <c r="G60" s="736" t="s">
        <v>171</v>
      </c>
      <c r="H60" s="645" t="s">
        <v>143</v>
      </c>
      <c r="I60" s="667"/>
      <c r="J60" s="707"/>
      <c r="K60" s="667"/>
      <c r="L60" s="668"/>
      <c r="M60" s="668"/>
      <c r="N60" s="707"/>
      <c r="O60" s="708">
        <f t="shared" ref="O60:O65" si="15">I60+K60</f>
        <v>0</v>
      </c>
      <c r="P60" s="667"/>
      <c r="Q60" s="668"/>
      <c r="R60" s="668"/>
      <c r="S60" s="667"/>
      <c r="T60" s="668"/>
      <c r="U60" s="668"/>
      <c r="V60" s="624"/>
      <c r="W60" s="624"/>
      <c r="X60" s="624"/>
      <c r="Y60" s="624"/>
      <c r="Z60" s="624"/>
      <c r="AA60" s="624"/>
      <c r="AB60" s="624"/>
      <c r="AC60" s="624"/>
      <c r="AD60" s="624"/>
      <c r="AE60" s="624"/>
      <c r="AF60" s="624"/>
      <c r="AG60" s="624"/>
      <c r="AH60" s="624"/>
      <c r="AI60" s="624"/>
      <c r="AJ60" s="624"/>
    </row>
    <row r="61" spans="1:36" ht="15.6">
      <c r="A61" s="726"/>
      <c r="B61" s="726"/>
      <c r="C61" s="726"/>
      <c r="D61" s="726"/>
      <c r="E61" s="726"/>
      <c r="F61" s="726"/>
      <c r="G61" s="740"/>
      <c r="H61" s="645" t="s">
        <v>144</v>
      </c>
      <c r="I61" s="667"/>
      <c r="J61" s="707"/>
      <c r="K61" s="667"/>
      <c r="L61" s="668"/>
      <c r="M61" s="668"/>
      <c r="N61" s="707"/>
      <c r="O61" s="708">
        <f t="shared" si="15"/>
        <v>0</v>
      </c>
      <c r="P61" s="667"/>
      <c r="Q61" s="668"/>
      <c r="R61" s="668"/>
      <c r="S61" s="667"/>
      <c r="T61" s="668"/>
      <c r="U61" s="668"/>
      <c r="V61" s="624"/>
      <c r="W61" s="624"/>
      <c r="X61" s="624"/>
      <c r="Y61" s="624"/>
      <c r="Z61" s="624"/>
      <c r="AA61" s="624"/>
      <c r="AB61" s="624"/>
      <c r="AC61" s="624"/>
      <c r="AD61" s="624"/>
      <c r="AE61" s="624"/>
      <c r="AF61" s="624"/>
      <c r="AG61" s="624"/>
      <c r="AH61" s="624"/>
      <c r="AI61" s="624"/>
      <c r="AJ61" s="624"/>
    </row>
    <row r="62" spans="1:36" ht="15.6">
      <c r="A62" s="726"/>
      <c r="B62" s="726"/>
      <c r="C62" s="726"/>
      <c r="D62" s="726"/>
      <c r="E62" s="726"/>
      <c r="F62" s="726"/>
      <c r="G62" s="740"/>
      <c r="H62" s="645" t="s">
        <v>145</v>
      </c>
      <c r="I62" s="667"/>
      <c r="J62" s="707"/>
      <c r="K62" s="667"/>
      <c r="L62" s="668"/>
      <c r="M62" s="668"/>
      <c r="N62" s="707"/>
      <c r="O62" s="708">
        <f t="shared" si="15"/>
        <v>0</v>
      </c>
      <c r="P62" s="667"/>
      <c r="Q62" s="668"/>
      <c r="R62" s="668"/>
      <c r="S62" s="667"/>
      <c r="T62" s="668"/>
      <c r="U62" s="668"/>
      <c r="V62" s="624"/>
      <c r="W62" s="624"/>
      <c r="X62" s="624"/>
      <c r="Y62" s="624"/>
      <c r="Z62" s="624"/>
      <c r="AA62" s="624"/>
      <c r="AB62" s="624"/>
      <c r="AC62" s="624"/>
      <c r="AD62" s="624"/>
      <c r="AE62" s="624"/>
      <c r="AF62" s="624"/>
      <c r="AG62" s="624"/>
      <c r="AH62" s="624"/>
      <c r="AI62" s="624"/>
      <c r="AJ62" s="624"/>
    </row>
    <row r="63" spans="1:36" ht="15.6">
      <c r="A63" s="726"/>
      <c r="B63" s="726"/>
      <c r="C63" s="726"/>
      <c r="D63" s="726"/>
      <c r="E63" s="726"/>
      <c r="F63" s="726"/>
      <c r="G63" s="740"/>
      <c r="H63" s="645" t="s">
        <v>146</v>
      </c>
      <c r="I63" s="667"/>
      <c r="J63" s="707"/>
      <c r="K63" s="667"/>
      <c r="L63" s="668"/>
      <c r="M63" s="668"/>
      <c r="N63" s="707"/>
      <c r="O63" s="708">
        <f t="shared" si="15"/>
        <v>0</v>
      </c>
      <c r="P63" s="667"/>
      <c r="Q63" s="668"/>
      <c r="R63" s="668"/>
      <c r="S63" s="667"/>
      <c r="T63" s="668"/>
      <c r="U63" s="668"/>
      <c r="V63" s="624"/>
      <c r="W63" s="624"/>
      <c r="X63" s="624"/>
      <c r="Y63" s="624"/>
      <c r="Z63" s="624"/>
      <c r="AA63" s="624"/>
      <c r="AB63" s="624"/>
      <c r="AC63" s="624"/>
      <c r="AD63" s="624"/>
      <c r="AE63" s="624"/>
      <c r="AF63" s="624"/>
      <c r="AG63" s="624"/>
      <c r="AH63" s="624"/>
      <c r="AI63" s="624"/>
      <c r="AJ63" s="624"/>
    </row>
    <row r="64" spans="1:36" ht="15.6">
      <c r="A64" s="726"/>
      <c r="B64" s="726"/>
      <c r="C64" s="726"/>
      <c r="D64" s="726"/>
      <c r="E64" s="726"/>
      <c r="F64" s="726"/>
      <c r="G64" s="740"/>
      <c r="H64" s="645" t="s">
        <v>5</v>
      </c>
      <c r="I64" s="667"/>
      <c r="J64" s="707"/>
      <c r="K64" s="667">
        <v>30</v>
      </c>
      <c r="L64" s="668">
        <v>30</v>
      </c>
      <c r="M64" s="668"/>
      <c r="N64" s="707"/>
      <c r="O64" s="708">
        <f t="shared" si="15"/>
        <v>30</v>
      </c>
      <c r="P64" s="667">
        <v>21.1</v>
      </c>
      <c r="Q64" s="668">
        <v>21.1</v>
      </c>
      <c r="R64" s="668"/>
      <c r="S64" s="667">
        <v>6.9</v>
      </c>
      <c r="T64" s="668">
        <v>6.9</v>
      </c>
      <c r="U64" s="668"/>
      <c r="V64" s="624"/>
      <c r="W64" s="624"/>
      <c r="X64" s="624"/>
      <c r="Y64" s="624"/>
      <c r="Z64" s="624"/>
      <c r="AA64" s="624"/>
      <c r="AB64" s="624"/>
      <c r="AC64" s="624"/>
      <c r="AD64" s="624"/>
      <c r="AE64" s="624"/>
      <c r="AF64" s="624"/>
      <c r="AG64" s="624"/>
      <c r="AH64" s="624"/>
      <c r="AI64" s="624"/>
      <c r="AJ64" s="624"/>
    </row>
    <row r="65" spans="1:36" ht="15.6">
      <c r="A65" s="726"/>
      <c r="B65" s="726"/>
      <c r="C65" s="726"/>
      <c r="D65" s="726"/>
      <c r="E65" s="726"/>
      <c r="F65" s="727"/>
      <c r="G65" s="741"/>
      <c r="H65" s="645" t="s">
        <v>147</v>
      </c>
      <c r="I65" s="667">
        <v>18.006</v>
      </c>
      <c r="J65" s="707">
        <v>0</v>
      </c>
      <c r="K65" s="667">
        <v>157</v>
      </c>
      <c r="L65" s="668"/>
      <c r="M65" s="668"/>
      <c r="N65" s="707">
        <v>5</v>
      </c>
      <c r="O65" s="708">
        <f t="shared" si="15"/>
        <v>175.006</v>
      </c>
      <c r="P65" s="667">
        <v>119.5</v>
      </c>
      <c r="Q65" s="668"/>
      <c r="R65" s="668"/>
      <c r="S65" s="667">
        <v>38.700000000000003</v>
      </c>
      <c r="T65" s="668"/>
      <c r="U65" s="668"/>
      <c r="V65" s="624"/>
      <c r="W65" s="624"/>
      <c r="X65" s="624"/>
      <c r="Y65" s="624"/>
      <c r="Z65" s="624"/>
      <c r="AA65" s="624"/>
      <c r="AB65" s="624"/>
      <c r="AC65" s="624"/>
      <c r="AD65" s="624"/>
      <c r="AE65" s="624"/>
      <c r="AF65" s="624"/>
      <c r="AG65" s="624"/>
      <c r="AH65" s="624"/>
      <c r="AI65" s="624"/>
      <c r="AJ65" s="624"/>
    </row>
    <row r="66" spans="1:36" ht="46.8">
      <c r="A66" s="726"/>
      <c r="B66" s="726"/>
      <c r="C66" s="726"/>
      <c r="D66" s="726"/>
      <c r="E66" s="727"/>
      <c r="F66" s="658" t="s">
        <v>172</v>
      </c>
      <c r="G66" s="647"/>
      <c r="H66" s="645" t="s">
        <v>8</v>
      </c>
      <c r="I66" s="709">
        <f t="shared" ref="I66:U66" si="16">SUM(I60:I65)</f>
        <v>18.006</v>
      </c>
      <c r="J66" s="709">
        <f t="shared" si="16"/>
        <v>0</v>
      </c>
      <c r="K66" s="709">
        <f t="shared" si="16"/>
        <v>187</v>
      </c>
      <c r="L66" s="709">
        <f t="shared" si="16"/>
        <v>30</v>
      </c>
      <c r="M66" s="709">
        <f t="shared" si="16"/>
        <v>0</v>
      </c>
      <c r="N66" s="709">
        <f t="shared" si="16"/>
        <v>5</v>
      </c>
      <c r="O66" s="709">
        <f t="shared" si="16"/>
        <v>205.006</v>
      </c>
      <c r="P66" s="709">
        <f t="shared" si="16"/>
        <v>140.6</v>
      </c>
      <c r="Q66" s="709">
        <f t="shared" si="16"/>
        <v>21.1</v>
      </c>
      <c r="R66" s="709">
        <f t="shared" si="16"/>
        <v>0</v>
      </c>
      <c r="S66" s="709">
        <f t="shared" si="16"/>
        <v>45.6</v>
      </c>
      <c r="T66" s="709">
        <f t="shared" si="16"/>
        <v>6.9</v>
      </c>
      <c r="U66" s="709">
        <f t="shared" si="16"/>
        <v>0</v>
      </c>
      <c r="V66" s="624"/>
      <c r="W66" s="624"/>
      <c r="X66" s="624"/>
      <c r="Y66" s="624"/>
      <c r="Z66" s="624"/>
      <c r="AA66" s="624"/>
      <c r="AB66" s="624"/>
      <c r="AC66" s="624"/>
      <c r="AD66" s="624"/>
      <c r="AE66" s="624"/>
      <c r="AF66" s="624"/>
      <c r="AG66" s="624"/>
      <c r="AH66" s="624"/>
      <c r="AI66" s="624"/>
      <c r="AJ66" s="624"/>
    </row>
    <row r="67" spans="1:36" ht="15.75" customHeight="1">
      <c r="A67" s="726"/>
      <c r="B67" s="726"/>
      <c r="C67" s="726"/>
      <c r="D67" s="726"/>
      <c r="E67" s="725" t="s">
        <v>11</v>
      </c>
      <c r="F67" s="747" t="s">
        <v>173</v>
      </c>
      <c r="G67" s="729">
        <v>188714469</v>
      </c>
      <c r="H67" s="645" t="s">
        <v>143</v>
      </c>
      <c r="I67" s="667"/>
      <c r="J67" s="707"/>
      <c r="K67" s="667">
        <v>22.5</v>
      </c>
      <c r="L67" s="668"/>
      <c r="M67" s="668">
        <v>22.5</v>
      </c>
      <c r="N67" s="707"/>
      <c r="O67" s="708">
        <f t="shared" ref="O67:O72" si="17">I67+K67</f>
        <v>22.5</v>
      </c>
      <c r="P67" s="667">
        <v>90.3</v>
      </c>
      <c r="Q67" s="668"/>
      <c r="R67" s="668"/>
      <c r="S67" s="667">
        <v>90.2</v>
      </c>
      <c r="T67" s="668"/>
      <c r="U67" s="668"/>
      <c r="V67" s="624"/>
      <c r="W67" s="624"/>
      <c r="X67" s="624"/>
      <c r="Y67" s="624"/>
      <c r="Z67" s="624"/>
      <c r="AA67" s="624"/>
      <c r="AB67" s="624"/>
      <c r="AC67" s="624"/>
      <c r="AD67" s="624"/>
      <c r="AE67" s="624"/>
      <c r="AF67" s="624"/>
      <c r="AG67" s="624"/>
      <c r="AH67" s="624"/>
      <c r="AI67" s="624"/>
      <c r="AJ67" s="624"/>
    </row>
    <row r="68" spans="1:36" ht="15.75" customHeight="1">
      <c r="A68" s="726"/>
      <c r="B68" s="726"/>
      <c r="C68" s="726"/>
      <c r="D68" s="726"/>
      <c r="E68" s="726"/>
      <c r="F68" s="726"/>
      <c r="G68" s="726"/>
      <c r="H68" s="645" t="s">
        <v>144</v>
      </c>
      <c r="I68" s="667"/>
      <c r="J68" s="707"/>
      <c r="K68" s="667"/>
      <c r="L68" s="668"/>
      <c r="M68" s="668"/>
      <c r="N68" s="707"/>
      <c r="O68" s="708">
        <f t="shared" si="17"/>
        <v>0</v>
      </c>
      <c r="P68" s="667"/>
      <c r="Q68" s="668"/>
      <c r="R68" s="668"/>
      <c r="S68" s="667"/>
      <c r="T68" s="668"/>
      <c r="U68" s="668"/>
      <c r="V68" s="624"/>
      <c r="W68" s="624"/>
      <c r="X68" s="624"/>
      <c r="Y68" s="624"/>
      <c r="Z68" s="624"/>
      <c r="AA68" s="624"/>
      <c r="AB68" s="624"/>
      <c r="AC68" s="624"/>
      <c r="AD68" s="624"/>
      <c r="AE68" s="624"/>
      <c r="AF68" s="624"/>
      <c r="AG68" s="624"/>
      <c r="AH68" s="624"/>
      <c r="AI68" s="624"/>
      <c r="AJ68" s="624"/>
    </row>
    <row r="69" spans="1:36" ht="15.6">
      <c r="A69" s="726"/>
      <c r="B69" s="726"/>
      <c r="C69" s="726"/>
      <c r="D69" s="726"/>
      <c r="E69" s="726"/>
      <c r="F69" s="726"/>
      <c r="G69" s="726"/>
      <c r="H69" s="645" t="s">
        <v>145</v>
      </c>
      <c r="I69" s="667"/>
      <c r="J69" s="707"/>
      <c r="K69" s="667"/>
      <c r="L69" s="668"/>
      <c r="M69" s="668"/>
      <c r="N69" s="707"/>
      <c r="O69" s="708">
        <f t="shared" si="17"/>
        <v>0</v>
      </c>
      <c r="P69" s="667"/>
      <c r="Q69" s="668"/>
      <c r="R69" s="668"/>
      <c r="S69" s="667"/>
      <c r="T69" s="668"/>
      <c r="U69" s="668"/>
      <c r="V69" s="624"/>
      <c r="W69" s="624"/>
      <c r="X69" s="624"/>
      <c r="Y69" s="624"/>
      <c r="Z69" s="624"/>
      <c r="AA69" s="624"/>
      <c r="AB69" s="624"/>
      <c r="AC69" s="624"/>
      <c r="AD69" s="624"/>
      <c r="AE69" s="624"/>
      <c r="AF69" s="624"/>
      <c r="AG69" s="624"/>
      <c r="AH69" s="624"/>
      <c r="AI69" s="624"/>
      <c r="AJ69" s="624"/>
    </row>
    <row r="70" spans="1:36" ht="15.6">
      <c r="A70" s="726"/>
      <c r="B70" s="726"/>
      <c r="C70" s="726"/>
      <c r="D70" s="726"/>
      <c r="E70" s="726"/>
      <c r="F70" s="726"/>
      <c r="G70" s="726"/>
      <c r="H70" s="645" t="s">
        <v>146</v>
      </c>
      <c r="I70" s="667"/>
      <c r="J70" s="707"/>
      <c r="K70" s="667"/>
      <c r="L70" s="668"/>
      <c r="M70" s="668"/>
      <c r="N70" s="707"/>
      <c r="O70" s="708">
        <f t="shared" si="17"/>
        <v>0</v>
      </c>
      <c r="P70" s="667"/>
      <c r="Q70" s="668"/>
      <c r="R70" s="668"/>
      <c r="S70" s="667"/>
      <c r="T70" s="668"/>
      <c r="U70" s="668"/>
      <c r="V70" s="624"/>
      <c r="W70" s="624"/>
      <c r="X70" s="624"/>
      <c r="Y70" s="624"/>
      <c r="Z70" s="624"/>
      <c r="AA70" s="624"/>
      <c r="AB70" s="624"/>
      <c r="AC70" s="624"/>
      <c r="AD70" s="624"/>
      <c r="AE70" s="624"/>
      <c r="AF70" s="624"/>
      <c r="AG70" s="624"/>
      <c r="AH70" s="624"/>
      <c r="AI70" s="624"/>
      <c r="AJ70" s="624"/>
    </row>
    <row r="71" spans="1:36" ht="15.6">
      <c r="A71" s="726"/>
      <c r="B71" s="726"/>
      <c r="C71" s="726"/>
      <c r="D71" s="726"/>
      <c r="E71" s="726"/>
      <c r="F71" s="726"/>
      <c r="G71" s="726"/>
      <c r="H71" s="645" t="s">
        <v>5</v>
      </c>
      <c r="I71" s="667"/>
      <c r="J71" s="707"/>
      <c r="K71" s="667"/>
      <c r="L71" s="668"/>
      <c r="M71" s="668"/>
      <c r="N71" s="707"/>
      <c r="O71" s="708">
        <f t="shared" si="17"/>
        <v>0</v>
      </c>
      <c r="P71" s="667"/>
      <c r="Q71" s="668"/>
      <c r="R71" s="668"/>
      <c r="S71" s="667"/>
      <c r="T71" s="668"/>
      <c r="U71" s="668"/>
      <c r="V71" s="624"/>
      <c r="W71" s="624"/>
      <c r="X71" s="624"/>
      <c r="Y71" s="624"/>
      <c r="Z71" s="624"/>
      <c r="AA71" s="624"/>
      <c r="AB71" s="624"/>
      <c r="AC71" s="624"/>
      <c r="AD71" s="624"/>
      <c r="AE71" s="624"/>
      <c r="AF71" s="624"/>
      <c r="AG71" s="624"/>
      <c r="AH71" s="624"/>
      <c r="AI71" s="624"/>
      <c r="AJ71" s="624"/>
    </row>
    <row r="72" spans="1:36" ht="15.6">
      <c r="A72" s="726"/>
      <c r="B72" s="726"/>
      <c r="C72" s="726"/>
      <c r="D72" s="726"/>
      <c r="E72" s="726"/>
      <c r="F72" s="727"/>
      <c r="G72" s="727"/>
      <c r="H72" s="645" t="s">
        <v>147</v>
      </c>
      <c r="I72" s="667"/>
      <c r="J72" s="707"/>
      <c r="K72" s="667"/>
      <c r="L72" s="668"/>
      <c r="M72" s="668"/>
      <c r="N72" s="707"/>
      <c r="O72" s="708">
        <f t="shared" si="17"/>
        <v>0</v>
      </c>
      <c r="P72" s="667"/>
      <c r="Q72" s="668"/>
      <c r="R72" s="668"/>
      <c r="S72" s="667"/>
      <c r="T72" s="668"/>
      <c r="U72" s="668"/>
      <c r="V72" s="624"/>
      <c r="W72" s="624"/>
      <c r="X72" s="624"/>
      <c r="Y72" s="624"/>
      <c r="Z72" s="624"/>
      <c r="AA72" s="624"/>
      <c r="AB72" s="624"/>
      <c r="AC72" s="624"/>
      <c r="AD72" s="624"/>
      <c r="AE72" s="624"/>
      <c r="AF72" s="624"/>
      <c r="AG72" s="624"/>
      <c r="AH72" s="624"/>
      <c r="AI72" s="624"/>
      <c r="AJ72" s="624"/>
    </row>
    <row r="73" spans="1:36" ht="31.2">
      <c r="A73" s="726"/>
      <c r="B73" s="726"/>
      <c r="C73" s="726"/>
      <c r="D73" s="726"/>
      <c r="E73" s="727"/>
      <c r="F73" s="658" t="s">
        <v>174</v>
      </c>
      <c r="G73" s="647"/>
      <c r="H73" s="645" t="s">
        <v>8</v>
      </c>
      <c r="I73" s="709">
        <f t="shared" ref="I73:U73" si="18">SUM(I67:I72)</f>
        <v>0</v>
      </c>
      <c r="J73" s="709">
        <f t="shared" si="18"/>
        <v>0</v>
      </c>
      <c r="K73" s="709">
        <f t="shared" si="18"/>
        <v>22.5</v>
      </c>
      <c r="L73" s="709">
        <f t="shared" si="18"/>
        <v>0</v>
      </c>
      <c r="M73" s="709">
        <f t="shared" si="18"/>
        <v>22.5</v>
      </c>
      <c r="N73" s="709">
        <f t="shared" si="18"/>
        <v>0</v>
      </c>
      <c r="O73" s="709">
        <f t="shared" si="18"/>
        <v>22.5</v>
      </c>
      <c r="P73" s="709">
        <f t="shared" si="18"/>
        <v>90.3</v>
      </c>
      <c r="Q73" s="709">
        <f t="shared" si="18"/>
        <v>0</v>
      </c>
      <c r="R73" s="709">
        <f t="shared" si="18"/>
        <v>0</v>
      </c>
      <c r="S73" s="709">
        <f t="shared" si="18"/>
        <v>90.2</v>
      </c>
      <c r="T73" s="709">
        <f t="shared" si="18"/>
        <v>0</v>
      </c>
      <c r="U73" s="709">
        <f t="shared" si="18"/>
        <v>0</v>
      </c>
      <c r="V73" s="624"/>
      <c r="W73" s="624"/>
      <c r="X73" s="624"/>
      <c r="Y73" s="624"/>
      <c r="Z73" s="624"/>
      <c r="AA73" s="624"/>
      <c r="AB73" s="624"/>
      <c r="AC73" s="624"/>
      <c r="AD73" s="624"/>
      <c r="AE73" s="624"/>
      <c r="AF73" s="624"/>
      <c r="AG73" s="624"/>
      <c r="AH73" s="624"/>
      <c r="AI73" s="624"/>
      <c r="AJ73" s="624"/>
    </row>
    <row r="74" spans="1:36" ht="15.6">
      <c r="A74" s="726"/>
      <c r="B74" s="726"/>
      <c r="C74" s="726"/>
      <c r="D74" s="726"/>
      <c r="E74" s="725" t="s">
        <v>175</v>
      </c>
      <c r="F74" s="748" t="s">
        <v>176</v>
      </c>
      <c r="G74" s="729">
        <v>188714469</v>
      </c>
      <c r="H74" s="645" t="s">
        <v>143</v>
      </c>
      <c r="I74" s="667"/>
      <c r="J74" s="707"/>
      <c r="K74" s="667"/>
      <c r="L74" s="668"/>
      <c r="M74" s="668"/>
      <c r="N74" s="707"/>
      <c r="O74" s="708">
        <f t="shared" ref="O74:O79" si="19">I74+K74</f>
        <v>0</v>
      </c>
      <c r="P74" s="667"/>
      <c r="Q74" s="668"/>
      <c r="R74" s="668"/>
      <c r="S74" s="667"/>
      <c r="T74" s="668"/>
      <c r="U74" s="668"/>
      <c r="V74" s="624"/>
      <c r="W74" s="624"/>
      <c r="X74" s="624"/>
      <c r="Y74" s="624"/>
      <c r="Z74" s="624"/>
      <c r="AA74" s="624"/>
      <c r="AB74" s="624"/>
      <c r="AC74" s="624"/>
      <c r="AD74" s="624"/>
      <c r="AE74" s="624"/>
      <c r="AF74" s="624"/>
      <c r="AG74" s="624"/>
      <c r="AH74" s="624"/>
      <c r="AI74" s="624"/>
      <c r="AJ74" s="624"/>
    </row>
    <row r="75" spans="1:36" ht="15.75" customHeight="1">
      <c r="A75" s="726"/>
      <c r="B75" s="726"/>
      <c r="C75" s="726"/>
      <c r="D75" s="726"/>
      <c r="E75" s="726"/>
      <c r="F75" s="726"/>
      <c r="G75" s="726"/>
      <c r="H75" s="645" t="s">
        <v>144</v>
      </c>
      <c r="I75" s="667"/>
      <c r="J75" s="707"/>
      <c r="K75" s="667"/>
      <c r="L75" s="668"/>
      <c r="M75" s="668"/>
      <c r="N75" s="707"/>
      <c r="O75" s="708">
        <f t="shared" si="19"/>
        <v>0</v>
      </c>
      <c r="P75" s="667"/>
      <c r="Q75" s="668"/>
      <c r="R75" s="668"/>
      <c r="S75" s="667"/>
      <c r="T75" s="668"/>
      <c r="U75" s="668"/>
      <c r="V75" s="624"/>
      <c r="W75" s="624"/>
      <c r="X75" s="624"/>
      <c r="Y75" s="624"/>
      <c r="Z75" s="624"/>
      <c r="AA75" s="624"/>
      <c r="AB75" s="624"/>
      <c r="AC75" s="624"/>
      <c r="AD75" s="624"/>
      <c r="AE75" s="624"/>
      <c r="AF75" s="624"/>
      <c r="AG75" s="624"/>
      <c r="AH75" s="624"/>
      <c r="AI75" s="624"/>
      <c r="AJ75" s="624"/>
    </row>
    <row r="76" spans="1:36" ht="15.6">
      <c r="A76" s="726"/>
      <c r="B76" s="726"/>
      <c r="C76" s="726"/>
      <c r="D76" s="726"/>
      <c r="E76" s="726"/>
      <c r="F76" s="726"/>
      <c r="G76" s="726"/>
      <c r="H76" s="645" t="s">
        <v>145</v>
      </c>
      <c r="I76" s="667"/>
      <c r="J76" s="707"/>
      <c r="K76" s="667"/>
      <c r="L76" s="668"/>
      <c r="M76" s="668"/>
      <c r="N76" s="707"/>
      <c r="O76" s="708">
        <f t="shared" si="19"/>
        <v>0</v>
      </c>
      <c r="P76" s="667"/>
      <c r="Q76" s="668"/>
      <c r="R76" s="668"/>
      <c r="S76" s="667"/>
      <c r="T76" s="668"/>
      <c r="U76" s="668"/>
      <c r="V76" s="624"/>
      <c r="W76" s="624"/>
      <c r="X76" s="624"/>
      <c r="Y76" s="624"/>
      <c r="Z76" s="624"/>
      <c r="AA76" s="624"/>
      <c r="AB76" s="624"/>
      <c r="AC76" s="624"/>
      <c r="AD76" s="624"/>
      <c r="AE76" s="624"/>
      <c r="AF76" s="624"/>
      <c r="AG76" s="624"/>
      <c r="AH76" s="624"/>
      <c r="AI76" s="624"/>
      <c r="AJ76" s="624"/>
    </row>
    <row r="77" spans="1:36" ht="15.6">
      <c r="A77" s="726"/>
      <c r="B77" s="726"/>
      <c r="C77" s="726"/>
      <c r="D77" s="726"/>
      <c r="E77" s="726"/>
      <c r="F77" s="726"/>
      <c r="G77" s="726"/>
      <c r="H77" s="645" t="s">
        <v>146</v>
      </c>
      <c r="I77" s="667"/>
      <c r="J77" s="707"/>
      <c r="K77" s="667"/>
      <c r="L77" s="668"/>
      <c r="M77" s="668"/>
      <c r="N77" s="707"/>
      <c r="O77" s="708">
        <f t="shared" si="19"/>
        <v>0</v>
      </c>
      <c r="P77" s="667"/>
      <c r="Q77" s="668"/>
      <c r="R77" s="668"/>
      <c r="S77" s="667"/>
      <c r="T77" s="668"/>
      <c r="U77" s="668"/>
      <c r="V77" s="624"/>
      <c r="W77" s="624"/>
      <c r="X77" s="624"/>
      <c r="Y77" s="624"/>
      <c r="Z77" s="624"/>
      <c r="AA77" s="624"/>
      <c r="AB77" s="624"/>
      <c r="AC77" s="624"/>
      <c r="AD77" s="624"/>
      <c r="AE77" s="624"/>
      <c r="AF77" s="624"/>
      <c r="AG77" s="624"/>
      <c r="AH77" s="624"/>
      <c r="AI77" s="624"/>
      <c r="AJ77" s="624"/>
    </row>
    <row r="78" spans="1:36" ht="15.6">
      <c r="A78" s="726"/>
      <c r="B78" s="726"/>
      <c r="C78" s="726"/>
      <c r="D78" s="726"/>
      <c r="E78" s="726"/>
      <c r="F78" s="726"/>
      <c r="G78" s="726"/>
      <c r="H78" s="645" t="s">
        <v>5</v>
      </c>
      <c r="I78" s="667"/>
      <c r="J78" s="707"/>
      <c r="K78" s="667">
        <v>85</v>
      </c>
      <c r="L78" s="668"/>
      <c r="M78" s="668">
        <v>85</v>
      </c>
      <c r="N78" s="707"/>
      <c r="O78" s="708">
        <f t="shared" si="19"/>
        <v>85</v>
      </c>
      <c r="P78" s="667">
        <v>370</v>
      </c>
      <c r="Q78" s="668">
        <v>370</v>
      </c>
      <c r="R78" s="668"/>
      <c r="S78" s="667">
        <v>213.5</v>
      </c>
      <c r="T78" s="668">
        <v>213.5</v>
      </c>
      <c r="U78" s="668"/>
      <c r="V78" s="624"/>
      <c r="W78" s="624"/>
      <c r="X78" s="624"/>
      <c r="Y78" s="624"/>
      <c r="Z78" s="624"/>
      <c r="AA78" s="624"/>
      <c r="AB78" s="624"/>
      <c r="AC78" s="624"/>
      <c r="AD78" s="624"/>
      <c r="AE78" s="624"/>
      <c r="AF78" s="624"/>
      <c r="AG78" s="624"/>
      <c r="AH78" s="624"/>
      <c r="AI78" s="624"/>
      <c r="AJ78" s="624"/>
    </row>
    <row r="79" spans="1:36" ht="27.75" customHeight="1">
      <c r="A79" s="726"/>
      <c r="B79" s="726"/>
      <c r="C79" s="726"/>
      <c r="D79" s="726"/>
      <c r="E79" s="726"/>
      <c r="F79" s="727"/>
      <c r="G79" s="727"/>
      <c r="H79" s="645" t="s">
        <v>147</v>
      </c>
      <c r="I79" s="667"/>
      <c r="J79" s="707"/>
      <c r="K79" s="667"/>
      <c r="L79" s="668"/>
      <c r="M79" s="668"/>
      <c r="N79" s="707"/>
      <c r="O79" s="708">
        <f t="shared" si="19"/>
        <v>0</v>
      </c>
      <c r="P79" s="667">
        <v>2200</v>
      </c>
      <c r="Q79" s="668"/>
      <c r="R79" s="668"/>
      <c r="S79" s="667">
        <v>1189.9000000000001</v>
      </c>
      <c r="T79" s="668"/>
      <c r="U79" s="668"/>
      <c r="V79" s="624"/>
      <c r="W79" s="624"/>
      <c r="X79" s="624"/>
      <c r="Y79" s="624"/>
      <c r="Z79" s="624"/>
      <c r="AA79" s="624"/>
      <c r="AB79" s="624"/>
      <c r="AC79" s="624"/>
      <c r="AD79" s="624"/>
      <c r="AE79" s="624"/>
      <c r="AF79" s="624"/>
      <c r="AG79" s="624"/>
      <c r="AH79" s="624"/>
      <c r="AI79" s="624"/>
      <c r="AJ79" s="624"/>
    </row>
    <row r="80" spans="1:36" ht="15.6">
      <c r="A80" s="726"/>
      <c r="B80" s="726"/>
      <c r="C80" s="726"/>
      <c r="D80" s="726"/>
      <c r="E80" s="727"/>
      <c r="F80" s="658" t="s">
        <v>177</v>
      </c>
      <c r="G80" s="647"/>
      <c r="H80" s="645" t="s">
        <v>8</v>
      </c>
      <c r="I80" s="709">
        <f t="shared" ref="I80:U80" si="20">SUM(I74:I79)</f>
        <v>0</v>
      </c>
      <c r="J80" s="709">
        <f t="shared" si="20"/>
        <v>0</v>
      </c>
      <c r="K80" s="709">
        <f t="shared" si="20"/>
        <v>85</v>
      </c>
      <c r="L80" s="709">
        <f t="shared" si="20"/>
        <v>0</v>
      </c>
      <c r="M80" s="709">
        <f t="shared" si="20"/>
        <v>85</v>
      </c>
      <c r="N80" s="709">
        <f t="shared" si="20"/>
        <v>0</v>
      </c>
      <c r="O80" s="709">
        <f t="shared" si="20"/>
        <v>85</v>
      </c>
      <c r="P80" s="709">
        <f t="shared" si="20"/>
        <v>2570</v>
      </c>
      <c r="Q80" s="709">
        <f t="shared" si="20"/>
        <v>370</v>
      </c>
      <c r="R80" s="709">
        <f t="shared" si="20"/>
        <v>0</v>
      </c>
      <c r="S80" s="709">
        <f t="shared" si="20"/>
        <v>1403.4</v>
      </c>
      <c r="T80" s="709">
        <f t="shared" si="20"/>
        <v>213.5</v>
      </c>
      <c r="U80" s="709">
        <f t="shared" si="20"/>
        <v>0</v>
      </c>
      <c r="V80" s="624"/>
      <c r="W80" s="624"/>
      <c r="X80" s="624"/>
      <c r="Y80" s="624"/>
      <c r="Z80" s="624"/>
      <c r="AA80" s="624"/>
      <c r="AB80" s="624"/>
      <c r="AC80" s="624"/>
      <c r="AD80" s="624"/>
      <c r="AE80" s="624"/>
      <c r="AF80" s="624"/>
      <c r="AG80" s="624"/>
      <c r="AH80" s="624"/>
      <c r="AI80" s="624"/>
      <c r="AJ80" s="624"/>
    </row>
    <row r="81" spans="1:36" ht="15.6">
      <c r="A81" s="726"/>
      <c r="B81" s="726"/>
      <c r="C81" s="726"/>
      <c r="D81" s="726"/>
      <c r="E81" s="725" t="s">
        <v>178</v>
      </c>
      <c r="F81" s="747" t="s">
        <v>179</v>
      </c>
      <c r="G81" s="729">
        <v>188714469</v>
      </c>
      <c r="H81" s="645" t="s">
        <v>143</v>
      </c>
      <c r="I81" s="667"/>
      <c r="J81" s="707"/>
      <c r="K81" s="667"/>
      <c r="L81" s="668"/>
      <c r="M81" s="668"/>
      <c r="N81" s="707"/>
      <c r="O81" s="708">
        <f t="shared" ref="O81:O86" si="21">I81+K81</f>
        <v>0</v>
      </c>
      <c r="P81" s="667"/>
      <c r="Q81" s="668"/>
      <c r="R81" s="668"/>
      <c r="S81" s="667"/>
      <c r="T81" s="668"/>
      <c r="U81" s="668"/>
      <c r="V81" s="624"/>
      <c r="W81" s="624"/>
      <c r="X81" s="624"/>
      <c r="Y81" s="624"/>
      <c r="Z81" s="624"/>
      <c r="AA81" s="624"/>
      <c r="AB81" s="624"/>
      <c r="AC81" s="624"/>
      <c r="AD81" s="624"/>
      <c r="AE81" s="624"/>
      <c r="AF81" s="624"/>
      <c r="AG81" s="624"/>
      <c r="AH81" s="624"/>
      <c r="AI81" s="624"/>
      <c r="AJ81" s="624"/>
    </row>
    <row r="82" spans="1:36" ht="15.6">
      <c r="A82" s="726"/>
      <c r="B82" s="726"/>
      <c r="C82" s="726"/>
      <c r="D82" s="726"/>
      <c r="E82" s="726"/>
      <c r="F82" s="726"/>
      <c r="G82" s="726"/>
      <c r="H82" s="645" t="s">
        <v>144</v>
      </c>
      <c r="I82" s="667"/>
      <c r="J82" s="707"/>
      <c r="K82" s="667"/>
      <c r="L82" s="668"/>
      <c r="M82" s="668"/>
      <c r="N82" s="707"/>
      <c r="O82" s="708">
        <f t="shared" si="21"/>
        <v>0</v>
      </c>
      <c r="P82" s="667"/>
      <c r="Q82" s="668"/>
      <c r="R82" s="668"/>
      <c r="S82" s="667"/>
      <c r="T82" s="668"/>
      <c r="U82" s="668"/>
      <c r="V82" s="624"/>
      <c r="W82" s="624"/>
      <c r="X82" s="624"/>
      <c r="Y82" s="624"/>
      <c r="Z82" s="624"/>
      <c r="AA82" s="624"/>
      <c r="AB82" s="624"/>
      <c r="AC82" s="624"/>
      <c r="AD82" s="624"/>
      <c r="AE82" s="624"/>
      <c r="AF82" s="624"/>
      <c r="AG82" s="624"/>
      <c r="AH82" s="624"/>
      <c r="AI82" s="624"/>
      <c r="AJ82" s="624"/>
    </row>
    <row r="83" spans="1:36" ht="15.6">
      <c r="A83" s="726"/>
      <c r="B83" s="726"/>
      <c r="C83" s="726"/>
      <c r="D83" s="726"/>
      <c r="E83" s="726"/>
      <c r="F83" s="726"/>
      <c r="G83" s="726"/>
      <c r="H83" s="645" t="s">
        <v>145</v>
      </c>
      <c r="I83" s="667"/>
      <c r="J83" s="707"/>
      <c r="K83" s="667"/>
      <c r="L83" s="668"/>
      <c r="M83" s="668"/>
      <c r="N83" s="707"/>
      <c r="O83" s="708">
        <f t="shared" si="21"/>
        <v>0</v>
      </c>
      <c r="P83" s="667"/>
      <c r="Q83" s="668"/>
      <c r="R83" s="668"/>
      <c r="S83" s="667"/>
      <c r="T83" s="668"/>
      <c r="U83" s="668"/>
      <c r="V83" s="624"/>
      <c r="W83" s="624"/>
      <c r="X83" s="624"/>
      <c r="Y83" s="624"/>
      <c r="Z83" s="624"/>
      <c r="AA83" s="624"/>
      <c r="AB83" s="624"/>
      <c r="AC83" s="624"/>
      <c r="AD83" s="624"/>
      <c r="AE83" s="624"/>
      <c r="AF83" s="624"/>
      <c r="AG83" s="624"/>
      <c r="AH83" s="624"/>
      <c r="AI83" s="624"/>
      <c r="AJ83" s="624"/>
    </row>
    <row r="84" spans="1:36" ht="15.6">
      <c r="A84" s="726"/>
      <c r="B84" s="726"/>
      <c r="C84" s="726"/>
      <c r="D84" s="726"/>
      <c r="E84" s="726"/>
      <c r="F84" s="726"/>
      <c r="G84" s="726"/>
      <c r="H84" s="645" t="s">
        <v>146</v>
      </c>
      <c r="I84" s="667"/>
      <c r="J84" s="707"/>
      <c r="K84" s="667"/>
      <c r="L84" s="668"/>
      <c r="M84" s="668"/>
      <c r="N84" s="707"/>
      <c r="O84" s="708">
        <f t="shared" si="21"/>
        <v>0</v>
      </c>
      <c r="P84" s="667"/>
      <c r="Q84" s="668"/>
      <c r="R84" s="668"/>
      <c r="S84" s="667"/>
      <c r="T84" s="668"/>
      <c r="U84" s="668"/>
      <c r="V84" s="624"/>
      <c r="W84" s="624"/>
      <c r="X84" s="624"/>
      <c r="Y84" s="624"/>
      <c r="Z84" s="624"/>
      <c r="AA84" s="624"/>
      <c r="AB84" s="624"/>
      <c r="AC84" s="624"/>
      <c r="AD84" s="624"/>
      <c r="AE84" s="624"/>
      <c r="AF84" s="624"/>
      <c r="AG84" s="624"/>
      <c r="AH84" s="624"/>
      <c r="AI84" s="624"/>
      <c r="AJ84" s="624"/>
    </row>
    <row r="85" spans="1:36" ht="15.6">
      <c r="A85" s="726"/>
      <c r="B85" s="726"/>
      <c r="C85" s="726"/>
      <c r="D85" s="726"/>
      <c r="E85" s="726"/>
      <c r="F85" s="726"/>
      <c r="G85" s="726"/>
      <c r="H85" s="645" t="s">
        <v>5</v>
      </c>
      <c r="I85" s="667"/>
      <c r="J85" s="707"/>
      <c r="K85" s="667">
        <v>8.1</v>
      </c>
      <c r="L85" s="668">
        <v>8.1</v>
      </c>
      <c r="M85" s="668"/>
      <c r="N85" s="707"/>
      <c r="O85" s="708">
        <f t="shared" si="21"/>
        <v>8.1</v>
      </c>
      <c r="P85" s="667"/>
      <c r="Q85" s="668"/>
      <c r="R85" s="668"/>
      <c r="S85" s="667"/>
      <c r="T85" s="668"/>
      <c r="U85" s="668"/>
      <c r="V85" s="624"/>
      <c r="W85" s="624"/>
      <c r="X85" s="624"/>
      <c r="Y85" s="624"/>
      <c r="Z85" s="624"/>
      <c r="AA85" s="624"/>
      <c r="AB85" s="624"/>
      <c r="AC85" s="624"/>
      <c r="AD85" s="624"/>
      <c r="AE85" s="624"/>
      <c r="AF85" s="624"/>
      <c r="AG85" s="624"/>
      <c r="AH85" s="624"/>
      <c r="AI85" s="624"/>
      <c r="AJ85" s="624"/>
    </row>
    <row r="86" spans="1:36" ht="15.6">
      <c r="A86" s="726"/>
      <c r="B86" s="726"/>
      <c r="C86" s="726"/>
      <c r="D86" s="726"/>
      <c r="E86" s="726"/>
      <c r="F86" s="727"/>
      <c r="G86" s="727"/>
      <c r="H86" s="645" t="s">
        <v>147</v>
      </c>
      <c r="I86" s="667">
        <v>85.296000000000006</v>
      </c>
      <c r="J86" s="707">
        <v>10</v>
      </c>
      <c r="K86" s="667">
        <v>306</v>
      </c>
      <c r="L86" s="668"/>
      <c r="M86" s="668"/>
      <c r="N86" s="707"/>
      <c r="O86" s="708">
        <f t="shared" si="21"/>
        <v>391.29599999999999</v>
      </c>
      <c r="P86" s="667"/>
      <c r="Q86" s="668"/>
      <c r="R86" s="668"/>
      <c r="S86" s="667"/>
      <c r="T86" s="668"/>
      <c r="U86" s="668"/>
      <c r="V86" s="624"/>
      <c r="W86" s="624"/>
      <c r="X86" s="624"/>
      <c r="Y86" s="624"/>
      <c r="Z86" s="624"/>
      <c r="AA86" s="624"/>
      <c r="AB86" s="624"/>
      <c r="AC86" s="624"/>
      <c r="AD86" s="624"/>
      <c r="AE86" s="624"/>
      <c r="AF86" s="624"/>
      <c r="AG86" s="624"/>
      <c r="AH86" s="624"/>
      <c r="AI86" s="624"/>
      <c r="AJ86" s="624"/>
    </row>
    <row r="87" spans="1:36" ht="46.8">
      <c r="A87" s="726"/>
      <c r="B87" s="726"/>
      <c r="C87" s="726"/>
      <c r="D87" s="726"/>
      <c r="E87" s="727"/>
      <c r="F87" s="658" t="s">
        <v>180</v>
      </c>
      <c r="G87" s="647"/>
      <c r="H87" s="645" t="s">
        <v>8</v>
      </c>
      <c r="I87" s="709">
        <f t="shared" ref="I87:U87" si="22">SUM(I81:I86)</f>
        <v>85.296000000000006</v>
      </c>
      <c r="J87" s="709">
        <f t="shared" si="22"/>
        <v>10</v>
      </c>
      <c r="K87" s="709">
        <f t="shared" si="22"/>
        <v>314.10000000000002</v>
      </c>
      <c r="L87" s="709">
        <f t="shared" si="22"/>
        <v>8.1</v>
      </c>
      <c r="M87" s="709">
        <f t="shared" si="22"/>
        <v>0</v>
      </c>
      <c r="N87" s="709">
        <f t="shared" si="22"/>
        <v>0</v>
      </c>
      <c r="O87" s="709">
        <f t="shared" si="22"/>
        <v>399.39600000000002</v>
      </c>
      <c r="P87" s="709">
        <f t="shared" si="22"/>
        <v>0</v>
      </c>
      <c r="Q87" s="709">
        <f t="shared" si="22"/>
        <v>0</v>
      </c>
      <c r="R87" s="709">
        <f t="shared" si="22"/>
        <v>0</v>
      </c>
      <c r="S87" s="709">
        <f t="shared" si="22"/>
        <v>0</v>
      </c>
      <c r="T87" s="709">
        <f t="shared" si="22"/>
        <v>0</v>
      </c>
      <c r="U87" s="709">
        <f t="shared" si="22"/>
        <v>0</v>
      </c>
      <c r="V87" s="624"/>
      <c r="W87" s="624"/>
      <c r="X87" s="624"/>
      <c r="Y87" s="624"/>
      <c r="Z87" s="624"/>
      <c r="AA87" s="624"/>
      <c r="AB87" s="624"/>
      <c r="AC87" s="624"/>
      <c r="AD87" s="624"/>
      <c r="AE87" s="624"/>
      <c r="AF87" s="624"/>
      <c r="AG87" s="624"/>
      <c r="AH87" s="624"/>
      <c r="AI87" s="624"/>
      <c r="AJ87" s="624"/>
    </row>
    <row r="88" spans="1:36" ht="15.6">
      <c r="A88" s="726"/>
      <c r="B88" s="726"/>
      <c r="C88" s="726"/>
      <c r="D88" s="726"/>
      <c r="E88" s="725" t="s">
        <v>181</v>
      </c>
      <c r="F88" s="747" t="s">
        <v>182</v>
      </c>
      <c r="G88" s="729">
        <v>188714469</v>
      </c>
      <c r="H88" s="645" t="s">
        <v>143</v>
      </c>
      <c r="I88" s="667"/>
      <c r="J88" s="707"/>
      <c r="K88" s="667"/>
      <c r="L88" s="668"/>
      <c r="M88" s="668"/>
      <c r="N88" s="707"/>
      <c r="O88" s="708">
        <f t="shared" ref="O88:O93" si="23">I88+K88</f>
        <v>0</v>
      </c>
      <c r="P88" s="667"/>
      <c r="Q88" s="668"/>
      <c r="R88" s="668"/>
      <c r="S88" s="667"/>
      <c r="T88" s="668"/>
      <c r="U88" s="668"/>
      <c r="V88" s="624"/>
      <c r="W88" s="624"/>
      <c r="X88" s="624"/>
      <c r="Y88" s="624"/>
      <c r="Z88" s="624"/>
      <c r="AA88" s="624"/>
      <c r="AB88" s="624"/>
      <c r="AC88" s="624"/>
      <c r="AD88" s="624"/>
      <c r="AE88" s="624"/>
      <c r="AF88" s="624"/>
      <c r="AG88" s="624"/>
      <c r="AH88" s="624"/>
      <c r="AI88" s="624"/>
      <c r="AJ88" s="624"/>
    </row>
    <row r="89" spans="1:36" ht="15.6">
      <c r="A89" s="726"/>
      <c r="B89" s="726"/>
      <c r="C89" s="726"/>
      <c r="D89" s="726"/>
      <c r="E89" s="726"/>
      <c r="F89" s="726"/>
      <c r="G89" s="726"/>
      <c r="H89" s="645" t="s">
        <v>144</v>
      </c>
      <c r="I89" s="667"/>
      <c r="J89" s="707"/>
      <c r="K89" s="667"/>
      <c r="L89" s="668"/>
      <c r="M89" s="668"/>
      <c r="N89" s="707"/>
      <c r="O89" s="708">
        <f t="shared" si="23"/>
        <v>0</v>
      </c>
      <c r="P89" s="667"/>
      <c r="Q89" s="668"/>
      <c r="R89" s="668"/>
      <c r="S89" s="667"/>
      <c r="T89" s="668"/>
      <c r="U89" s="668"/>
      <c r="V89" s="624"/>
      <c r="W89" s="624"/>
      <c r="X89" s="624"/>
      <c r="Y89" s="624"/>
      <c r="Z89" s="624"/>
      <c r="AA89" s="624"/>
      <c r="AB89" s="624"/>
      <c r="AC89" s="624"/>
      <c r="AD89" s="624"/>
      <c r="AE89" s="624"/>
      <c r="AF89" s="624"/>
      <c r="AG89" s="624"/>
      <c r="AH89" s="624"/>
      <c r="AI89" s="624"/>
      <c r="AJ89" s="624"/>
    </row>
    <row r="90" spans="1:36" ht="15.6">
      <c r="A90" s="726"/>
      <c r="B90" s="726"/>
      <c r="C90" s="726"/>
      <c r="D90" s="726"/>
      <c r="E90" s="726"/>
      <c r="F90" s="726"/>
      <c r="G90" s="726"/>
      <c r="H90" s="645" t="s">
        <v>145</v>
      </c>
      <c r="I90" s="667"/>
      <c r="J90" s="707"/>
      <c r="K90" s="667"/>
      <c r="L90" s="668"/>
      <c r="M90" s="668"/>
      <c r="N90" s="707"/>
      <c r="O90" s="708">
        <f t="shared" si="23"/>
        <v>0</v>
      </c>
      <c r="P90" s="667"/>
      <c r="Q90" s="668"/>
      <c r="R90" s="668"/>
      <c r="S90" s="667"/>
      <c r="T90" s="668"/>
      <c r="U90" s="668"/>
      <c r="V90" s="624"/>
      <c r="W90" s="624"/>
      <c r="X90" s="624"/>
      <c r="Y90" s="624"/>
      <c r="Z90" s="624"/>
      <c r="AA90" s="624"/>
      <c r="AB90" s="624"/>
      <c r="AC90" s="624"/>
      <c r="AD90" s="624"/>
      <c r="AE90" s="624"/>
      <c r="AF90" s="624"/>
      <c r="AG90" s="624"/>
      <c r="AH90" s="624"/>
      <c r="AI90" s="624"/>
      <c r="AJ90" s="624"/>
    </row>
    <row r="91" spans="1:36" ht="15.6">
      <c r="A91" s="726"/>
      <c r="B91" s="726"/>
      <c r="C91" s="726"/>
      <c r="D91" s="726"/>
      <c r="E91" s="726"/>
      <c r="F91" s="726"/>
      <c r="G91" s="726"/>
      <c r="H91" s="645" t="s">
        <v>146</v>
      </c>
      <c r="I91" s="667"/>
      <c r="J91" s="707"/>
      <c r="K91" s="667"/>
      <c r="L91" s="668"/>
      <c r="M91" s="668"/>
      <c r="N91" s="707"/>
      <c r="O91" s="708">
        <f t="shared" si="23"/>
        <v>0</v>
      </c>
      <c r="P91" s="667"/>
      <c r="Q91" s="668"/>
      <c r="R91" s="668"/>
      <c r="S91" s="667"/>
      <c r="T91" s="668"/>
      <c r="U91" s="668"/>
      <c r="V91" s="624"/>
      <c r="W91" s="624"/>
      <c r="X91" s="624"/>
      <c r="Y91" s="624"/>
      <c r="Z91" s="624"/>
      <c r="AA91" s="624"/>
      <c r="AB91" s="624"/>
      <c r="AC91" s="624"/>
      <c r="AD91" s="624"/>
      <c r="AE91" s="624"/>
      <c r="AF91" s="624"/>
      <c r="AG91" s="624"/>
      <c r="AH91" s="624"/>
      <c r="AI91" s="624"/>
      <c r="AJ91" s="624"/>
    </row>
    <row r="92" spans="1:36" ht="15.6">
      <c r="A92" s="726"/>
      <c r="B92" s="726"/>
      <c r="C92" s="726"/>
      <c r="D92" s="726"/>
      <c r="E92" s="726"/>
      <c r="F92" s="726"/>
      <c r="G92" s="726"/>
      <c r="H92" s="645" t="s">
        <v>5</v>
      </c>
      <c r="I92" s="667"/>
      <c r="J92" s="707"/>
      <c r="K92" s="669">
        <v>10</v>
      </c>
      <c r="L92" s="711">
        <v>10</v>
      </c>
      <c r="M92" s="668"/>
      <c r="N92" s="707"/>
      <c r="O92" s="708">
        <f t="shared" si="23"/>
        <v>10</v>
      </c>
      <c r="P92" s="667"/>
      <c r="Q92" s="668"/>
      <c r="R92" s="668"/>
      <c r="S92" s="667"/>
      <c r="T92" s="668"/>
      <c r="U92" s="668"/>
      <c r="V92" s="624"/>
      <c r="W92" s="624"/>
      <c r="X92" s="624"/>
      <c r="Y92" s="624"/>
      <c r="Z92" s="624"/>
      <c r="AA92" s="624"/>
      <c r="AB92" s="624"/>
      <c r="AC92" s="624"/>
      <c r="AD92" s="624"/>
      <c r="AE92" s="624"/>
      <c r="AF92" s="624"/>
      <c r="AG92" s="624"/>
      <c r="AH92" s="624"/>
      <c r="AI92" s="624"/>
      <c r="AJ92" s="624"/>
    </row>
    <row r="93" spans="1:36" ht="15.6">
      <c r="A93" s="726"/>
      <c r="B93" s="726"/>
      <c r="C93" s="726"/>
      <c r="D93" s="726"/>
      <c r="E93" s="726"/>
      <c r="F93" s="727"/>
      <c r="G93" s="727"/>
      <c r="H93" s="645" t="s">
        <v>147</v>
      </c>
      <c r="I93" s="667">
        <v>74.731999999999999</v>
      </c>
      <c r="J93" s="707">
        <v>1.355</v>
      </c>
      <c r="K93" s="667">
        <v>50</v>
      </c>
      <c r="L93" s="668"/>
      <c r="M93" s="668"/>
      <c r="N93" s="707">
        <v>9.9</v>
      </c>
      <c r="O93" s="708">
        <f t="shared" si="23"/>
        <v>124.732</v>
      </c>
      <c r="P93" s="667"/>
      <c r="Q93" s="668"/>
      <c r="R93" s="668"/>
      <c r="S93" s="667"/>
      <c r="T93" s="668"/>
      <c r="U93" s="668"/>
      <c r="V93" s="624"/>
      <c r="W93" s="624"/>
      <c r="X93" s="624"/>
      <c r="Y93" s="624"/>
      <c r="Z93" s="624"/>
      <c r="AA93" s="624"/>
      <c r="AB93" s="624"/>
      <c r="AC93" s="624"/>
      <c r="AD93" s="624"/>
      <c r="AE93" s="624"/>
      <c r="AF93" s="624"/>
      <c r="AG93" s="624"/>
      <c r="AH93" s="624"/>
      <c r="AI93" s="624"/>
      <c r="AJ93" s="624"/>
    </row>
    <row r="94" spans="1:36" ht="46.8">
      <c r="A94" s="726"/>
      <c r="B94" s="726"/>
      <c r="C94" s="726"/>
      <c r="D94" s="726"/>
      <c r="E94" s="727"/>
      <c r="F94" s="658" t="s">
        <v>183</v>
      </c>
      <c r="G94" s="647"/>
      <c r="H94" s="645" t="s">
        <v>8</v>
      </c>
      <c r="I94" s="709">
        <f t="shared" ref="I94:U94" si="24">SUM(I88:I93)</f>
        <v>74.731999999999999</v>
      </c>
      <c r="J94" s="709">
        <f t="shared" si="24"/>
        <v>1.355</v>
      </c>
      <c r="K94" s="709">
        <f t="shared" si="24"/>
        <v>60</v>
      </c>
      <c r="L94" s="709">
        <f t="shared" si="24"/>
        <v>10</v>
      </c>
      <c r="M94" s="709">
        <f t="shared" si="24"/>
        <v>0</v>
      </c>
      <c r="N94" s="709">
        <f t="shared" si="24"/>
        <v>9.9</v>
      </c>
      <c r="O94" s="709">
        <f t="shared" si="24"/>
        <v>134.732</v>
      </c>
      <c r="P94" s="709">
        <f t="shared" si="24"/>
        <v>0</v>
      </c>
      <c r="Q94" s="709">
        <f t="shared" si="24"/>
        <v>0</v>
      </c>
      <c r="R94" s="709">
        <f t="shared" si="24"/>
        <v>0</v>
      </c>
      <c r="S94" s="709">
        <f t="shared" si="24"/>
        <v>0</v>
      </c>
      <c r="T94" s="709">
        <f t="shared" si="24"/>
        <v>0</v>
      </c>
      <c r="U94" s="709">
        <f t="shared" si="24"/>
        <v>0</v>
      </c>
      <c r="V94" s="624"/>
      <c r="W94" s="624"/>
      <c r="X94" s="624"/>
      <c r="Y94" s="624"/>
      <c r="Z94" s="624"/>
      <c r="AA94" s="624"/>
      <c r="AB94" s="624"/>
      <c r="AC94" s="624"/>
      <c r="AD94" s="624"/>
      <c r="AE94" s="624"/>
      <c r="AF94" s="624"/>
      <c r="AG94" s="624"/>
      <c r="AH94" s="624"/>
      <c r="AI94" s="624"/>
      <c r="AJ94" s="624"/>
    </row>
    <row r="95" spans="1:36" ht="15.6">
      <c r="A95" s="726"/>
      <c r="B95" s="726"/>
      <c r="C95" s="726"/>
      <c r="D95" s="726"/>
      <c r="E95" s="725" t="s">
        <v>184</v>
      </c>
      <c r="F95" s="747" t="s">
        <v>185</v>
      </c>
      <c r="G95" s="749">
        <v>188714469</v>
      </c>
      <c r="H95" s="645" t="s">
        <v>143</v>
      </c>
      <c r="I95" s="667"/>
      <c r="J95" s="707"/>
      <c r="K95" s="667"/>
      <c r="L95" s="668"/>
      <c r="M95" s="668"/>
      <c r="N95" s="707"/>
      <c r="O95" s="708">
        <f t="shared" ref="O95:O100" si="25">I95+K95</f>
        <v>0</v>
      </c>
      <c r="P95" s="667"/>
      <c r="Q95" s="668"/>
      <c r="R95" s="668"/>
      <c r="S95" s="667"/>
      <c r="T95" s="668"/>
      <c r="U95" s="668"/>
      <c r="V95" s="659"/>
      <c r="W95" s="659"/>
      <c r="X95" s="659"/>
      <c r="Y95" s="659"/>
      <c r="Z95" s="659"/>
      <c r="AA95" s="659"/>
      <c r="AB95" s="659"/>
      <c r="AC95" s="659"/>
      <c r="AD95" s="659"/>
      <c r="AE95" s="659"/>
      <c r="AF95" s="659"/>
      <c r="AG95" s="659"/>
      <c r="AH95" s="659"/>
      <c r="AI95" s="659"/>
      <c r="AJ95" s="659"/>
    </row>
    <row r="96" spans="1:36" ht="15.6">
      <c r="A96" s="726"/>
      <c r="B96" s="726"/>
      <c r="C96" s="726"/>
      <c r="D96" s="726"/>
      <c r="E96" s="726"/>
      <c r="F96" s="726"/>
      <c r="G96" s="726"/>
      <c r="H96" s="645" t="s">
        <v>144</v>
      </c>
      <c r="I96" s="667"/>
      <c r="J96" s="707"/>
      <c r="K96" s="667"/>
      <c r="L96" s="668"/>
      <c r="M96" s="668"/>
      <c r="N96" s="707"/>
      <c r="O96" s="708">
        <f t="shared" si="25"/>
        <v>0</v>
      </c>
      <c r="P96" s="667"/>
      <c r="Q96" s="668"/>
      <c r="R96" s="668"/>
      <c r="S96" s="667"/>
      <c r="T96" s="668"/>
      <c r="U96" s="668"/>
      <c r="V96" s="659"/>
      <c r="W96" s="659"/>
      <c r="X96" s="659"/>
      <c r="Y96" s="659"/>
      <c r="Z96" s="659"/>
      <c r="AA96" s="659"/>
      <c r="AB96" s="659"/>
      <c r="AC96" s="659"/>
      <c r="AD96" s="659"/>
      <c r="AE96" s="659"/>
      <c r="AF96" s="659"/>
      <c r="AG96" s="659"/>
      <c r="AH96" s="659"/>
      <c r="AI96" s="659"/>
      <c r="AJ96" s="659"/>
    </row>
    <row r="97" spans="1:36" ht="15.6">
      <c r="A97" s="726"/>
      <c r="B97" s="726"/>
      <c r="C97" s="726"/>
      <c r="D97" s="726"/>
      <c r="E97" s="726"/>
      <c r="F97" s="726"/>
      <c r="G97" s="726"/>
      <c r="H97" s="645" t="s">
        <v>145</v>
      </c>
      <c r="I97" s="667"/>
      <c r="J97" s="707"/>
      <c r="K97" s="667"/>
      <c r="L97" s="668"/>
      <c r="M97" s="668"/>
      <c r="N97" s="707"/>
      <c r="O97" s="708">
        <f t="shared" si="25"/>
        <v>0</v>
      </c>
      <c r="P97" s="667"/>
      <c r="Q97" s="668"/>
      <c r="R97" s="668"/>
      <c r="S97" s="667"/>
      <c r="T97" s="668"/>
      <c r="U97" s="668"/>
      <c r="V97" s="659"/>
      <c r="W97" s="659"/>
      <c r="X97" s="659"/>
      <c r="Y97" s="659"/>
      <c r="Z97" s="659"/>
      <c r="AA97" s="659"/>
      <c r="AB97" s="659"/>
      <c r="AC97" s="659"/>
      <c r="AD97" s="659"/>
      <c r="AE97" s="659"/>
      <c r="AF97" s="659"/>
      <c r="AG97" s="659"/>
      <c r="AH97" s="659"/>
      <c r="AI97" s="659"/>
      <c r="AJ97" s="659"/>
    </row>
    <row r="98" spans="1:36" ht="15.6">
      <c r="A98" s="726"/>
      <c r="B98" s="726"/>
      <c r="C98" s="726"/>
      <c r="D98" s="726"/>
      <c r="E98" s="726"/>
      <c r="F98" s="726"/>
      <c r="G98" s="726"/>
      <c r="H98" s="645" t="s">
        <v>146</v>
      </c>
      <c r="I98" s="667"/>
      <c r="J98" s="707"/>
      <c r="K98" s="667"/>
      <c r="L98" s="668"/>
      <c r="M98" s="668"/>
      <c r="N98" s="707"/>
      <c r="O98" s="708">
        <f t="shared" si="25"/>
        <v>0</v>
      </c>
      <c r="P98" s="667"/>
      <c r="Q98" s="668"/>
      <c r="R98" s="668"/>
      <c r="S98" s="667"/>
      <c r="T98" s="668"/>
      <c r="U98" s="668"/>
      <c r="V98" s="659"/>
      <c r="W98" s="659"/>
      <c r="X98" s="659"/>
      <c r="Y98" s="659"/>
      <c r="Z98" s="659"/>
      <c r="AA98" s="659"/>
      <c r="AB98" s="659"/>
      <c r="AC98" s="659"/>
      <c r="AD98" s="659"/>
      <c r="AE98" s="659"/>
      <c r="AF98" s="659"/>
      <c r="AG98" s="659"/>
      <c r="AH98" s="659"/>
      <c r="AI98" s="659"/>
      <c r="AJ98" s="659"/>
    </row>
    <row r="99" spans="1:36" ht="15.6">
      <c r="A99" s="726"/>
      <c r="B99" s="726"/>
      <c r="C99" s="726"/>
      <c r="D99" s="726"/>
      <c r="E99" s="726"/>
      <c r="F99" s="726"/>
      <c r="G99" s="726"/>
      <c r="H99" s="645" t="s">
        <v>5</v>
      </c>
      <c r="I99" s="667"/>
      <c r="J99" s="707"/>
      <c r="K99" s="667">
        <v>50</v>
      </c>
      <c r="L99" s="668">
        <v>50</v>
      </c>
      <c r="M99" s="668"/>
      <c r="N99" s="707"/>
      <c r="O99" s="708">
        <f t="shared" si="25"/>
        <v>50</v>
      </c>
      <c r="P99" s="667">
        <v>80</v>
      </c>
      <c r="Q99" s="668">
        <v>80</v>
      </c>
      <c r="R99" s="668"/>
      <c r="S99" s="667">
        <v>80</v>
      </c>
      <c r="T99" s="668">
        <v>80</v>
      </c>
      <c r="U99" s="668"/>
      <c r="V99" s="659"/>
      <c r="W99" s="659"/>
      <c r="X99" s="659"/>
      <c r="Y99" s="659"/>
      <c r="Z99" s="659"/>
      <c r="AA99" s="659"/>
      <c r="AB99" s="659"/>
      <c r="AC99" s="659"/>
      <c r="AD99" s="659"/>
      <c r="AE99" s="659"/>
      <c r="AF99" s="659"/>
      <c r="AG99" s="659"/>
      <c r="AH99" s="659"/>
      <c r="AI99" s="659"/>
      <c r="AJ99" s="659"/>
    </row>
    <row r="100" spans="1:36" ht="15.6">
      <c r="A100" s="726"/>
      <c r="B100" s="726"/>
      <c r="C100" s="726"/>
      <c r="D100" s="726"/>
      <c r="E100" s="726"/>
      <c r="F100" s="727"/>
      <c r="G100" s="727"/>
      <c r="H100" s="645" t="s">
        <v>147</v>
      </c>
      <c r="I100" s="667"/>
      <c r="J100" s="707"/>
      <c r="K100" s="667">
        <v>280</v>
      </c>
      <c r="L100" s="668"/>
      <c r="M100" s="668"/>
      <c r="N100" s="707"/>
      <c r="O100" s="708">
        <f t="shared" si="25"/>
        <v>280</v>
      </c>
      <c r="P100" s="667">
        <v>400</v>
      </c>
      <c r="Q100" s="668"/>
      <c r="R100" s="668"/>
      <c r="S100" s="667">
        <v>400</v>
      </c>
      <c r="T100" s="668"/>
      <c r="U100" s="668"/>
      <c r="V100" s="659"/>
      <c r="W100" s="659"/>
      <c r="X100" s="659"/>
      <c r="Y100" s="659"/>
      <c r="Z100" s="659"/>
      <c r="AA100" s="659"/>
      <c r="AB100" s="659"/>
      <c r="AC100" s="659"/>
      <c r="AD100" s="659"/>
      <c r="AE100" s="659"/>
      <c r="AF100" s="659"/>
      <c r="AG100" s="659"/>
      <c r="AH100" s="659"/>
      <c r="AI100" s="659"/>
      <c r="AJ100" s="659"/>
    </row>
    <row r="101" spans="1:36" ht="46.8">
      <c r="A101" s="726"/>
      <c r="B101" s="726"/>
      <c r="C101" s="726"/>
      <c r="D101" s="726"/>
      <c r="E101" s="727"/>
      <c r="F101" s="658" t="s">
        <v>186</v>
      </c>
      <c r="G101" s="660"/>
      <c r="H101" s="645" t="s">
        <v>8</v>
      </c>
      <c r="I101" s="709">
        <f t="shared" ref="I101:U101" si="26">SUM(I95:I100)</f>
        <v>0</v>
      </c>
      <c r="J101" s="709">
        <f t="shared" si="26"/>
        <v>0</v>
      </c>
      <c r="K101" s="709">
        <f t="shared" si="26"/>
        <v>330</v>
      </c>
      <c r="L101" s="709">
        <f t="shared" si="26"/>
        <v>50</v>
      </c>
      <c r="M101" s="709">
        <f t="shared" si="26"/>
        <v>0</v>
      </c>
      <c r="N101" s="709">
        <f t="shared" si="26"/>
        <v>0</v>
      </c>
      <c r="O101" s="709">
        <f t="shared" si="26"/>
        <v>330</v>
      </c>
      <c r="P101" s="709">
        <f t="shared" si="26"/>
        <v>480</v>
      </c>
      <c r="Q101" s="709">
        <f t="shared" si="26"/>
        <v>80</v>
      </c>
      <c r="R101" s="709">
        <f t="shared" si="26"/>
        <v>0</v>
      </c>
      <c r="S101" s="709">
        <f t="shared" si="26"/>
        <v>480</v>
      </c>
      <c r="T101" s="709">
        <f t="shared" si="26"/>
        <v>80</v>
      </c>
      <c r="U101" s="709">
        <f t="shared" si="26"/>
        <v>0</v>
      </c>
      <c r="V101" s="659"/>
      <c r="W101" s="659"/>
      <c r="X101" s="659"/>
      <c r="Y101" s="659"/>
      <c r="Z101" s="659"/>
      <c r="AA101" s="659"/>
      <c r="AB101" s="659"/>
      <c r="AC101" s="659"/>
      <c r="AD101" s="659"/>
      <c r="AE101" s="659"/>
      <c r="AF101" s="659"/>
      <c r="AG101" s="659"/>
      <c r="AH101" s="659"/>
      <c r="AI101" s="659"/>
      <c r="AJ101" s="659"/>
    </row>
    <row r="102" spans="1:36" ht="15.6">
      <c r="A102" s="726"/>
      <c r="B102" s="726"/>
      <c r="C102" s="726"/>
      <c r="D102" s="726"/>
      <c r="E102" s="725" t="s">
        <v>187</v>
      </c>
      <c r="F102" s="748" t="s">
        <v>188</v>
      </c>
      <c r="G102" s="729">
        <v>188714469</v>
      </c>
      <c r="H102" s="645" t="s">
        <v>143</v>
      </c>
      <c r="I102" s="667"/>
      <c r="J102" s="707"/>
      <c r="K102" s="667"/>
      <c r="L102" s="668"/>
      <c r="M102" s="668"/>
      <c r="N102" s="707"/>
      <c r="O102" s="708">
        <f t="shared" ref="O102:O107" si="27">I102+K102</f>
        <v>0</v>
      </c>
      <c r="P102" s="667">
        <v>1</v>
      </c>
      <c r="Q102" s="668"/>
      <c r="R102" s="668"/>
      <c r="S102" s="667">
        <v>1</v>
      </c>
      <c r="T102" s="668"/>
      <c r="U102" s="668"/>
      <c r="V102" s="624"/>
      <c r="W102" s="624"/>
      <c r="X102" s="624"/>
      <c r="Y102" s="624"/>
      <c r="Z102" s="624"/>
      <c r="AA102" s="624"/>
      <c r="AB102" s="624"/>
      <c r="AC102" s="624"/>
      <c r="AD102" s="624"/>
      <c r="AE102" s="624"/>
      <c r="AF102" s="624"/>
      <c r="AG102" s="624"/>
      <c r="AH102" s="624"/>
      <c r="AI102" s="624"/>
      <c r="AJ102" s="624"/>
    </row>
    <row r="103" spans="1:36" ht="15.75" customHeight="1">
      <c r="A103" s="726"/>
      <c r="B103" s="726"/>
      <c r="C103" s="726"/>
      <c r="D103" s="726"/>
      <c r="E103" s="726"/>
      <c r="F103" s="726"/>
      <c r="G103" s="726"/>
      <c r="H103" s="645" t="s">
        <v>144</v>
      </c>
      <c r="I103" s="667"/>
      <c r="J103" s="707"/>
      <c r="K103" s="667"/>
      <c r="L103" s="668"/>
      <c r="M103" s="668"/>
      <c r="N103" s="707"/>
      <c r="O103" s="708">
        <f t="shared" si="27"/>
        <v>0</v>
      </c>
      <c r="P103" s="667"/>
      <c r="Q103" s="668"/>
      <c r="R103" s="668"/>
      <c r="S103" s="667"/>
      <c r="T103" s="668"/>
      <c r="U103" s="668"/>
      <c r="V103" s="624"/>
      <c r="W103" s="624"/>
      <c r="X103" s="624"/>
      <c r="Y103" s="624"/>
      <c r="Z103" s="624"/>
      <c r="AA103" s="624"/>
      <c r="AB103" s="624"/>
      <c r="AC103" s="624"/>
      <c r="AD103" s="624"/>
      <c r="AE103" s="624"/>
      <c r="AF103" s="624"/>
      <c r="AG103" s="624"/>
      <c r="AH103" s="624"/>
      <c r="AI103" s="624"/>
      <c r="AJ103" s="624"/>
    </row>
    <row r="104" spans="1:36" ht="15.6">
      <c r="A104" s="726"/>
      <c r="B104" s="726"/>
      <c r="C104" s="726"/>
      <c r="D104" s="726"/>
      <c r="E104" s="726"/>
      <c r="F104" s="726"/>
      <c r="G104" s="726"/>
      <c r="H104" s="645" t="s">
        <v>145</v>
      </c>
      <c r="I104" s="667"/>
      <c r="J104" s="707"/>
      <c r="K104" s="667"/>
      <c r="L104" s="668"/>
      <c r="M104" s="668"/>
      <c r="N104" s="707"/>
      <c r="O104" s="708">
        <f t="shared" si="27"/>
        <v>0</v>
      </c>
      <c r="P104" s="667"/>
      <c r="Q104" s="668"/>
      <c r="R104" s="668"/>
      <c r="S104" s="667"/>
      <c r="T104" s="668"/>
      <c r="U104" s="668"/>
      <c r="V104" s="624"/>
      <c r="W104" s="624"/>
      <c r="X104" s="624"/>
      <c r="Y104" s="624"/>
      <c r="Z104" s="624"/>
      <c r="AA104" s="624"/>
      <c r="AB104" s="624"/>
      <c r="AC104" s="624"/>
      <c r="AD104" s="624"/>
      <c r="AE104" s="624"/>
      <c r="AF104" s="624"/>
      <c r="AG104" s="624"/>
      <c r="AH104" s="624"/>
      <c r="AI104" s="624"/>
      <c r="AJ104" s="624"/>
    </row>
    <row r="105" spans="1:36" ht="15.6">
      <c r="A105" s="726"/>
      <c r="B105" s="726"/>
      <c r="C105" s="726"/>
      <c r="D105" s="726"/>
      <c r="E105" s="726"/>
      <c r="F105" s="726"/>
      <c r="G105" s="726"/>
      <c r="H105" s="645" t="s">
        <v>146</v>
      </c>
      <c r="I105" s="667"/>
      <c r="J105" s="707"/>
      <c r="K105" s="667"/>
      <c r="L105" s="668"/>
      <c r="M105" s="668"/>
      <c r="N105" s="707"/>
      <c r="O105" s="708">
        <f t="shared" si="27"/>
        <v>0</v>
      </c>
      <c r="P105" s="667"/>
      <c r="Q105" s="668"/>
      <c r="R105" s="668"/>
      <c r="S105" s="667"/>
      <c r="T105" s="668"/>
      <c r="U105" s="668"/>
      <c r="V105" s="624"/>
      <c r="W105" s="624"/>
      <c r="X105" s="624"/>
      <c r="Y105" s="624"/>
      <c r="Z105" s="624"/>
      <c r="AA105" s="624"/>
      <c r="AB105" s="624"/>
      <c r="AC105" s="624"/>
      <c r="AD105" s="624"/>
      <c r="AE105" s="624"/>
      <c r="AF105" s="624"/>
      <c r="AG105" s="624"/>
      <c r="AH105" s="624"/>
      <c r="AI105" s="624"/>
      <c r="AJ105" s="624"/>
    </row>
    <row r="106" spans="1:36" ht="15.6">
      <c r="A106" s="726"/>
      <c r="B106" s="726"/>
      <c r="C106" s="726"/>
      <c r="D106" s="726"/>
      <c r="E106" s="726"/>
      <c r="F106" s="726"/>
      <c r="G106" s="726"/>
      <c r="H106" s="645" t="s">
        <v>5</v>
      </c>
      <c r="I106" s="667"/>
      <c r="J106" s="707"/>
      <c r="K106" s="667">
        <v>5</v>
      </c>
      <c r="L106" s="668">
        <v>5</v>
      </c>
      <c r="M106" s="668"/>
      <c r="N106" s="707"/>
      <c r="O106" s="708">
        <f t="shared" si="27"/>
        <v>5</v>
      </c>
      <c r="P106" s="667"/>
      <c r="Q106" s="668"/>
      <c r="R106" s="668"/>
      <c r="S106" s="667"/>
      <c r="T106" s="668"/>
      <c r="U106" s="668"/>
      <c r="V106" s="624"/>
      <c r="W106" s="624"/>
      <c r="X106" s="624"/>
      <c r="Y106" s="624"/>
      <c r="Z106" s="624"/>
      <c r="AA106" s="624"/>
      <c r="AB106" s="624"/>
      <c r="AC106" s="624"/>
      <c r="AD106" s="624"/>
      <c r="AE106" s="624"/>
      <c r="AF106" s="624"/>
      <c r="AG106" s="624"/>
      <c r="AH106" s="624"/>
      <c r="AI106" s="624"/>
      <c r="AJ106" s="624"/>
    </row>
    <row r="107" spans="1:36" ht="15.6">
      <c r="A107" s="726"/>
      <c r="B107" s="726"/>
      <c r="C107" s="726"/>
      <c r="D107" s="726"/>
      <c r="E107" s="726"/>
      <c r="F107" s="727"/>
      <c r="G107" s="727"/>
      <c r="H107" s="645" t="s">
        <v>147</v>
      </c>
      <c r="I107" s="667"/>
      <c r="J107" s="707"/>
      <c r="K107" s="667"/>
      <c r="L107" s="668"/>
      <c r="M107" s="668"/>
      <c r="N107" s="707"/>
      <c r="O107" s="708">
        <f t="shared" si="27"/>
        <v>0</v>
      </c>
      <c r="P107" s="667"/>
      <c r="Q107" s="668"/>
      <c r="R107" s="668"/>
      <c r="S107" s="667"/>
      <c r="T107" s="668"/>
      <c r="U107" s="668"/>
      <c r="V107" s="624"/>
      <c r="W107" s="624"/>
      <c r="X107" s="624"/>
      <c r="Y107" s="624"/>
      <c r="Z107" s="624"/>
      <c r="AA107" s="624"/>
      <c r="AB107" s="624"/>
      <c r="AC107" s="624"/>
      <c r="AD107" s="624"/>
      <c r="AE107" s="624"/>
      <c r="AF107" s="624"/>
      <c r="AG107" s="624"/>
      <c r="AH107" s="624"/>
      <c r="AI107" s="624"/>
      <c r="AJ107" s="624"/>
    </row>
    <row r="108" spans="1:36" ht="62.4">
      <c r="A108" s="726"/>
      <c r="B108" s="726"/>
      <c r="C108" s="726"/>
      <c r="D108" s="726"/>
      <c r="E108" s="727"/>
      <c r="F108" s="658" t="s">
        <v>189</v>
      </c>
      <c r="G108" s="647"/>
      <c r="H108" s="645" t="s">
        <v>8</v>
      </c>
      <c r="I108" s="709">
        <f t="shared" ref="I108:U108" si="28">SUM(I102:I107)</f>
        <v>0</v>
      </c>
      <c r="J108" s="709">
        <f t="shared" si="28"/>
        <v>0</v>
      </c>
      <c r="K108" s="709">
        <f t="shared" si="28"/>
        <v>5</v>
      </c>
      <c r="L108" s="709">
        <f t="shared" si="28"/>
        <v>5</v>
      </c>
      <c r="M108" s="709">
        <f t="shared" si="28"/>
        <v>0</v>
      </c>
      <c r="N108" s="709">
        <f t="shared" si="28"/>
        <v>0</v>
      </c>
      <c r="O108" s="709">
        <f t="shared" si="28"/>
        <v>5</v>
      </c>
      <c r="P108" s="709">
        <f t="shared" si="28"/>
        <v>1</v>
      </c>
      <c r="Q108" s="709">
        <f t="shared" si="28"/>
        <v>0</v>
      </c>
      <c r="R108" s="709">
        <f t="shared" si="28"/>
        <v>0</v>
      </c>
      <c r="S108" s="709">
        <f t="shared" si="28"/>
        <v>1</v>
      </c>
      <c r="T108" s="709">
        <f t="shared" si="28"/>
        <v>0</v>
      </c>
      <c r="U108" s="709">
        <f t="shared" si="28"/>
        <v>0</v>
      </c>
      <c r="V108" s="624"/>
      <c r="W108" s="624"/>
      <c r="X108" s="624"/>
      <c r="Y108" s="624"/>
      <c r="Z108" s="624"/>
      <c r="AA108" s="624"/>
      <c r="AB108" s="624"/>
      <c r="AC108" s="624"/>
      <c r="AD108" s="624"/>
      <c r="AE108" s="624"/>
      <c r="AF108" s="624"/>
      <c r="AG108" s="624"/>
      <c r="AH108" s="624"/>
      <c r="AI108" s="624"/>
      <c r="AJ108" s="624"/>
    </row>
    <row r="109" spans="1:36" ht="15.6">
      <c r="A109" s="726"/>
      <c r="B109" s="726"/>
      <c r="C109" s="726"/>
      <c r="D109" s="726"/>
      <c r="E109" s="725" t="s">
        <v>190</v>
      </c>
      <c r="F109" s="748" t="s">
        <v>191</v>
      </c>
      <c r="G109" s="729">
        <v>188714469</v>
      </c>
      <c r="H109" s="645" t="s">
        <v>143</v>
      </c>
      <c r="I109" s="667"/>
      <c r="J109" s="707"/>
      <c r="K109" s="667">
        <v>28.5</v>
      </c>
      <c r="L109" s="668"/>
      <c r="M109" s="668">
        <v>28.5</v>
      </c>
      <c r="N109" s="707"/>
      <c r="O109" s="708">
        <f t="shared" ref="O109:O114" si="29">I109+K109</f>
        <v>28.5</v>
      </c>
      <c r="P109" s="667"/>
      <c r="Q109" s="668"/>
      <c r="R109" s="668"/>
      <c r="S109" s="667"/>
      <c r="T109" s="668"/>
      <c r="U109" s="668"/>
      <c r="V109" s="624"/>
      <c r="W109" s="624"/>
      <c r="X109" s="624"/>
      <c r="Y109" s="624"/>
      <c r="Z109" s="624"/>
      <c r="AA109" s="624"/>
      <c r="AB109" s="624"/>
      <c r="AC109" s="624"/>
      <c r="AD109" s="624"/>
      <c r="AE109" s="624"/>
      <c r="AF109" s="624"/>
      <c r="AG109" s="624"/>
      <c r="AH109" s="624"/>
      <c r="AI109" s="624"/>
      <c r="AJ109" s="624"/>
    </row>
    <row r="110" spans="1:36" ht="15.75" customHeight="1">
      <c r="A110" s="726"/>
      <c r="B110" s="726"/>
      <c r="C110" s="726"/>
      <c r="D110" s="726"/>
      <c r="E110" s="726"/>
      <c r="F110" s="726"/>
      <c r="G110" s="726"/>
      <c r="H110" s="645" t="s">
        <v>144</v>
      </c>
      <c r="I110" s="667"/>
      <c r="J110" s="707"/>
      <c r="K110" s="667"/>
      <c r="L110" s="668"/>
      <c r="M110" s="668"/>
      <c r="N110" s="707"/>
      <c r="O110" s="708">
        <f t="shared" si="29"/>
        <v>0</v>
      </c>
      <c r="P110" s="667"/>
      <c r="Q110" s="668"/>
      <c r="R110" s="668"/>
      <c r="S110" s="667"/>
      <c r="T110" s="668"/>
      <c r="U110" s="668"/>
      <c r="V110" s="624"/>
      <c r="W110" s="624"/>
      <c r="X110" s="624"/>
      <c r="Y110" s="624"/>
      <c r="Z110" s="624"/>
      <c r="AA110" s="624"/>
      <c r="AB110" s="624"/>
      <c r="AC110" s="624"/>
      <c r="AD110" s="624"/>
      <c r="AE110" s="624"/>
      <c r="AF110" s="624"/>
      <c r="AG110" s="624"/>
      <c r="AH110" s="624"/>
      <c r="AI110" s="624"/>
      <c r="AJ110" s="624"/>
    </row>
    <row r="111" spans="1:36" ht="15.6">
      <c r="A111" s="726"/>
      <c r="B111" s="726"/>
      <c r="C111" s="726"/>
      <c r="D111" s="726"/>
      <c r="E111" s="726"/>
      <c r="F111" s="726"/>
      <c r="G111" s="726"/>
      <c r="H111" s="645" t="s">
        <v>145</v>
      </c>
      <c r="I111" s="667"/>
      <c r="J111" s="707"/>
      <c r="K111" s="667"/>
      <c r="L111" s="668"/>
      <c r="M111" s="668"/>
      <c r="N111" s="707"/>
      <c r="O111" s="708">
        <f t="shared" si="29"/>
        <v>0</v>
      </c>
      <c r="P111" s="667"/>
      <c r="Q111" s="668"/>
      <c r="R111" s="668"/>
      <c r="S111" s="667"/>
      <c r="T111" s="668"/>
      <c r="U111" s="668"/>
      <c r="V111" s="624"/>
      <c r="W111" s="624"/>
      <c r="X111" s="624"/>
      <c r="Y111" s="624"/>
      <c r="Z111" s="624"/>
      <c r="AA111" s="624"/>
      <c r="AB111" s="624"/>
      <c r="AC111" s="624"/>
      <c r="AD111" s="624"/>
      <c r="AE111" s="624"/>
      <c r="AF111" s="624"/>
      <c r="AG111" s="624"/>
      <c r="AH111" s="624"/>
      <c r="AI111" s="624"/>
      <c r="AJ111" s="624"/>
    </row>
    <row r="112" spans="1:36" ht="15.6">
      <c r="A112" s="726"/>
      <c r="B112" s="726"/>
      <c r="C112" s="726"/>
      <c r="D112" s="726"/>
      <c r="E112" s="726"/>
      <c r="F112" s="726"/>
      <c r="G112" s="726"/>
      <c r="H112" s="645" t="s">
        <v>146</v>
      </c>
      <c r="I112" s="667"/>
      <c r="J112" s="707"/>
      <c r="K112" s="667"/>
      <c r="L112" s="668"/>
      <c r="M112" s="668"/>
      <c r="N112" s="707"/>
      <c r="O112" s="708">
        <f t="shared" si="29"/>
        <v>0</v>
      </c>
      <c r="P112" s="667"/>
      <c r="Q112" s="668"/>
      <c r="R112" s="668"/>
      <c r="S112" s="667"/>
      <c r="T112" s="668"/>
      <c r="U112" s="668"/>
      <c r="V112" s="624"/>
      <c r="W112" s="624"/>
      <c r="X112" s="624"/>
      <c r="Y112" s="624"/>
      <c r="Z112" s="624"/>
      <c r="AA112" s="624"/>
      <c r="AB112" s="624"/>
      <c r="AC112" s="624"/>
      <c r="AD112" s="624"/>
      <c r="AE112" s="624"/>
      <c r="AF112" s="624"/>
      <c r="AG112" s="624"/>
      <c r="AH112" s="624"/>
      <c r="AI112" s="624"/>
      <c r="AJ112" s="624"/>
    </row>
    <row r="113" spans="1:36" ht="15.6">
      <c r="A113" s="726"/>
      <c r="B113" s="726"/>
      <c r="C113" s="726"/>
      <c r="D113" s="726"/>
      <c r="E113" s="726"/>
      <c r="F113" s="726"/>
      <c r="G113" s="726"/>
      <c r="H113" s="645" t="s">
        <v>5</v>
      </c>
      <c r="I113" s="667"/>
      <c r="J113" s="707"/>
      <c r="K113" s="667">
        <v>75</v>
      </c>
      <c r="L113" s="668">
        <v>75</v>
      </c>
      <c r="M113" s="668"/>
      <c r="N113" s="707"/>
      <c r="O113" s="708">
        <f t="shared" si="29"/>
        <v>75</v>
      </c>
      <c r="P113" s="667">
        <v>251.3</v>
      </c>
      <c r="Q113" s="668">
        <v>251.3</v>
      </c>
      <c r="R113" s="668"/>
      <c r="S113" s="667">
        <v>219.2</v>
      </c>
      <c r="T113" s="668">
        <v>219.2</v>
      </c>
      <c r="U113" s="668"/>
      <c r="V113" s="624"/>
      <c r="W113" s="624"/>
      <c r="X113" s="624"/>
      <c r="Y113" s="624"/>
      <c r="Z113" s="624"/>
      <c r="AA113" s="624"/>
      <c r="AB113" s="624"/>
      <c r="AC113" s="624"/>
      <c r="AD113" s="624"/>
      <c r="AE113" s="624"/>
      <c r="AF113" s="624"/>
      <c r="AG113" s="624"/>
      <c r="AH113" s="624"/>
      <c r="AI113" s="624"/>
      <c r="AJ113" s="624"/>
    </row>
    <row r="114" spans="1:36" ht="15.6">
      <c r="A114" s="726"/>
      <c r="B114" s="726"/>
      <c r="C114" s="726"/>
      <c r="D114" s="726"/>
      <c r="E114" s="726"/>
      <c r="F114" s="727"/>
      <c r="G114" s="727"/>
      <c r="H114" s="645" t="s">
        <v>147</v>
      </c>
      <c r="I114" s="667"/>
      <c r="J114" s="707"/>
      <c r="K114" s="667"/>
      <c r="L114" s="668"/>
      <c r="M114" s="668"/>
      <c r="N114" s="707"/>
      <c r="O114" s="708">
        <f t="shared" si="29"/>
        <v>0</v>
      </c>
      <c r="P114" s="667">
        <v>1452</v>
      </c>
      <c r="Q114" s="668"/>
      <c r="R114" s="668"/>
      <c r="S114" s="667">
        <v>1428.7</v>
      </c>
      <c r="T114" s="668"/>
      <c r="U114" s="668"/>
      <c r="V114" s="624"/>
      <c r="W114" s="624"/>
      <c r="X114" s="624"/>
      <c r="Y114" s="624"/>
      <c r="Z114" s="624"/>
      <c r="AA114" s="624"/>
      <c r="AB114" s="624"/>
      <c r="AC114" s="624"/>
      <c r="AD114" s="624"/>
      <c r="AE114" s="624"/>
      <c r="AF114" s="624"/>
      <c r="AG114" s="624"/>
      <c r="AH114" s="624"/>
      <c r="AI114" s="624"/>
      <c r="AJ114" s="624"/>
    </row>
    <row r="115" spans="1:36" ht="31.2">
      <c r="A115" s="726"/>
      <c r="B115" s="726"/>
      <c r="C115" s="726"/>
      <c r="D115" s="726"/>
      <c r="E115" s="727"/>
      <c r="F115" s="658" t="s">
        <v>192</v>
      </c>
      <c r="G115" s="647"/>
      <c r="H115" s="645" t="s">
        <v>8</v>
      </c>
      <c r="I115" s="709">
        <f t="shared" ref="I115:U115" si="30">SUM(I109:I114)</f>
        <v>0</v>
      </c>
      <c r="J115" s="709">
        <f t="shared" si="30"/>
        <v>0</v>
      </c>
      <c r="K115" s="709">
        <f t="shared" si="30"/>
        <v>103.5</v>
      </c>
      <c r="L115" s="709">
        <f t="shared" si="30"/>
        <v>75</v>
      </c>
      <c r="M115" s="709">
        <f t="shared" si="30"/>
        <v>28.5</v>
      </c>
      <c r="N115" s="709">
        <f t="shared" si="30"/>
        <v>0</v>
      </c>
      <c r="O115" s="709">
        <f t="shared" si="30"/>
        <v>103.5</v>
      </c>
      <c r="P115" s="709">
        <f t="shared" si="30"/>
        <v>1703.3</v>
      </c>
      <c r="Q115" s="709">
        <f t="shared" si="30"/>
        <v>251.3</v>
      </c>
      <c r="R115" s="709">
        <f t="shared" si="30"/>
        <v>0</v>
      </c>
      <c r="S115" s="709">
        <f t="shared" si="30"/>
        <v>1647.9</v>
      </c>
      <c r="T115" s="709">
        <f t="shared" si="30"/>
        <v>219.2</v>
      </c>
      <c r="U115" s="709">
        <f t="shared" si="30"/>
        <v>0</v>
      </c>
      <c r="V115" s="624"/>
      <c r="W115" s="624"/>
      <c r="X115" s="624"/>
      <c r="Y115" s="624"/>
      <c r="Z115" s="624"/>
      <c r="AA115" s="624"/>
      <c r="AB115" s="624"/>
      <c r="AC115" s="624"/>
      <c r="AD115" s="624"/>
      <c r="AE115" s="624"/>
      <c r="AF115" s="624"/>
      <c r="AG115" s="624"/>
      <c r="AH115" s="624"/>
      <c r="AI115" s="624"/>
      <c r="AJ115" s="624"/>
    </row>
    <row r="116" spans="1:36" ht="15.6">
      <c r="A116" s="726"/>
      <c r="B116" s="726"/>
      <c r="C116" s="726"/>
      <c r="D116" s="726"/>
      <c r="E116" s="725" t="s">
        <v>193</v>
      </c>
      <c r="F116" s="748" t="s">
        <v>194</v>
      </c>
      <c r="G116" s="729">
        <v>188714469</v>
      </c>
      <c r="H116" s="645" t="s">
        <v>143</v>
      </c>
      <c r="I116" s="667"/>
      <c r="J116" s="707"/>
      <c r="K116" s="667"/>
      <c r="L116" s="668"/>
      <c r="M116" s="668"/>
      <c r="N116" s="707"/>
      <c r="O116" s="708">
        <f t="shared" ref="O116:O121" si="31">I116+K116</f>
        <v>0</v>
      </c>
      <c r="P116" s="667"/>
      <c r="Q116" s="668"/>
      <c r="R116" s="668"/>
      <c r="S116" s="667"/>
      <c r="T116" s="668"/>
      <c r="U116" s="668"/>
      <c r="V116" s="624"/>
      <c r="W116" s="624"/>
      <c r="X116" s="624"/>
      <c r="Y116" s="624"/>
      <c r="Z116" s="624"/>
      <c r="AA116" s="624"/>
      <c r="AB116" s="624"/>
      <c r="AC116" s="624"/>
      <c r="AD116" s="624"/>
      <c r="AE116" s="624"/>
      <c r="AF116" s="624"/>
      <c r="AG116" s="624"/>
      <c r="AH116" s="624"/>
      <c r="AI116" s="624"/>
      <c r="AJ116" s="624"/>
    </row>
    <row r="117" spans="1:36" ht="15.6">
      <c r="A117" s="726"/>
      <c r="B117" s="726"/>
      <c r="C117" s="726"/>
      <c r="D117" s="726"/>
      <c r="E117" s="726"/>
      <c r="F117" s="726"/>
      <c r="G117" s="726"/>
      <c r="H117" s="645" t="s">
        <v>144</v>
      </c>
      <c r="I117" s="667"/>
      <c r="J117" s="707"/>
      <c r="K117" s="667"/>
      <c r="L117" s="668"/>
      <c r="M117" s="668"/>
      <c r="N117" s="707"/>
      <c r="O117" s="708">
        <f t="shared" si="31"/>
        <v>0</v>
      </c>
      <c r="P117" s="667"/>
      <c r="Q117" s="668"/>
      <c r="R117" s="668"/>
      <c r="S117" s="667"/>
      <c r="T117" s="668"/>
      <c r="U117" s="668"/>
      <c r="V117" s="624"/>
      <c r="W117" s="624"/>
      <c r="X117" s="624"/>
      <c r="Y117" s="624"/>
      <c r="Z117" s="624"/>
      <c r="AA117" s="624"/>
      <c r="AB117" s="624"/>
      <c r="AC117" s="624"/>
      <c r="AD117" s="624"/>
      <c r="AE117" s="624"/>
      <c r="AF117" s="624"/>
      <c r="AG117" s="624"/>
      <c r="AH117" s="624"/>
      <c r="AI117" s="624"/>
      <c r="AJ117" s="624"/>
    </row>
    <row r="118" spans="1:36" ht="15.6">
      <c r="A118" s="726"/>
      <c r="B118" s="726"/>
      <c r="C118" s="726"/>
      <c r="D118" s="726"/>
      <c r="E118" s="726"/>
      <c r="F118" s="726"/>
      <c r="G118" s="726"/>
      <c r="H118" s="645" t="s">
        <v>145</v>
      </c>
      <c r="I118" s="667"/>
      <c r="J118" s="707"/>
      <c r="K118" s="667"/>
      <c r="L118" s="668"/>
      <c r="M118" s="668"/>
      <c r="N118" s="707"/>
      <c r="O118" s="708">
        <f t="shared" si="31"/>
        <v>0</v>
      </c>
      <c r="P118" s="667"/>
      <c r="Q118" s="668"/>
      <c r="R118" s="668"/>
      <c r="S118" s="667"/>
      <c r="T118" s="668"/>
      <c r="U118" s="668"/>
      <c r="V118" s="624"/>
      <c r="W118" s="624"/>
      <c r="X118" s="624"/>
      <c r="Y118" s="624"/>
      <c r="Z118" s="624"/>
      <c r="AA118" s="624"/>
      <c r="AB118" s="624"/>
      <c r="AC118" s="624"/>
      <c r="AD118" s="624"/>
      <c r="AE118" s="624"/>
      <c r="AF118" s="624"/>
      <c r="AG118" s="624"/>
      <c r="AH118" s="624"/>
      <c r="AI118" s="624"/>
      <c r="AJ118" s="624"/>
    </row>
    <row r="119" spans="1:36" ht="15.6">
      <c r="A119" s="726"/>
      <c r="B119" s="726"/>
      <c r="C119" s="726"/>
      <c r="D119" s="726"/>
      <c r="E119" s="726"/>
      <c r="F119" s="726"/>
      <c r="G119" s="726"/>
      <c r="H119" s="645" t="s">
        <v>146</v>
      </c>
      <c r="I119" s="667"/>
      <c r="J119" s="707"/>
      <c r="K119" s="667"/>
      <c r="L119" s="668"/>
      <c r="M119" s="668"/>
      <c r="N119" s="707"/>
      <c r="O119" s="708">
        <f t="shared" si="31"/>
        <v>0</v>
      </c>
      <c r="P119" s="667"/>
      <c r="Q119" s="668"/>
      <c r="R119" s="668"/>
      <c r="S119" s="667"/>
      <c r="T119" s="668"/>
      <c r="U119" s="668"/>
      <c r="V119" s="624"/>
      <c r="W119" s="624"/>
      <c r="X119" s="624"/>
      <c r="Y119" s="624"/>
      <c r="Z119" s="624"/>
      <c r="AA119" s="624"/>
      <c r="AB119" s="624"/>
      <c r="AC119" s="624"/>
      <c r="AD119" s="624"/>
      <c r="AE119" s="624"/>
      <c r="AF119" s="624"/>
      <c r="AG119" s="624"/>
      <c r="AH119" s="624"/>
      <c r="AI119" s="624"/>
      <c r="AJ119" s="624"/>
    </row>
    <row r="120" spans="1:36" ht="15.6">
      <c r="A120" s="726"/>
      <c r="B120" s="726"/>
      <c r="C120" s="726"/>
      <c r="D120" s="726"/>
      <c r="E120" s="726"/>
      <c r="F120" s="726"/>
      <c r="G120" s="726"/>
      <c r="H120" s="645" t="s">
        <v>5</v>
      </c>
      <c r="I120" s="667"/>
      <c r="J120" s="707"/>
      <c r="K120" s="667">
        <v>32</v>
      </c>
      <c r="L120" s="668">
        <v>32</v>
      </c>
      <c r="M120" s="668"/>
      <c r="N120" s="707"/>
      <c r="O120" s="708">
        <f t="shared" si="31"/>
        <v>32</v>
      </c>
      <c r="P120" s="667">
        <v>32.299999999999997</v>
      </c>
      <c r="Q120" s="668">
        <v>32.299999999999997</v>
      </c>
      <c r="R120" s="668"/>
      <c r="S120" s="667"/>
      <c r="T120" s="668"/>
      <c r="U120" s="668"/>
      <c r="V120" s="624"/>
      <c r="W120" s="624"/>
      <c r="X120" s="624"/>
      <c r="Y120" s="624"/>
      <c r="Z120" s="624"/>
      <c r="AA120" s="624"/>
      <c r="AB120" s="624"/>
      <c r="AC120" s="624"/>
      <c r="AD120" s="624"/>
      <c r="AE120" s="624"/>
      <c r="AF120" s="624"/>
      <c r="AG120" s="624"/>
      <c r="AH120" s="624"/>
      <c r="AI120" s="624"/>
      <c r="AJ120" s="624"/>
    </row>
    <row r="121" spans="1:36" ht="15.6">
      <c r="A121" s="726"/>
      <c r="B121" s="726"/>
      <c r="C121" s="726"/>
      <c r="D121" s="726"/>
      <c r="E121" s="726"/>
      <c r="F121" s="727"/>
      <c r="G121" s="727"/>
      <c r="H121" s="645" t="s">
        <v>147</v>
      </c>
      <c r="I121" s="667"/>
      <c r="J121" s="707"/>
      <c r="K121" s="667"/>
      <c r="L121" s="668"/>
      <c r="M121" s="668"/>
      <c r="N121" s="707"/>
      <c r="O121" s="708">
        <f t="shared" si="31"/>
        <v>0</v>
      </c>
      <c r="P121" s="667">
        <v>200</v>
      </c>
      <c r="Q121" s="668"/>
      <c r="R121" s="668"/>
      <c r="S121" s="667">
        <v>34.299999999999997</v>
      </c>
      <c r="T121" s="668"/>
      <c r="U121" s="668"/>
      <c r="V121" s="624"/>
      <c r="W121" s="624"/>
      <c r="X121" s="624"/>
      <c r="Y121" s="624"/>
      <c r="Z121" s="624"/>
      <c r="AA121" s="624"/>
      <c r="AB121" s="624"/>
      <c r="AC121" s="624"/>
      <c r="AD121" s="624"/>
      <c r="AE121" s="624"/>
      <c r="AF121" s="624"/>
      <c r="AG121" s="624"/>
      <c r="AH121" s="624"/>
      <c r="AI121" s="624"/>
      <c r="AJ121" s="624"/>
    </row>
    <row r="122" spans="1:36" ht="31.2">
      <c r="A122" s="726"/>
      <c r="B122" s="726"/>
      <c r="C122" s="726"/>
      <c r="D122" s="726"/>
      <c r="E122" s="727"/>
      <c r="F122" s="658" t="s">
        <v>195</v>
      </c>
      <c r="G122" s="647"/>
      <c r="H122" s="645" t="s">
        <v>8</v>
      </c>
      <c r="I122" s="709">
        <f t="shared" ref="I122:U122" si="32">SUM(I116:I121)</f>
        <v>0</v>
      </c>
      <c r="J122" s="709">
        <f t="shared" si="32"/>
        <v>0</v>
      </c>
      <c r="K122" s="709">
        <f t="shared" si="32"/>
        <v>32</v>
      </c>
      <c r="L122" s="709">
        <f t="shared" si="32"/>
        <v>32</v>
      </c>
      <c r="M122" s="709">
        <f t="shared" si="32"/>
        <v>0</v>
      </c>
      <c r="N122" s="709">
        <f t="shared" si="32"/>
        <v>0</v>
      </c>
      <c r="O122" s="709">
        <f t="shared" si="32"/>
        <v>32</v>
      </c>
      <c r="P122" s="709">
        <f t="shared" si="32"/>
        <v>232.3</v>
      </c>
      <c r="Q122" s="709">
        <f t="shared" si="32"/>
        <v>32.299999999999997</v>
      </c>
      <c r="R122" s="709">
        <f t="shared" si="32"/>
        <v>0</v>
      </c>
      <c r="S122" s="709">
        <f t="shared" si="32"/>
        <v>34.299999999999997</v>
      </c>
      <c r="T122" s="709">
        <f t="shared" si="32"/>
        <v>0</v>
      </c>
      <c r="U122" s="709">
        <f t="shared" si="32"/>
        <v>0</v>
      </c>
      <c r="V122" s="624"/>
      <c r="W122" s="624"/>
      <c r="X122" s="624"/>
      <c r="Y122" s="624"/>
      <c r="Z122" s="624"/>
      <c r="AA122" s="624"/>
      <c r="AB122" s="624"/>
      <c r="AC122" s="624"/>
      <c r="AD122" s="624"/>
      <c r="AE122" s="624"/>
      <c r="AF122" s="624"/>
      <c r="AG122" s="624"/>
      <c r="AH122" s="624"/>
      <c r="AI122" s="624"/>
      <c r="AJ122" s="624"/>
    </row>
    <row r="123" spans="1:36" ht="15.6">
      <c r="A123" s="726"/>
      <c r="B123" s="726"/>
      <c r="C123" s="726"/>
      <c r="D123" s="726"/>
      <c r="E123" s="725" t="s">
        <v>196</v>
      </c>
      <c r="F123" s="733" t="s">
        <v>197</v>
      </c>
      <c r="G123" s="729">
        <v>188714469</v>
      </c>
      <c r="H123" s="645" t="s">
        <v>143</v>
      </c>
      <c r="I123" s="667"/>
      <c r="J123" s="707"/>
      <c r="K123" s="667"/>
      <c r="L123" s="668"/>
      <c r="M123" s="668"/>
      <c r="N123" s="707"/>
      <c r="O123" s="708">
        <f t="shared" ref="O123:O128" si="33">I123+K123</f>
        <v>0</v>
      </c>
      <c r="P123" s="667"/>
      <c r="Q123" s="668"/>
      <c r="R123" s="668"/>
      <c r="S123" s="667"/>
      <c r="T123" s="668"/>
      <c r="U123" s="668"/>
      <c r="V123" s="624"/>
      <c r="W123" s="624"/>
      <c r="X123" s="624"/>
      <c r="Y123" s="624"/>
      <c r="Z123" s="624"/>
      <c r="AA123" s="624"/>
      <c r="AB123" s="624"/>
      <c r="AC123" s="624"/>
      <c r="AD123" s="624"/>
      <c r="AE123" s="624"/>
      <c r="AF123" s="624"/>
      <c r="AG123" s="624"/>
      <c r="AH123" s="624"/>
      <c r="AI123" s="624"/>
      <c r="AJ123" s="624"/>
    </row>
    <row r="124" spans="1:36" ht="15.75" customHeight="1">
      <c r="A124" s="726"/>
      <c r="B124" s="726"/>
      <c r="C124" s="726"/>
      <c r="D124" s="726"/>
      <c r="E124" s="726"/>
      <c r="F124" s="726"/>
      <c r="G124" s="726"/>
      <c r="H124" s="645" t="s">
        <v>144</v>
      </c>
      <c r="I124" s="667"/>
      <c r="J124" s="707"/>
      <c r="K124" s="667"/>
      <c r="L124" s="668"/>
      <c r="M124" s="668"/>
      <c r="N124" s="707"/>
      <c r="O124" s="708">
        <f t="shared" si="33"/>
        <v>0</v>
      </c>
      <c r="P124" s="667"/>
      <c r="Q124" s="668"/>
      <c r="R124" s="668"/>
      <c r="S124" s="667"/>
      <c r="T124" s="668"/>
      <c r="U124" s="668"/>
      <c r="V124" s="624"/>
      <c r="W124" s="624"/>
      <c r="X124" s="624"/>
      <c r="Y124" s="624"/>
      <c r="Z124" s="624"/>
      <c r="AA124" s="624"/>
      <c r="AB124" s="624"/>
      <c r="AC124" s="624"/>
      <c r="AD124" s="624"/>
      <c r="AE124" s="624"/>
      <c r="AF124" s="624"/>
      <c r="AG124" s="624"/>
      <c r="AH124" s="624"/>
      <c r="AI124" s="624"/>
      <c r="AJ124" s="624"/>
    </row>
    <row r="125" spans="1:36" ht="15.6">
      <c r="A125" s="726"/>
      <c r="B125" s="726"/>
      <c r="C125" s="726"/>
      <c r="D125" s="726"/>
      <c r="E125" s="726"/>
      <c r="F125" s="726"/>
      <c r="G125" s="726"/>
      <c r="H125" s="645" t="s">
        <v>145</v>
      </c>
      <c r="I125" s="667"/>
      <c r="J125" s="707"/>
      <c r="K125" s="667"/>
      <c r="L125" s="668"/>
      <c r="M125" s="668"/>
      <c r="N125" s="707"/>
      <c r="O125" s="708">
        <f t="shared" si="33"/>
        <v>0</v>
      </c>
      <c r="P125" s="667"/>
      <c r="Q125" s="668"/>
      <c r="R125" s="668"/>
      <c r="S125" s="667"/>
      <c r="T125" s="668"/>
      <c r="U125" s="668"/>
      <c r="V125" s="624"/>
      <c r="W125" s="624"/>
      <c r="X125" s="624"/>
      <c r="Y125" s="624"/>
      <c r="Z125" s="624"/>
      <c r="AA125" s="624"/>
      <c r="AB125" s="624"/>
      <c r="AC125" s="624"/>
      <c r="AD125" s="624"/>
      <c r="AE125" s="624"/>
      <c r="AF125" s="624"/>
      <c r="AG125" s="624"/>
      <c r="AH125" s="624"/>
      <c r="AI125" s="624"/>
      <c r="AJ125" s="624"/>
    </row>
    <row r="126" spans="1:36" ht="15.6">
      <c r="A126" s="726"/>
      <c r="B126" s="726"/>
      <c r="C126" s="726"/>
      <c r="D126" s="726"/>
      <c r="E126" s="726"/>
      <c r="F126" s="726"/>
      <c r="G126" s="726"/>
      <c r="H126" s="645" t="s">
        <v>146</v>
      </c>
      <c r="I126" s="667"/>
      <c r="J126" s="707"/>
      <c r="K126" s="667"/>
      <c r="L126" s="668"/>
      <c r="M126" s="668"/>
      <c r="N126" s="707"/>
      <c r="O126" s="708">
        <f t="shared" si="33"/>
        <v>0</v>
      </c>
      <c r="P126" s="667"/>
      <c r="Q126" s="668"/>
      <c r="R126" s="668"/>
      <c r="S126" s="667"/>
      <c r="T126" s="668"/>
      <c r="U126" s="668"/>
      <c r="V126" s="624"/>
      <c r="W126" s="624"/>
      <c r="X126" s="624"/>
      <c r="Y126" s="624"/>
      <c r="Z126" s="624"/>
      <c r="AA126" s="624"/>
      <c r="AB126" s="624"/>
      <c r="AC126" s="624"/>
      <c r="AD126" s="624"/>
      <c r="AE126" s="624"/>
      <c r="AF126" s="624"/>
      <c r="AG126" s="624"/>
      <c r="AH126" s="624"/>
      <c r="AI126" s="624"/>
      <c r="AJ126" s="624"/>
    </row>
    <row r="127" spans="1:36" ht="15.6">
      <c r="A127" s="726"/>
      <c r="B127" s="726"/>
      <c r="C127" s="726"/>
      <c r="D127" s="726"/>
      <c r="E127" s="726"/>
      <c r="F127" s="726"/>
      <c r="G127" s="726"/>
      <c r="H127" s="645" t="s">
        <v>5</v>
      </c>
      <c r="I127" s="667"/>
      <c r="J127" s="707"/>
      <c r="K127" s="667">
        <v>238.1</v>
      </c>
      <c r="L127" s="668">
        <v>140</v>
      </c>
      <c r="M127" s="668">
        <v>98.1</v>
      </c>
      <c r="N127" s="707"/>
      <c r="O127" s="708">
        <f t="shared" si="33"/>
        <v>238.1</v>
      </c>
      <c r="P127" s="667">
        <v>300</v>
      </c>
      <c r="Q127" s="668">
        <v>300</v>
      </c>
      <c r="R127" s="668"/>
      <c r="S127" s="667">
        <v>316.8</v>
      </c>
      <c r="T127" s="668">
        <v>316.8</v>
      </c>
      <c r="U127" s="668"/>
      <c r="V127" s="624"/>
      <c r="W127" s="624"/>
      <c r="X127" s="624"/>
      <c r="Y127" s="624"/>
      <c r="Z127" s="624"/>
      <c r="AA127" s="624"/>
      <c r="AB127" s="624"/>
      <c r="AC127" s="624"/>
      <c r="AD127" s="624"/>
      <c r="AE127" s="624"/>
      <c r="AF127" s="624"/>
      <c r="AG127" s="624"/>
      <c r="AH127" s="624"/>
      <c r="AI127" s="624"/>
      <c r="AJ127" s="624"/>
    </row>
    <row r="128" spans="1:36" ht="15.6">
      <c r="A128" s="726"/>
      <c r="B128" s="726"/>
      <c r="C128" s="726"/>
      <c r="D128" s="726"/>
      <c r="E128" s="726"/>
      <c r="F128" s="727"/>
      <c r="G128" s="727"/>
      <c r="H128" s="645" t="s">
        <v>147</v>
      </c>
      <c r="I128" s="667"/>
      <c r="J128" s="707"/>
      <c r="K128" s="712"/>
      <c r="L128" s="668"/>
      <c r="M128" s="668"/>
      <c r="N128" s="707"/>
      <c r="O128" s="708">
        <f t="shared" si="33"/>
        <v>0</v>
      </c>
      <c r="P128" s="667">
        <v>1700</v>
      </c>
      <c r="Q128" s="668"/>
      <c r="R128" s="668"/>
      <c r="S128" s="667">
        <v>1554.9</v>
      </c>
      <c r="T128" s="668"/>
      <c r="U128" s="668"/>
      <c r="V128" s="624"/>
      <c r="W128" s="624"/>
      <c r="X128" s="624"/>
      <c r="Y128" s="624"/>
      <c r="Z128" s="624"/>
      <c r="AA128" s="624"/>
      <c r="AB128" s="624"/>
      <c r="AC128" s="624"/>
      <c r="AD128" s="624"/>
      <c r="AE128" s="624"/>
      <c r="AF128" s="624"/>
      <c r="AG128" s="624"/>
      <c r="AH128" s="624"/>
      <c r="AI128" s="624"/>
      <c r="AJ128" s="624"/>
    </row>
    <row r="129" spans="1:36" ht="31.2">
      <c r="A129" s="726"/>
      <c r="B129" s="726"/>
      <c r="C129" s="726"/>
      <c r="D129" s="726"/>
      <c r="E129" s="727"/>
      <c r="F129" s="658" t="s">
        <v>198</v>
      </c>
      <c r="G129" s="647"/>
      <c r="H129" s="645" t="s">
        <v>8</v>
      </c>
      <c r="I129" s="709">
        <f t="shared" ref="I129:U129" si="34">SUM(I123:I128)</f>
        <v>0</v>
      </c>
      <c r="J129" s="709">
        <f t="shared" si="34"/>
        <v>0</v>
      </c>
      <c r="K129" s="709">
        <f t="shared" si="34"/>
        <v>238.1</v>
      </c>
      <c r="L129" s="709">
        <f t="shared" si="34"/>
        <v>140</v>
      </c>
      <c r="M129" s="709">
        <f t="shared" si="34"/>
        <v>98.1</v>
      </c>
      <c r="N129" s="709">
        <f t="shared" si="34"/>
        <v>0</v>
      </c>
      <c r="O129" s="709">
        <f t="shared" si="34"/>
        <v>238.1</v>
      </c>
      <c r="P129" s="709">
        <f t="shared" si="34"/>
        <v>2000</v>
      </c>
      <c r="Q129" s="709">
        <f t="shared" si="34"/>
        <v>300</v>
      </c>
      <c r="R129" s="709">
        <f t="shared" si="34"/>
        <v>0</v>
      </c>
      <c r="S129" s="709">
        <f t="shared" si="34"/>
        <v>1871.7</v>
      </c>
      <c r="T129" s="709">
        <f t="shared" si="34"/>
        <v>316.8</v>
      </c>
      <c r="U129" s="709">
        <f t="shared" si="34"/>
        <v>0</v>
      </c>
      <c r="V129" s="624"/>
      <c r="W129" s="624"/>
      <c r="X129" s="624"/>
      <c r="Y129" s="624"/>
      <c r="Z129" s="624"/>
      <c r="AA129" s="624"/>
      <c r="AB129" s="624"/>
      <c r="AC129" s="624"/>
      <c r="AD129" s="624"/>
      <c r="AE129" s="624"/>
      <c r="AF129" s="624"/>
      <c r="AG129" s="624"/>
      <c r="AH129" s="624"/>
      <c r="AI129" s="624"/>
      <c r="AJ129" s="624"/>
    </row>
    <row r="130" spans="1:36" ht="15.6">
      <c r="A130" s="726"/>
      <c r="B130" s="726"/>
      <c r="C130" s="726"/>
      <c r="D130" s="726"/>
      <c r="E130" s="725" t="s">
        <v>199</v>
      </c>
      <c r="F130" s="733" t="s">
        <v>200</v>
      </c>
      <c r="G130" s="729">
        <v>188714469</v>
      </c>
      <c r="H130" s="645" t="s">
        <v>143</v>
      </c>
      <c r="I130" s="667"/>
      <c r="J130" s="707"/>
      <c r="K130" s="667"/>
      <c r="L130" s="668"/>
      <c r="M130" s="668"/>
      <c r="N130" s="707"/>
      <c r="O130" s="708">
        <f t="shared" ref="O130:O135" si="35">I130+K130</f>
        <v>0</v>
      </c>
      <c r="P130" s="667"/>
      <c r="Q130" s="668"/>
      <c r="R130" s="668"/>
      <c r="S130" s="667"/>
      <c r="T130" s="668"/>
      <c r="U130" s="668"/>
      <c r="V130" s="624"/>
      <c r="W130" s="624"/>
      <c r="X130" s="624"/>
      <c r="Y130" s="624"/>
      <c r="Z130" s="624"/>
      <c r="AA130" s="624"/>
      <c r="AB130" s="624"/>
      <c r="AC130" s="624"/>
      <c r="AD130" s="624"/>
      <c r="AE130" s="624"/>
      <c r="AF130" s="624"/>
      <c r="AG130" s="624"/>
      <c r="AH130" s="624"/>
      <c r="AI130" s="624"/>
      <c r="AJ130" s="624"/>
    </row>
    <row r="131" spans="1:36" ht="15.6">
      <c r="A131" s="726"/>
      <c r="B131" s="726"/>
      <c r="C131" s="726"/>
      <c r="D131" s="726"/>
      <c r="E131" s="726"/>
      <c r="F131" s="726"/>
      <c r="G131" s="726"/>
      <c r="H131" s="645" t="s">
        <v>144</v>
      </c>
      <c r="I131" s="667"/>
      <c r="J131" s="707"/>
      <c r="K131" s="667"/>
      <c r="L131" s="668"/>
      <c r="M131" s="668"/>
      <c r="N131" s="707"/>
      <c r="O131" s="708">
        <f t="shared" si="35"/>
        <v>0</v>
      </c>
      <c r="P131" s="667"/>
      <c r="Q131" s="668"/>
      <c r="R131" s="668"/>
      <c r="S131" s="667"/>
      <c r="T131" s="668"/>
      <c r="U131" s="668"/>
      <c r="V131" s="624"/>
      <c r="W131" s="624"/>
      <c r="X131" s="624"/>
      <c r="Y131" s="624"/>
      <c r="Z131" s="624"/>
      <c r="AA131" s="624"/>
      <c r="AB131" s="624"/>
      <c r="AC131" s="624"/>
      <c r="AD131" s="624"/>
      <c r="AE131" s="624"/>
      <c r="AF131" s="624"/>
      <c r="AG131" s="624"/>
      <c r="AH131" s="624"/>
      <c r="AI131" s="624"/>
      <c r="AJ131" s="624"/>
    </row>
    <row r="132" spans="1:36" ht="15.6">
      <c r="A132" s="726"/>
      <c r="B132" s="726"/>
      <c r="C132" s="726"/>
      <c r="D132" s="726"/>
      <c r="E132" s="726"/>
      <c r="F132" s="726"/>
      <c r="G132" s="726"/>
      <c r="H132" s="645" t="s">
        <v>145</v>
      </c>
      <c r="I132" s="667"/>
      <c r="J132" s="707"/>
      <c r="K132" s="667"/>
      <c r="L132" s="668"/>
      <c r="M132" s="668"/>
      <c r="N132" s="707"/>
      <c r="O132" s="708">
        <f t="shared" si="35"/>
        <v>0</v>
      </c>
      <c r="P132" s="667"/>
      <c r="Q132" s="668"/>
      <c r="R132" s="668"/>
      <c r="S132" s="667"/>
      <c r="T132" s="668"/>
      <c r="U132" s="668"/>
      <c r="V132" s="624"/>
      <c r="W132" s="624"/>
      <c r="X132" s="624"/>
      <c r="Y132" s="624"/>
      <c r="Z132" s="624"/>
      <c r="AA132" s="624"/>
      <c r="AB132" s="624"/>
      <c r="AC132" s="624"/>
      <c r="AD132" s="624"/>
      <c r="AE132" s="624"/>
      <c r="AF132" s="624"/>
      <c r="AG132" s="624"/>
      <c r="AH132" s="624"/>
      <c r="AI132" s="624"/>
      <c r="AJ132" s="624"/>
    </row>
    <row r="133" spans="1:36" ht="15.6">
      <c r="A133" s="726"/>
      <c r="B133" s="726"/>
      <c r="C133" s="726"/>
      <c r="D133" s="726"/>
      <c r="E133" s="726"/>
      <c r="F133" s="726"/>
      <c r="G133" s="726"/>
      <c r="H133" s="645" t="s">
        <v>146</v>
      </c>
      <c r="I133" s="667"/>
      <c r="J133" s="707"/>
      <c r="K133" s="667"/>
      <c r="L133" s="668"/>
      <c r="M133" s="668"/>
      <c r="N133" s="707"/>
      <c r="O133" s="708">
        <f t="shared" si="35"/>
        <v>0</v>
      </c>
      <c r="P133" s="667"/>
      <c r="Q133" s="668"/>
      <c r="R133" s="668"/>
      <c r="S133" s="667"/>
      <c r="T133" s="668"/>
      <c r="U133" s="668"/>
      <c r="V133" s="624"/>
      <c r="W133" s="624"/>
      <c r="X133" s="624"/>
      <c r="Y133" s="624"/>
      <c r="Z133" s="624"/>
      <c r="AA133" s="624"/>
      <c r="AB133" s="624"/>
      <c r="AC133" s="624"/>
      <c r="AD133" s="624"/>
      <c r="AE133" s="624"/>
      <c r="AF133" s="624"/>
      <c r="AG133" s="624"/>
      <c r="AH133" s="624"/>
      <c r="AI133" s="624"/>
      <c r="AJ133" s="624"/>
    </row>
    <row r="134" spans="1:36" ht="15.6">
      <c r="A134" s="726"/>
      <c r="B134" s="726"/>
      <c r="C134" s="726"/>
      <c r="D134" s="726"/>
      <c r="E134" s="726"/>
      <c r="F134" s="726"/>
      <c r="G134" s="726"/>
      <c r="H134" s="645" t="s">
        <v>5</v>
      </c>
      <c r="I134" s="667"/>
      <c r="J134" s="707"/>
      <c r="K134" s="667">
        <v>55</v>
      </c>
      <c r="L134" s="668">
        <v>55</v>
      </c>
      <c r="M134" s="668"/>
      <c r="N134" s="707"/>
      <c r="O134" s="708">
        <f t="shared" si="35"/>
        <v>55</v>
      </c>
      <c r="P134" s="667">
        <v>305</v>
      </c>
      <c r="Q134" s="668">
        <v>305</v>
      </c>
      <c r="R134" s="668"/>
      <c r="S134" s="667">
        <v>250</v>
      </c>
      <c r="T134" s="668">
        <v>250</v>
      </c>
      <c r="U134" s="668"/>
      <c r="V134" s="624"/>
      <c r="W134" s="624"/>
      <c r="X134" s="624"/>
      <c r="Y134" s="624"/>
      <c r="Z134" s="624"/>
      <c r="AA134" s="624"/>
      <c r="AB134" s="624"/>
      <c r="AC134" s="624"/>
      <c r="AD134" s="624"/>
      <c r="AE134" s="624"/>
      <c r="AF134" s="624"/>
      <c r="AG134" s="624"/>
      <c r="AH134" s="624"/>
      <c r="AI134" s="624"/>
      <c r="AJ134" s="624"/>
    </row>
    <row r="135" spans="1:36" ht="15.6">
      <c r="A135" s="726"/>
      <c r="B135" s="726"/>
      <c r="C135" s="726"/>
      <c r="D135" s="726"/>
      <c r="E135" s="726"/>
      <c r="F135" s="727"/>
      <c r="G135" s="727"/>
      <c r="H135" s="645" t="s">
        <v>147</v>
      </c>
      <c r="I135" s="667"/>
      <c r="J135" s="707"/>
      <c r="K135" s="667"/>
      <c r="L135" s="668"/>
      <c r="M135" s="668"/>
      <c r="N135" s="707"/>
      <c r="O135" s="708">
        <f t="shared" si="35"/>
        <v>0</v>
      </c>
      <c r="P135" s="667">
        <v>645</v>
      </c>
      <c r="Q135" s="668"/>
      <c r="R135" s="668"/>
      <c r="S135" s="667">
        <v>2500</v>
      </c>
      <c r="T135" s="668"/>
      <c r="U135" s="668"/>
      <c r="V135" s="624"/>
      <c r="W135" s="624"/>
      <c r="X135" s="624"/>
      <c r="Y135" s="624"/>
      <c r="Z135" s="624"/>
      <c r="AA135" s="624"/>
      <c r="AB135" s="624"/>
      <c r="AC135" s="624"/>
      <c r="AD135" s="624"/>
      <c r="AE135" s="624"/>
      <c r="AF135" s="624"/>
      <c r="AG135" s="624"/>
      <c r="AH135" s="624"/>
      <c r="AI135" s="624"/>
      <c r="AJ135" s="624"/>
    </row>
    <row r="136" spans="1:36" ht="15.6">
      <c r="A136" s="726"/>
      <c r="B136" s="726"/>
      <c r="C136" s="726"/>
      <c r="D136" s="726"/>
      <c r="E136" s="727"/>
      <c r="F136" s="658" t="s">
        <v>201</v>
      </c>
      <c r="G136" s="647"/>
      <c r="H136" s="645" t="s">
        <v>8</v>
      </c>
      <c r="I136" s="709">
        <f t="shared" ref="I136:U136" si="36">SUM(I130:I135)</f>
        <v>0</v>
      </c>
      <c r="J136" s="709">
        <f t="shared" si="36"/>
        <v>0</v>
      </c>
      <c r="K136" s="709">
        <f t="shared" si="36"/>
        <v>55</v>
      </c>
      <c r="L136" s="709">
        <f t="shared" si="36"/>
        <v>55</v>
      </c>
      <c r="M136" s="709">
        <f t="shared" si="36"/>
        <v>0</v>
      </c>
      <c r="N136" s="709">
        <f t="shared" si="36"/>
        <v>0</v>
      </c>
      <c r="O136" s="709">
        <f t="shared" si="36"/>
        <v>55</v>
      </c>
      <c r="P136" s="709">
        <f t="shared" si="36"/>
        <v>950</v>
      </c>
      <c r="Q136" s="709">
        <f t="shared" si="36"/>
        <v>305</v>
      </c>
      <c r="R136" s="709">
        <f t="shared" si="36"/>
        <v>0</v>
      </c>
      <c r="S136" s="709">
        <f t="shared" si="36"/>
        <v>2750</v>
      </c>
      <c r="T136" s="709">
        <f t="shared" si="36"/>
        <v>250</v>
      </c>
      <c r="U136" s="709">
        <f t="shared" si="36"/>
        <v>0</v>
      </c>
      <c r="V136" s="624"/>
      <c r="W136" s="624"/>
      <c r="X136" s="624"/>
      <c r="Y136" s="624"/>
      <c r="Z136" s="624"/>
      <c r="AA136" s="624"/>
      <c r="AB136" s="624"/>
      <c r="AC136" s="624"/>
      <c r="AD136" s="624"/>
      <c r="AE136" s="624"/>
      <c r="AF136" s="624"/>
      <c r="AG136" s="624"/>
      <c r="AH136" s="624"/>
      <c r="AI136" s="624"/>
      <c r="AJ136" s="624"/>
    </row>
    <row r="137" spans="1:36" ht="15.6">
      <c r="A137" s="726"/>
      <c r="B137" s="726"/>
      <c r="C137" s="726"/>
      <c r="D137" s="726"/>
      <c r="E137" s="725" t="s">
        <v>202</v>
      </c>
      <c r="F137" s="733" t="s">
        <v>203</v>
      </c>
      <c r="G137" s="729">
        <v>188714469</v>
      </c>
      <c r="H137" s="645" t="s">
        <v>143</v>
      </c>
      <c r="I137" s="667"/>
      <c r="J137" s="707"/>
      <c r="K137" s="667"/>
      <c r="L137" s="668"/>
      <c r="M137" s="668"/>
      <c r="N137" s="707"/>
      <c r="O137" s="708">
        <f t="shared" ref="O137:O142" si="37">I137+K137</f>
        <v>0</v>
      </c>
      <c r="P137" s="667"/>
      <c r="Q137" s="668"/>
      <c r="R137" s="668"/>
      <c r="S137" s="667"/>
      <c r="T137" s="668"/>
      <c r="U137" s="668"/>
      <c r="V137" s="624"/>
      <c r="W137" s="624"/>
      <c r="X137" s="624"/>
      <c r="Y137" s="624"/>
      <c r="Z137" s="624"/>
      <c r="AA137" s="624"/>
      <c r="AB137" s="624"/>
      <c r="AC137" s="624"/>
      <c r="AD137" s="624"/>
      <c r="AE137" s="624"/>
      <c r="AF137" s="624"/>
      <c r="AG137" s="624"/>
      <c r="AH137" s="624"/>
      <c r="AI137" s="624"/>
      <c r="AJ137" s="624"/>
    </row>
    <row r="138" spans="1:36" ht="15.75" customHeight="1">
      <c r="A138" s="726"/>
      <c r="B138" s="726"/>
      <c r="C138" s="726"/>
      <c r="D138" s="726"/>
      <c r="E138" s="726"/>
      <c r="F138" s="726"/>
      <c r="G138" s="726"/>
      <c r="H138" s="645" t="s">
        <v>144</v>
      </c>
      <c r="I138" s="667"/>
      <c r="J138" s="707"/>
      <c r="K138" s="667"/>
      <c r="L138" s="668"/>
      <c r="M138" s="668"/>
      <c r="N138" s="707"/>
      <c r="O138" s="708">
        <f t="shared" si="37"/>
        <v>0</v>
      </c>
      <c r="P138" s="667"/>
      <c r="Q138" s="668"/>
      <c r="R138" s="668"/>
      <c r="S138" s="667"/>
      <c r="T138" s="668"/>
      <c r="U138" s="668"/>
      <c r="V138" s="624"/>
      <c r="W138" s="624"/>
      <c r="X138" s="624"/>
      <c r="Y138" s="624"/>
      <c r="Z138" s="624"/>
      <c r="AA138" s="624"/>
      <c r="AB138" s="624"/>
      <c r="AC138" s="624"/>
      <c r="AD138" s="624"/>
      <c r="AE138" s="624"/>
      <c r="AF138" s="624"/>
      <c r="AG138" s="624"/>
      <c r="AH138" s="624"/>
      <c r="AI138" s="624"/>
      <c r="AJ138" s="624"/>
    </row>
    <row r="139" spans="1:36" ht="15.6">
      <c r="A139" s="726"/>
      <c r="B139" s="726"/>
      <c r="C139" s="726"/>
      <c r="D139" s="726"/>
      <c r="E139" s="726"/>
      <c r="F139" s="726"/>
      <c r="G139" s="726"/>
      <c r="H139" s="645" t="s">
        <v>145</v>
      </c>
      <c r="I139" s="667"/>
      <c r="J139" s="707"/>
      <c r="K139" s="667"/>
      <c r="L139" s="668"/>
      <c r="M139" s="668"/>
      <c r="N139" s="707"/>
      <c r="O139" s="708">
        <f t="shared" si="37"/>
        <v>0</v>
      </c>
      <c r="P139" s="667"/>
      <c r="Q139" s="668"/>
      <c r="R139" s="668"/>
      <c r="S139" s="667"/>
      <c r="T139" s="668"/>
      <c r="U139" s="668"/>
      <c r="V139" s="624"/>
      <c r="W139" s="624"/>
      <c r="X139" s="624"/>
      <c r="Y139" s="624"/>
      <c r="Z139" s="624"/>
      <c r="AA139" s="624"/>
      <c r="AB139" s="624"/>
      <c r="AC139" s="624"/>
      <c r="AD139" s="624"/>
      <c r="AE139" s="624"/>
      <c r="AF139" s="624"/>
      <c r="AG139" s="624"/>
      <c r="AH139" s="624"/>
      <c r="AI139" s="624"/>
      <c r="AJ139" s="624"/>
    </row>
    <row r="140" spans="1:36" ht="15.6">
      <c r="A140" s="726"/>
      <c r="B140" s="726"/>
      <c r="C140" s="726"/>
      <c r="D140" s="726"/>
      <c r="E140" s="726"/>
      <c r="F140" s="726"/>
      <c r="G140" s="726"/>
      <c r="H140" s="645" t="s">
        <v>146</v>
      </c>
      <c r="I140" s="667"/>
      <c r="J140" s="707"/>
      <c r="K140" s="667"/>
      <c r="L140" s="668"/>
      <c r="M140" s="668"/>
      <c r="N140" s="707"/>
      <c r="O140" s="708">
        <f t="shared" si="37"/>
        <v>0</v>
      </c>
      <c r="P140" s="667"/>
      <c r="Q140" s="668"/>
      <c r="R140" s="668"/>
      <c r="S140" s="667"/>
      <c r="T140" s="668"/>
      <c r="U140" s="668"/>
      <c r="V140" s="624"/>
      <c r="W140" s="624"/>
      <c r="X140" s="624"/>
      <c r="Y140" s="624"/>
      <c r="Z140" s="624"/>
      <c r="AA140" s="624"/>
      <c r="AB140" s="624"/>
      <c r="AC140" s="624"/>
      <c r="AD140" s="624"/>
      <c r="AE140" s="624"/>
      <c r="AF140" s="624"/>
      <c r="AG140" s="624"/>
      <c r="AH140" s="624"/>
      <c r="AI140" s="624"/>
      <c r="AJ140" s="624"/>
    </row>
    <row r="141" spans="1:36" ht="15.6">
      <c r="A141" s="726"/>
      <c r="B141" s="726"/>
      <c r="C141" s="726"/>
      <c r="D141" s="726"/>
      <c r="E141" s="726"/>
      <c r="F141" s="726"/>
      <c r="G141" s="726"/>
      <c r="H141" s="645" t="s">
        <v>5</v>
      </c>
      <c r="I141" s="667"/>
      <c r="J141" s="707"/>
      <c r="K141" s="667">
        <v>150</v>
      </c>
      <c r="L141" s="668">
        <v>70</v>
      </c>
      <c r="M141" s="668">
        <v>80</v>
      </c>
      <c r="N141" s="707"/>
      <c r="O141" s="708">
        <f t="shared" si="37"/>
        <v>150</v>
      </c>
      <c r="P141" s="667">
        <v>70</v>
      </c>
      <c r="Q141" s="668">
        <v>70</v>
      </c>
      <c r="R141" s="668"/>
      <c r="S141" s="667">
        <v>22</v>
      </c>
      <c r="T141" s="668">
        <v>22</v>
      </c>
      <c r="U141" s="668"/>
      <c r="V141" s="624"/>
      <c r="W141" s="624"/>
      <c r="X141" s="624"/>
      <c r="Y141" s="624"/>
      <c r="Z141" s="624"/>
      <c r="AA141" s="624"/>
      <c r="AB141" s="624"/>
      <c r="AC141" s="624"/>
      <c r="AD141" s="624"/>
      <c r="AE141" s="624"/>
      <c r="AF141" s="624"/>
      <c r="AG141" s="624"/>
      <c r="AH141" s="624"/>
      <c r="AI141" s="624"/>
      <c r="AJ141" s="624"/>
    </row>
    <row r="142" spans="1:36" ht="15.6">
      <c r="A142" s="726"/>
      <c r="B142" s="726"/>
      <c r="C142" s="726"/>
      <c r="D142" s="726"/>
      <c r="E142" s="726"/>
      <c r="F142" s="727"/>
      <c r="G142" s="727"/>
      <c r="H142" s="645" t="s">
        <v>147</v>
      </c>
      <c r="I142" s="667"/>
      <c r="J142" s="707"/>
      <c r="K142" s="667"/>
      <c r="L142" s="668"/>
      <c r="M142" s="668"/>
      <c r="N142" s="707"/>
      <c r="O142" s="708">
        <f t="shared" si="37"/>
        <v>0</v>
      </c>
      <c r="P142" s="667">
        <v>280</v>
      </c>
      <c r="Q142" s="668"/>
      <c r="R142" s="668"/>
      <c r="S142" s="667">
        <v>88</v>
      </c>
      <c r="T142" s="668"/>
      <c r="U142" s="668"/>
      <c r="V142" s="624"/>
      <c r="W142" s="624"/>
      <c r="X142" s="624"/>
      <c r="Y142" s="624"/>
      <c r="Z142" s="624"/>
      <c r="AA142" s="624"/>
      <c r="AB142" s="624"/>
      <c r="AC142" s="624"/>
      <c r="AD142" s="624"/>
      <c r="AE142" s="624"/>
      <c r="AF142" s="624"/>
      <c r="AG142" s="624"/>
      <c r="AH142" s="624"/>
      <c r="AI142" s="624"/>
      <c r="AJ142" s="624"/>
    </row>
    <row r="143" spans="1:36" ht="15.6">
      <c r="A143" s="726"/>
      <c r="B143" s="726"/>
      <c r="C143" s="726"/>
      <c r="D143" s="726"/>
      <c r="E143" s="727"/>
      <c r="F143" s="658" t="s">
        <v>204</v>
      </c>
      <c r="G143" s="647"/>
      <c r="H143" s="645" t="s">
        <v>8</v>
      </c>
      <c r="I143" s="709">
        <f t="shared" ref="I143:U143" si="38">SUM(I137:I142)</f>
        <v>0</v>
      </c>
      <c r="J143" s="709">
        <f t="shared" si="38"/>
        <v>0</v>
      </c>
      <c r="K143" s="709">
        <f t="shared" si="38"/>
        <v>150</v>
      </c>
      <c r="L143" s="709">
        <f t="shared" si="38"/>
        <v>70</v>
      </c>
      <c r="M143" s="709">
        <f t="shared" si="38"/>
        <v>80</v>
      </c>
      <c r="N143" s="709">
        <f t="shared" si="38"/>
        <v>0</v>
      </c>
      <c r="O143" s="709">
        <f t="shared" si="38"/>
        <v>150</v>
      </c>
      <c r="P143" s="709">
        <f t="shared" si="38"/>
        <v>350</v>
      </c>
      <c r="Q143" s="709">
        <f t="shared" si="38"/>
        <v>70</v>
      </c>
      <c r="R143" s="709">
        <f t="shared" si="38"/>
        <v>0</v>
      </c>
      <c r="S143" s="709">
        <f t="shared" si="38"/>
        <v>110</v>
      </c>
      <c r="T143" s="709">
        <f t="shared" si="38"/>
        <v>22</v>
      </c>
      <c r="U143" s="709">
        <f t="shared" si="38"/>
        <v>0</v>
      </c>
      <c r="V143" s="624"/>
      <c r="W143" s="624"/>
      <c r="X143" s="624"/>
      <c r="Y143" s="624"/>
      <c r="Z143" s="624"/>
      <c r="AA143" s="624"/>
      <c r="AB143" s="624"/>
      <c r="AC143" s="624"/>
      <c r="AD143" s="624"/>
      <c r="AE143" s="624"/>
      <c r="AF143" s="624"/>
      <c r="AG143" s="624"/>
      <c r="AH143" s="624"/>
      <c r="AI143" s="624"/>
      <c r="AJ143" s="624"/>
    </row>
    <row r="144" spans="1:36" ht="15.6">
      <c r="A144" s="726"/>
      <c r="B144" s="726"/>
      <c r="C144" s="726"/>
      <c r="D144" s="726"/>
      <c r="E144" s="725" t="s">
        <v>205</v>
      </c>
      <c r="F144" s="733" t="s">
        <v>206</v>
      </c>
      <c r="G144" s="729">
        <v>188714469</v>
      </c>
      <c r="H144" s="645" t="s">
        <v>143</v>
      </c>
      <c r="I144" s="667"/>
      <c r="J144" s="707"/>
      <c r="K144" s="667"/>
      <c r="L144" s="668"/>
      <c r="M144" s="668"/>
      <c r="N144" s="707"/>
      <c r="O144" s="708">
        <f t="shared" ref="O144:O149" si="39">I144+K144</f>
        <v>0</v>
      </c>
      <c r="P144" s="667">
        <v>1</v>
      </c>
      <c r="Q144" s="668"/>
      <c r="R144" s="668"/>
      <c r="S144" s="667">
        <v>1</v>
      </c>
      <c r="T144" s="668"/>
      <c r="U144" s="668"/>
      <c r="V144" s="624"/>
      <c r="W144" s="624"/>
      <c r="X144" s="624"/>
      <c r="Y144" s="624"/>
      <c r="Z144" s="624"/>
      <c r="AA144" s="624"/>
      <c r="AB144" s="624"/>
      <c r="AC144" s="624"/>
      <c r="AD144" s="624"/>
      <c r="AE144" s="624"/>
      <c r="AF144" s="624"/>
      <c r="AG144" s="624"/>
      <c r="AH144" s="624"/>
      <c r="AI144" s="624"/>
      <c r="AJ144" s="624"/>
    </row>
    <row r="145" spans="1:36" ht="15.75" customHeight="1">
      <c r="A145" s="726"/>
      <c r="B145" s="726"/>
      <c r="C145" s="726"/>
      <c r="D145" s="726"/>
      <c r="E145" s="726"/>
      <c r="F145" s="726"/>
      <c r="G145" s="726"/>
      <c r="H145" s="645" t="s">
        <v>144</v>
      </c>
      <c r="I145" s="667"/>
      <c r="J145" s="707"/>
      <c r="K145" s="667"/>
      <c r="L145" s="668"/>
      <c r="M145" s="668"/>
      <c r="N145" s="707"/>
      <c r="O145" s="708">
        <f t="shared" si="39"/>
        <v>0</v>
      </c>
      <c r="P145" s="667"/>
      <c r="Q145" s="668"/>
      <c r="R145" s="668"/>
      <c r="S145" s="667"/>
      <c r="T145" s="668"/>
      <c r="U145" s="668"/>
      <c r="V145" s="624"/>
      <c r="W145" s="624"/>
      <c r="X145" s="624"/>
      <c r="Y145" s="624"/>
      <c r="Z145" s="624"/>
      <c r="AA145" s="624"/>
      <c r="AB145" s="624"/>
      <c r="AC145" s="624"/>
      <c r="AD145" s="624"/>
      <c r="AE145" s="624"/>
      <c r="AF145" s="624"/>
      <c r="AG145" s="624"/>
      <c r="AH145" s="624"/>
      <c r="AI145" s="624"/>
      <c r="AJ145" s="624"/>
    </row>
    <row r="146" spans="1:36" ht="15.6">
      <c r="A146" s="726"/>
      <c r="B146" s="726"/>
      <c r="C146" s="726"/>
      <c r="D146" s="726"/>
      <c r="E146" s="726"/>
      <c r="F146" s="726"/>
      <c r="G146" s="726"/>
      <c r="H146" s="645" t="s">
        <v>145</v>
      </c>
      <c r="I146" s="667"/>
      <c r="J146" s="707"/>
      <c r="K146" s="667"/>
      <c r="L146" s="668"/>
      <c r="M146" s="668"/>
      <c r="N146" s="707"/>
      <c r="O146" s="708">
        <f t="shared" si="39"/>
        <v>0</v>
      </c>
      <c r="P146" s="667"/>
      <c r="Q146" s="668"/>
      <c r="R146" s="668"/>
      <c r="S146" s="667"/>
      <c r="T146" s="668"/>
      <c r="U146" s="668"/>
      <c r="V146" s="624"/>
      <c r="W146" s="624"/>
      <c r="X146" s="624"/>
      <c r="Y146" s="624"/>
      <c r="Z146" s="624"/>
      <c r="AA146" s="624"/>
      <c r="AB146" s="624"/>
      <c r="AC146" s="624"/>
      <c r="AD146" s="624"/>
      <c r="AE146" s="624"/>
      <c r="AF146" s="624"/>
      <c r="AG146" s="624"/>
      <c r="AH146" s="624"/>
      <c r="AI146" s="624"/>
      <c r="AJ146" s="624"/>
    </row>
    <row r="147" spans="1:36" ht="15.6">
      <c r="A147" s="726"/>
      <c r="B147" s="726"/>
      <c r="C147" s="726"/>
      <c r="D147" s="726"/>
      <c r="E147" s="726"/>
      <c r="F147" s="726"/>
      <c r="G147" s="726"/>
      <c r="H147" s="645" t="s">
        <v>146</v>
      </c>
      <c r="I147" s="667"/>
      <c r="J147" s="707"/>
      <c r="K147" s="667"/>
      <c r="L147" s="668"/>
      <c r="M147" s="668"/>
      <c r="N147" s="707"/>
      <c r="O147" s="708">
        <f t="shared" si="39"/>
        <v>0</v>
      </c>
      <c r="P147" s="667"/>
      <c r="Q147" s="668"/>
      <c r="R147" s="668"/>
      <c r="S147" s="667"/>
      <c r="T147" s="668"/>
      <c r="U147" s="668"/>
      <c r="V147" s="624"/>
      <c r="W147" s="624"/>
      <c r="X147" s="624"/>
      <c r="Y147" s="624"/>
      <c r="Z147" s="624"/>
      <c r="AA147" s="624"/>
      <c r="AB147" s="624"/>
      <c r="AC147" s="624"/>
      <c r="AD147" s="624"/>
      <c r="AE147" s="624"/>
      <c r="AF147" s="624"/>
      <c r="AG147" s="624"/>
      <c r="AH147" s="624"/>
      <c r="AI147" s="624"/>
      <c r="AJ147" s="624"/>
    </row>
    <row r="148" spans="1:36" ht="15.6">
      <c r="A148" s="726"/>
      <c r="B148" s="726"/>
      <c r="C148" s="726"/>
      <c r="D148" s="726"/>
      <c r="E148" s="726"/>
      <c r="F148" s="726"/>
      <c r="G148" s="726"/>
      <c r="H148" s="645" t="s">
        <v>5</v>
      </c>
      <c r="I148" s="667"/>
      <c r="J148" s="707"/>
      <c r="K148" s="667">
        <v>5</v>
      </c>
      <c r="L148" s="668">
        <v>5</v>
      </c>
      <c r="M148" s="668"/>
      <c r="N148" s="707"/>
      <c r="O148" s="708">
        <f t="shared" si="39"/>
        <v>5</v>
      </c>
      <c r="P148" s="667"/>
      <c r="Q148" s="668"/>
      <c r="R148" s="668"/>
      <c r="S148" s="667"/>
      <c r="T148" s="668"/>
      <c r="U148" s="668"/>
      <c r="V148" s="624"/>
      <c r="W148" s="624"/>
      <c r="X148" s="624"/>
      <c r="Y148" s="624"/>
      <c r="Z148" s="624"/>
      <c r="AA148" s="624"/>
      <c r="AB148" s="624"/>
      <c r="AC148" s="624"/>
      <c r="AD148" s="624"/>
      <c r="AE148" s="624"/>
      <c r="AF148" s="624"/>
      <c r="AG148" s="624"/>
      <c r="AH148" s="624"/>
      <c r="AI148" s="624"/>
      <c r="AJ148" s="624"/>
    </row>
    <row r="149" spans="1:36" ht="15.6">
      <c r="A149" s="726"/>
      <c r="B149" s="726"/>
      <c r="C149" s="726"/>
      <c r="D149" s="726"/>
      <c r="E149" s="726"/>
      <c r="F149" s="727"/>
      <c r="G149" s="727"/>
      <c r="H149" s="645" t="s">
        <v>147</v>
      </c>
      <c r="I149" s="667"/>
      <c r="J149" s="707"/>
      <c r="K149" s="667"/>
      <c r="L149" s="668"/>
      <c r="M149" s="668"/>
      <c r="N149" s="707"/>
      <c r="O149" s="708">
        <f t="shared" si="39"/>
        <v>0</v>
      </c>
      <c r="P149" s="667"/>
      <c r="Q149" s="668"/>
      <c r="R149" s="668"/>
      <c r="S149" s="667"/>
      <c r="T149" s="668"/>
      <c r="U149" s="668"/>
      <c r="V149" s="624"/>
      <c r="W149" s="624"/>
      <c r="X149" s="624"/>
      <c r="Y149" s="624"/>
      <c r="Z149" s="624"/>
      <c r="AA149" s="624"/>
      <c r="AB149" s="624"/>
      <c r="AC149" s="624"/>
      <c r="AD149" s="624"/>
      <c r="AE149" s="624"/>
      <c r="AF149" s="624"/>
      <c r="AG149" s="624"/>
      <c r="AH149" s="624"/>
      <c r="AI149" s="624"/>
      <c r="AJ149" s="624"/>
    </row>
    <row r="150" spans="1:36" ht="46.8">
      <c r="A150" s="726"/>
      <c r="B150" s="726"/>
      <c r="C150" s="726"/>
      <c r="D150" s="726"/>
      <c r="E150" s="727"/>
      <c r="F150" s="658" t="s">
        <v>207</v>
      </c>
      <c r="G150" s="647"/>
      <c r="H150" s="645" t="s">
        <v>8</v>
      </c>
      <c r="I150" s="709">
        <f t="shared" ref="I150:U150" si="40">SUM(I144:I149)</f>
        <v>0</v>
      </c>
      <c r="J150" s="709">
        <f t="shared" si="40"/>
        <v>0</v>
      </c>
      <c r="K150" s="709">
        <f t="shared" si="40"/>
        <v>5</v>
      </c>
      <c r="L150" s="709">
        <f t="shared" si="40"/>
        <v>5</v>
      </c>
      <c r="M150" s="709">
        <f t="shared" si="40"/>
        <v>0</v>
      </c>
      <c r="N150" s="709">
        <f t="shared" si="40"/>
        <v>0</v>
      </c>
      <c r="O150" s="709">
        <f t="shared" si="40"/>
        <v>5</v>
      </c>
      <c r="P150" s="709">
        <f t="shared" si="40"/>
        <v>1</v>
      </c>
      <c r="Q150" s="709">
        <f t="shared" si="40"/>
        <v>0</v>
      </c>
      <c r="R150" s="709">
        <f t="shared" si="40"/>
        <v>0</v>
      </c>
      <c r="S150" s="709">
        <f t="shared" si="40"/>
        <v>1</v>
      </c>
      <c r="T150" s="709">
        <f t="shared" si="40"/>
        <v>0</v>
      </c>
      <c r="U150" s="709">
        <f t="shared" si="40"/>
        <v>0</v>
      </c>
      <c r="V150" s="624"/>
      <c r="W150" s="624"/>
      <c r="X150" s="624"/>
      <c r="Y150" s="624"/>
      <c r="Z150" s="624"/>
      <c r="AA150" s="624"/>
      <c r="AB150" s="624"/>
      <c r="AC150" s="624"/>
      <c r="AD150" s="624"/>
      <c r="AE150" s="624"/>
      <c r="AF150" s="624"/>
      <c r="AG150" s="624"/>
      <c r="AH150" s="624"/>
      <c r="AI150" s="624"/>
      <c r="AJ150" s="624"/>
    </row>
    <row r="151" spans="1:36" ht="15.6">
      <c r="A151" s="726"/>
      <c r="B151" s="726"/>
      <c r="C151" s="726"/>
      <c r="D151" s="726"/>
      <c r="E151" s="725" t="s">
        <v>208</v>
      </c>
      <c r="F151" s="747" t="s">
        <v>209</v>
      </c>
      <c r="G151" s="729">
        <v>188714469</v>
      </c>
      <c r="H151" s="645" t="s">
        <v>143</v>
      </c>
      <c r="I151" s="667"/>
      <c r="J151" s="707"/>
      <c r="K151" s="667"/>
      <c r="L151" s="668"/>
      <c r="M151" s="668"/>
      <c r="N151" s="707"/>
      <c r="O151" s="708">
        <f t="shared" ref="O151:O156" si="41">I151+K151</f>
        <v>0</v>
      </c>
      <c r="P151" s="667"/>
      <c r="Q151" s="668"/>
      <c r="R151" s="668"/>
      <c r="S151" s="667"/>
      <c r="T151" s="668"/>
      <c r="U151" s="668"/>
      <c r="V151" s="624"/>
      <c r="W151" s="624"/>
      <c r="X151" s="624"/>
      <c r="Y151" s="624"/>
      <c r="Z151" s="624"/>
      <c r="AA151" s="624"/>
      <c r="AB151" s="624"/>
      <c r="AC151" s="624"/>
      <c r="AD151" s="624"/>
      <c r="AE151" s="624"/>
      <c r="AF151" s="624"/>
      <c r="AG151" s="624"/>
      <c r="AH151" s="624"/>
      <c r="AI151" s="624"/>
      <c r="AJ151" s="624"/>
    </row>
    <row r="152" spans="1:36" ht="15.6">
      <c r="A152" s="726"/>
      <c r="B152" s="726"/>
      <c r="C152" s="726"/>
      <c r="D152" s="726"/>
      <c r="E152" s="726"/>
      <c r="F152" s="726"/>
      <c r="G152" s="726"/>
      <c r="H152" s="645" t="s">
        <v>144</v>
      </c>
      <c r="I152" s="667"/>
      <c r="J152" s="707"/>
      <c r="K152" s="667"/>
      <c r="L152" s="668"/>
      <c r="M152" s="668"/>
      <c r="N152" s="707"/>
      <c r="O152" s="708">
        <f t="shared" si="41"/>
        <v>0</v>
      </c>
      <c r="P152" s="667"/>
      <c r="Q152" s="668"/>
      <c r="R152" s="668"/>
      <c r="S152" s="667"/>
      <c r="T152" s="668"/>
      <c r="U152" s="668"/>
      <c r="V152" s="624"/>
      <c r="W152" s="624"/>
      <c r="X152" s="624"/>
      <c r="Y152" s="624"/>
      <c r="Z152" s="624"/>
      <c r="AA152" s="624"/>
      <c r="AB152" s="624"/>
      <c r="AC152" s="624"/>
      <c r="AD152" s="624"/>
      <c r="AE152" s="624"/>
      <c r="AF152" s="624"/>
      <c r="AG152" s="624"/>
      <c r="AH152" s="624"/>
      <c r="AI152" s="624"/>
      <c r="AJ152" s="624"/>
    </row>
    <row r="153" spans="1:36" ht="15.6">
      <c r="A153" s="726"/>
      <c r="B153" s="726"/>
      <c r="C153" s="726"/>
      <c r="D153" s="726"/>
      <c r="E153" s="726"/>
      <c r="F153" s="726"/>
      <c r="G153" s="726"/>
      <c r="H153" s="645" t="s">
        <v>145</v>
      </c>
      <c r="I153" s="667"/>
      <c r="J153" s="707"/>
      <c r="K153" s="667"/>
      <c r="L153" s="668"/>
      <c r="M153" s="668"/>
      <c r="N153" s="707"/>
      <c r="O153" s="708">
        <f t="shared" si="41"/>
        <v>0</v>
      </c>
      <c r="P153" s="667"/>
      <c r="Q153" s="668"/>
      <c r="R153" s="668"/>
      <c r="S153" s="667"/>
      <c r="T153" s="668"/>
      <c r="U153" s="668"/>
      <c r="V153" s="624"/>
      <c r="W153" s="624"/>
      <c r="X153" s="624"/>
      <c r="Y153" s="624"/>
      <c r="Z153" s="624"/>
      <c r="AA153" s="624"/>
      <c r="AB153" s="624"/>
      <c r="AC153" s="624"/>
      <c r="AD153" s="624"/>
      <c r="AE153" s="624"/>
      <c r="AF153" s="624"/>
      <c r="AG153" s="624"/>
      <c r="AH153" s="624"/>
      <c r="AI153" s="624"/>
      <c r="AJ153" s="624"/>
    </row>
    <row r="154" spans="1:36" ht="15.6">
      <c r="A154" s="726"/>
      <c r="B154" s="726"/>
      <c r="C154" s="726"/>
      <c r="D154" s="726"/>
      <c r="E154" s="726"/>
      <c r="F154" s="726"/>
      <c r="G154" s="726"/>
      <c r="H154" s="645" t="s">
        <v>146</v>
      </c>
      <c r="I154" s="667"/>
      <c r="J154" s="707"/>
      <c r="K154" s="667"/>
      <c r="L154" s="668"/>
      <c r="M154" s="668"/>
      <c r="N154" s="707"/>
      <c r="O154" s="708">
        <f t="shared" si="41"/>
        <v>0</v>
      </c>
      <c r="P154" s="667"/>
      <c r="Q154" s="668"/>
      <c r="R154" s="668"/>
      <c r="S154" s="667"/>
      <c r="T154" s="668"/>
      <c r="U154" s="668"/>
      <c r="V154" s="624"/>
      <c r="W154" s="624"/>
      <c r="X154" s="624"/>
      <c r="Y154" s="624"/>
      <c r="Z154" s="624"/>
      <c r="AA154" s="624"/>
      <c r="AB154" s="624"/>
      <c r="AC154" s="624"/>
      <c r="AD154" s="624"/>
      <c r="AE154" s="624"/>
      <c r="AF154" s="624"/>
      <c r="AG154" s="624"/>
      <c r="AH154" s="624"/>
      <c r="AI154" s="624"/>
      <c r="AJ154" s="624"/>
    </row>
    <row r="155" spans="1:36" ht="15.6">
      <c r="A155" s="726"/>
      <c r="B155" s="726"/>
      <c r="C155" s="726"/>
      <c r="D155" s="726"/>
      <c r="E155" s="726"/>
      <c r="F155" s="726"/>
      <c r="G155" s="726"/>
      <c r="H155" s="645" t="s">
        <v>5</v>
      </c>
      <c r="I155" s="667"/>
      <c r="J155" s="707"/>
      <c r="K155" s="667">
        <v>165</v>
      </c>
      <c r="L155" s="668">
        <v>165</v>
      </c>
      <c r="M155" s="668"/>
      <c r="N155" s="707"/>
      <c r="O155" s="708">
        <f t="shared" si="41"/>
        <v>165</v>
      </c>
      <c r="P155" s="667"/>
      <c r="Q155" s="668"/>
      <c r="R155" s="668"/>
      <c r="S155" s="667"/>
      <c r="T155" s="668"/>
      <c r="U155" s="668"/>
      <c r="V155" s="624"/>
      <c r="W155" s="624"/>
      <c r="X155" s="624"/>
      <c r="Y155" s="624"/>
      <c r="Z155" s="624"/>
      <c r="AA155" s="624"/>
      <c r="AB155" s="624"/>
      <c r="AC155" s="624"/>
      <c r="AD155" s="624"/>
      <c r="AE155" s="624"/>
      <c r="AF155" s="624"/>
      <c r="AG155" s="624"/>
      <c r="AH155" s="624"/>
      <c r="AI155" s="624"/>
      <c r="AJ155" s="624"/>
    </row>
    <row r="156" spans="1:36" ht="15.6">
      <c r="A156" s="726"/>
      <c r="B156" s="726"/>
      <c r="C156" s="726"/>
      <c r="D156" s="726"/>
      <c r="E156" s="726"/>
      <c r="F156" s="727"/>
      <c r="G156" s="727"/>
      <c r="H156" s="645" t="s">
        <v>147</v>
      </c>
      <c r="I156" s="667"/>
      <c r="J156" s="707"/>
      <c r="K156" s="667">
        <v>895</v>
      </c>
      <c r="L156" s="668"/>
      <c r="M156" s="668"/>
      <c r="N156" s="707">
        <v>14</v>
      </c>
      <c r="O156" s="708">
        <f t="shared" si="41"/>
        <v>895</v>
      </c>
      <c r="P156" s="667"/>
      <c r="Q156" s="668"/>
      <c r="R156" s="668"/>
      <c r="S156" s="667"/>
      <c r="T156" s="668"/>
      <c r="U156" s="668"/>
      <c r="V156" s="624"/>
      <c r="W156" s="624"/>
      <c r="X156" s="624"/>
      <c r="Y156" s="624"/>
      <c r="Z156" s="624"/>
      <c r="AA156" s="624"/>
      <c r="AB156" s="624"/>
      <c r="AC156" s="624"/>
      <c r="AD156" s="624"/>
      <c r="AE156" s="624"/>
      <c r="AF156" s="624"/>
      <c r="AG156" s="624"/>
      <c r="AH156" s="624"/>
      <c r="AI156" s="624"/>
      <c r="AJ156" s="624"/>
    </row>
    <row r="157" spans="1:36" ht="15.6">
      <c r="A157" s="726"/>
      <c r="B157" s="726"/>
      <c r="C157" s="726"/>
      <c r="D157" s="726"/>
      <c r="E157" s="727"/>
      <c r="F157" s="658" t="s">
        <v>210</v>
      </c>
      <c r="G157" s="647"/>
      <c r="H157" s="645" t="s">
        <v>8</v>
      </c>
      <c r="I157" s="709">
        <f t="shared" ref="I157:U157" si="42">SUM(I151:I156)</f>
        <v>0</v>
      </c>
      <c r="J157" s="709">
        <f t="shared" si="42"/>
        <v>0</v>
      </c>
      <c r="K157" s="709">
        <f t="shared" si="42"/>
        <v>1060</v>
      </c>
      <c r="L157" s="709">
        <f t="shared" si="42"/>
        <v>165</v>
      </c>
      <c r="M157" s="709">
        <f t="shared" si="42"/>
        <v>0</v>
      </c>
      <c r="N157" s="709">
        <f t="shared" si="42"/>
        <v>14</v>
      </c>
      <c r="O157" s="709">
        <f t="shared" si="42"/>
        <v>1060</v>
      </c>
      <c r="P157" s="709">
        <f t="shared" si="42"/>
        <v>0</v>
      </c>
      <c r="Q157" s="709">
        <f t="shared" si="42"/>
        <v>0</v>
      </c>
      <c r="R157" s="709">
        <f t="shared" si="42"/>
        <v>0</v>
      </c>
      <c r="S157" s="709">
        <f t="shared" si="42"/>
        <v>0</v>
      </c>
      <c r="T157" s="709">
        <f t="shared" si="42"/>
        <v>0</v>
      </c>
      <c r="U157" s="709">
        <f t="shared" si="42"/>
        <v>0</v>
      </c>
      <c r="V157" s="624"/>
      <c r="W157" s="624"/>
      <c r="X157" s="624"/>
      <c r="Y157" s="624"/>
      <c r="Z157" s="624"/>
      <c r="AA157" s="624"/>
      <c r="AB157" s="624"/>
      <c r="AC157" s="624"/>
      <c r="AD157" s="624"/>
      <c r="AE157" s="624"/>
      <c r="AF157" s="624"/>
      <c r="AG157" s="624"/>
      <c r="AH157" s="624"/>
      <c r="AI157" s="624"/>
      <c r="AJ157" s="624"/>
    </row>
    <row r="158" spans="1:36" ht="15.6">
      <c r="A158" s="726"/>
      <c r="B158" s="726"/>
      <c r="C158" s="726"/>
      <c r="D158" s="726"/>
      <c r="E158" s="725" t="s">
        <v>211</v>
      </c>
      <c r="F158" s="747" t="s">
        <v>212</v>
      </c>
      <c r="G158" s="729">
        <v>188714469</v>
      </c>
      <c r="H158" s="645" t="s">
        <v>143</v>
      </c>
      <c r="I158" s="667"/>
      <c r="J158" s="707"/>
      <c r="K158" s="667">
        <v>30</v>
      </c>
      <c r="L158" s="668"/>
      <c r="M158" s="668">
        <v>30</v>
      </c>
      <c r="N158" s="707"/>
      <c r="O158" s="708">
        <f t="shared" ref="O158:O163" si="43">I158+K158</f>
        <v>30</v>
      </c>
      <c r="P158" s="667"/>
      <c r="Q158" s="668"/>
      <c r="R158" s="668"/>
      <c r="S158" s="667"/>
      <c r="T158" s="668"/>
      <c r="U158" s="668"/>
      <c r="V158" s="624"/>
      <c r="W158" s="624"/>
      <c r="X158" s="624"/>
      <c r="Y158" s="624"/>
      <c r="Z158" s="624"/>
      <c r="AA158" s="624"/>
      <c r="AB158" s="624"/>
      <c r="AC158" s="624"/>
      <c r="AD158" s="624"/>
      <c r="AE158" s="624"/>
      <c r="AF158" s="624"/>
      <c r="AG158" s="624"/>
      <c r="AH158" s="624"/>
      <c r="AI158" s="624"/>
      <c r="AJ158" s="624"/>
    </row>
    <row r="159" spans="1:36" ht="15.75" customHeight="1">
      <c r="A159" s="726"/>
      <c r="B159" s="726"/>
      <c r="C159" s="726"/>
      <c r="D159" s="726"/>
      <c r="E159" s="726"/>
      <c r="F159" s="726"/>
      <c r="G159" s="726"/>
      <c r="H159" s="645" t="s">
        <v>144</v>
      </c>
      <c r="I159" s="667"/>
      <c r="J159" s="707"/>
      <c r="K159" s="667"/>
      <c r="L159" s="668"/>
      <c r="M159" s="668"/>
      <c r="N159" s="707"/>
      <c r="O159" s="708">
        <f t="shared" si="43"/>
        <v>0</v>
      </c>
      <c r="P159" s="667"/>
      <c r="Q159" s="668"/>
      <c r="R159" s="668"/>
      <c r="S159" s="667"/>
      <c r="T159" s="668"/>
      <c r="U159" s="668"/>
      <c r="V159" s="624"/>
      <c r="W159" s="624"/>
      <c r="X159" s="624"/>
      <c r="Y159" s="624"/>
      <c r="Z159" s="624"/>
      <c r="AA159" s="624"/>
      <c r="AB159" s="624"/>
      <c r="AC159" s="624"/>
      <c r="AD159" s="624"/>
      <c r="AE159" s="624"/>
      <c r="AF159" s="624"/>
      <c r="AG159" s="624"/>
      <c r="AH159" s="624"/>
      <c r="AI159" s="624"/>
      <c r="AJ159" s="624"/>
    </row>
    <row r="160" spans="1:36" ht="15.6">
      <c r="A160" s="726"/>
      <c r="B160" s="726"/>
      <c r="C160" s="726"/>
      <c r="D160" s="726"/>
      <c r="E160" s="726"/>
      <c r="F160" s="726"/>
      <c r="G160" s="726"/>
      <c r="H160" s="645" t="s">
        <v>145</v>
      </c>
      <c r="I160" s="667"/>
      <c r="J160" s="707"/>
      <c r="K160" s="667"/>
      <c r="L160" s="668"/>
      <c r="M160" s="668"/>
      <c r="N160" s="707"/>
      <c r="O160" s="708">
        <f t="shared" si="43"/>
        <v>0</v>
      </c>
      <c r="P160" s="667"/>
      <c r="Q160" s="668"/>
      <c r="R160" s="668"/>
      <c r="S160" s="667"/>
      <c r="T160" s="668"/>
      <c r="U160" s="668"/>
      <c r="V160" s="624"/>
      <c r="W160" s="624"/>
      <c r="X160" s="624"/>
      <c r="Y160" s="624"/>
      <c r="Z160" s="624"/>
      <c r="AA160" s="624"/>
      <c r="AB160" s="624"/>
      <c r="AC160" s="624"/>
      <c r="AD160" s="624"/>
      <c r="AE160" s="624"/>
      <c r="AF160" s="624"/>
      <c r="AG160" s="624"/>
      <c r="AH160" s="624"/>
      <c r="AI160" s="624"/>
      <c r="AJ160" s="624"/>
    </row>
    <row r="161" spans="1:36" ht="15.6">
      <c r="A161" s="726"/>
      <c r="B161" s="726"/>
      <c r="C161" s="726"/>
      <c r="D161" s="726"/>
      <c r="E161" s="726"/>
      <c r="F161" s="726"/>
      <c r="G161" s="726"/>
      <c r="H161" s="645" t="s">
        <v>146</v>
      </c>
      <c r="I161" s="667"/>
      <c r="J161" s="707"/>
      <c r="K161" s="667"/>
      <c r="L161" s="668"/>
      <c r="M161" s="668"/>
      <c r="N161" s="707"/>
      <c r="O161" s="708">
        <f t="shared" si="43"/>
        <v>0</v>
      </c>
      <c r="P161" s="667"/>
      <c r="Q161" s="668"/>
      <c r="R161" s="668"/>
      <c r="S161" s="667"/>
      <c r="T161" s="668"/>
      <c r="U161" s="668"/>
      <c r="V161" s="624"/>
      <c r="W161" s="624"/>
      <c r="X161" s="624"/>
      <c r="Y161" s="624"/>
      <c r="Z161" s="624"/>
      <c r="AA161" s="624"/>
      <c r="AB161" s="624"/>
      <c r="AC161" s="624"/>
      <c r="AD161" s="624"/>
      <c r="AE161" s="624"/>
      <c r="AF161" s="624"/>
      <c r="AG161" s="624"/>
      <c r="AH161" s="624"/>
      <c r="AI161" s="624"/>
      <c r="AJ161" s="624"/>
    </row>
    <row r="162" spans="1:36" ht="15.6">
      <c r="A162" s="726"/>
      <c r="B162" s="726"/>
      <c r="C162" s="726"/>
      <c r="D162" s="726"/>
      <c r="E162" s="726"/>
      <c r="F162" s="726"/>
      <c r="G162" s="726"/>
      <c r="H162" s="645" t="s">
        <v>5</v>
      </c>
      <c r="I162" s="667"/>
      <c r="J162" s="707"/>
      <c r="K162" s="667">
        <v>30</v>
      </c>
      <c r="L162" s="668">
        <v>30</v>
      </c>
      <c r="M162" s="668"/>
      <c r="N162" s="707"/>
      <c r="O162" s="708">
        <f t="shared" si="43"/>
        <v>30</v>
      </c>
      <c r="P162" s="667">
        <v>30</v>
      </c>
      <c r="Q162" s="668">
        <v>30</v>
      </c>
      <c r="R162" s="668"/>
      <c r="S162" s="667"/>
      <c r="T162" s="668"/>
      <c r="U162" s="668"/>
      <c r="V162" s="624"/>
      <c r="W162" s="624"/>
      <c r="X162" s="624"/>
      <c r="Y162" s="624"/>
      <c r="Z162" s="624"/>
      <c r="AA162" s="624"/>
      <c r="AB162" s="624"/>
      <c r="AC162" s="624"/>
      <c r="AD162" s="624"/>
      <c r="AE162" s="624"/>
      <c r="AF162" s="624"/>
      <c r="AG162" s="624"/>
      <c r="AH162" s="624"/>
      <c r="AI162" s="624"/>
      <c r="AJ162" s="624"/>
    </row>
    <row r="163" spans="1:36" ht="15.6">
      <c r="A163" s="726"/>
      <c r="B163" s="726"/>
      <c r="C163" s="726"/>
      <c r="D163" s="726"/>
      <c r="E163" s="726"/>
      <c r="F163" s="727"/>
      <c r="G163" s="727"/>
      <c r="H163" s="645" t="s">
        <v>147</v>
      </c>
      <c r="I163" s="667"/>
      <c r="J163" s="707"/>
      <c r="K163" s="667"/>
      <c r="L163" s="668"/>
      <c r="M163" s="668"/>
      <c r="N163" s="707"/>
      <c r="O163" s="708">
        <f t="shared" si="43"/>
        <v>0</v>
      </c>
      <c r="P163" s="667">
        <v>200</v>
      </c>
      <c r="Q163" s="668"/>
      <c r="R163" s="668"/>
      <c r="S163" s="667"/>
      <c r="T163" s="668"/>
      <c r="U163" s="668"/>
      <c r="V163" s="624"/>
      <c r="W163" s="624"/>
      <c r="X163" s="624"/>
      <c r="Y163" s="624"/>
      <c r="Z163" s="624"/>
      <c r="AA163" s="624"/>
      <c r="AB163" s="624"/>
      <c r="AC163" s="624"/>
      <c r="AD163" s="624"/>
      <c r="AE163" s="624"/>
      <c r="AF163" s="624"/>
      <c r="AG163" s="624"/>
      <c r="AH163" s="624"/>
      <c r="AI163" s="624"/>
      <c r="AJ163" s="624"/>
    </row>
    <row r="164" spans="1:36" ht="15.6">
      <c r="A164" s="726"/>
      <c r="B164" s="726"/>
      <c r="C164" s="726"/>
      <c r="D164" s="726"/>
      <c r="E164" s="727"/>
      <c r="F164" s="661"/>
      <c r="G164" s="647"/>
      <c r="H164" s="645" t="s">
        <v>8</v>
      </c>
      <c r="I164" s="709">
        <f t="shared" ref="I164:U164" si="44">SUM(I158:I163)</f>
        <v>0</v>
      </c>
      <c r="J164" s="709">
        <f t="shared" si="44"/>
        <v>0</v>
      </c>
      <c r="K164" s="709">
        <f t="shared" si="44"/>
        <v>60</v>
      </c>
      <c r="L164" s="709">
        <f t="shared" si="44"/>
        <v>30</v>
      </c>
      <c r="M164" s="709">
        <f t="shared" si="44"/>
        <v>30</v>
      </c>
      <c r="N164" s="709">
        <f t="shared" si="44"/>
        <v>0</v>
      </c>
      <c r="O164" s="709">
        <f t="shared" si="44"/>
        <v>60</v>
      </c>
      <c r="P164" s="709">
        <f t="shared" si="44"/>
        <v>230</v>
      </c>
      <c r="Q164" s="709">
        <f t="shared" si="44"/>
        <v>30</v>
      </c>
      <c r="R164" s="709">
        <f t="shared" si="44"/>
        <v>0</v>
      </c>
      <c r="S164" s="709">
        <f t="shared" si="44"/>
        <v>0</v>
      </c>
      <c r="T164" s="709">
        <f t="shared" si="44"/>
        <v>0</v>
      </c>
      <c r="U164" s="709">
        <f t="shared" si="44"/>
        <v>0</v>
      </c>
      <c r="V164" s="624"/>
      <c r="W164" s="624"/>
      <c r="X164" s="624"/>
      <c r="Y164" s="624"/>
      <c r="Z164" s="624"/>
      <c r="AA164" s="624"/>
      <c r="AB164" s="624"/>
      <c r="AC164" s="624"/>
      <c r="AD164" s="624"/>
      <c r="AE164" s="624"/>
      <c r="AF164" s="624"/>
      <c r="AG164" s="624"/>
      <c r="AH164" s="624"/>
      <c r="AI164" s="624"/>
      <c r="AJ164" s="624"/>
    </row>
    <row r="165" spans="1:36" ht="31.2">
      <c r="A165" s="726"/>
      <c r="B165" s="726"/>
      <c r="C165" s="726"/>
      <c r="D165" s="726"/>
      <c r="E165" s="641"/>
      <c r="F165" s="648"/>
      <c r="G165" s="649"/>
      <c r="H165" s="650" t="s">
        <v>149</v>
      </c>
      <c r="I165" s="699">
        <f t="shared" ref="I165:U165" si="45">I52+I59+I66+I73+I80+I87+I94+I101+I108+I115+I122+I129+I136+I143+I150+I157+I164</f>
        <v>178.03399999999999</v>
      </c>
      <c r="J165" s="699">
        <f t="shared" si="45"/>
        <v>11.355</v>
      </c>
      <c r="K165" s="699">
        <f t="shared" si="45"/>
        <v>2787.8</v>
      </c>
      <c r="L165" s="699">
        <f t="shared" si="45"/>
        <v>750</v>
      </c>
      <c r="M165" s="699">
        <f t="shared" si="45"/>
        <v>349.79999999999995</v>
      </c>
      <c r="N165" s="699">
        <f t="shared" si="45"/>
        <v>28.9</v>
      </c>
      <c r="O165" s="699">
        <f t="shared" si="45"/>
        <v>2965.8339999999998</v>
      </c>
      <c r="P165" s="699">
        <f t="shared" si="45"/>
        <v>8760.6</v>
      </c>
      <c r="Q165" s="699">
        <f t="shared" si="45"/>
        <v>1471.8</v>
      </c>
      <c r="R165" s="699">
        <f t="shared" si="45"/>
        <v>0</v>
      </c>
      <c r="S165" s="699">
        <f t="shared" si="45"/>
        <v>8486.6</v>
      </c>
      <c r="T165" s="699">
        <f t="shared" si="45"/>
        <v>1159.8999999999999</v>
      </c>
      <c r="U165" s="699">
        <f t="shared" si="45"/>
        <v>0</v>
      </c>
      <c r="V165" s="624"/>
      <c r="W165" s="624"/>
      <c r="X165" s="624"/>
      <c r="Y165" s="624"/>
      <c r="Z165" s="624"/>
      <c r="AA165" s="624"/>
      <c r="AB165" s="624"/>
      <c r="AC165" s="624"/>
      <c r="AD165" s="624"/>
      <c r="AE165" s="624"/>
      <c r="AF165" s="624"/>
      <c r="AG165" s="624"/>
      <c r="AH165" s="624"/>
      <c r="AI165" s="624"/>
      <c r="AJ165" s="624"/>
    </row>
    <row r="166" spans="1:36" ht="16.2">
      <c r="A166" s="726"/>
      <c r="B166" s="726"/>
      <c r="C166" s="726"/>
      <c r="D166" s="726"/>
      <c r="E166" s="662"/>
      <c r="F166" s="654" t="s">
        <v>150</v>
      </c>
      <c r="G166" s="653" t="s">
        <v>151</v>
      </c>
      <c r="H166" s="654" t="s">
        <v>143</v>
      </c>
      <c r="I166" s="710">
        <f t="shared" ref="I166:U171" si="46">I46+I53+I60+I67+I74+I81+I88+I95+I102+I109+I116+I123+I130+I137+I144+I151+I158</f>
        <v>0</v>
      </c>
      <c r="J166" s="710">
        <f t="shared" si="46"/>
        <v>0</v>
      </c>
      <c r="K166" s="710">
        <f t="shared" si="46"/>
        <v>86.7</v>
      </c>
      <c r="L166" s="710">
        <f t="shared" si="46"/>
        <v>0</v>
      </c>
      <c r="M166" s="710">
        <f t="shared" si="46"/>
        <v>86.7</v>
      </c>
      <c r="N166" s="710">
        <f t="shared" si="46"/>
        <v>0</v>
      </c>
      <c r="O166" s="710">
        <f t="shared" si="46"/>
        <v>86.7</v>
      </c>
      <c r="P166" s="710">
        <f t="shared" si="46"/>
        <v>92.3</v>
      </c>
      <c r="Q166" s="710">
        <f t="shared" si="46"/>
        <v>0</v>
      </c>
      <c r="R166" s="710">
        <f t="shared" si="46"/>
        <v>0</v>
      </c>
      <c r="S166" s="710">
        <f t="shared" si="46"/>
        <v>92.2</v>
      </c>
      <c r="T166" s="710">
        <f t="shared" si="46"/>
        <v>0</v>
      </c>
      <c r="U166" s="710">
        <f t="shared" si="46"/>
        <v>0</v>
      </c>
      <c r="V166" s="624"/>
      <c r="W166" s="624"/>
      <c r="X166" s="624"/>
      <c r="Y166" s="624"/>
      <c r="Z166" s="624"/>
      <c r="AA166" s="624"/>
      <c r="AB166" s="624"/>
      <c r="AC166" s="624"/>
      <c r="AD166" s="624"/>
      <c r="AE166" s="624"/>
      <c r="AF166" s="624"/>
      <c r="AG166" s="624"/>
      <c r="AH166" s="624"/>
      <c r="AI166" s="624"/>
      <c r="AJ166" s="624"/>
    </row>
    <row r="167" spans="1:36" ht="16.2">
      <c r="A167" s="726"/>
      <c r="B167" s="726"/>
      <c r="C167" s="726"/>
      <c r="D167" s="726"/>
      <c r="E167" s="662"/>
      <c r="F167" s="654" t="s">
        <v>152</v>
      </c>
      <c r="G167" s="653" t="s">
        <v>151</v>
      </c>
      <c r="H167" s="654" t="s">
        <v>144</v>
      </c>
      <c r="I167" s="710">
        <f t="shared" si="46"/>
        <v>0</v>
      </c>
      <c r="J167" s="710">
        <f t="shared" si="46"/>
        <v>0</v>
      </c>
      <c r="K167" s="710">
        <f t="shared" si="46"/>
        <v>0</v>
      </c>
      <c r="L167" s="710">
        <f t="shared" si="46"/>
        <v>0</v>
      </c>
      <c r="M167" s="710">
        <f t="shared" si="46"/>
        <v>0</v>
      </c>
      <c r="N167" s="710">
        <f t="shared" si="46"/>
        <v>0</v>
      </c>
      <c r="O167" s="710">
        <f t="shared" si="46"/>
        <v>0</v>
      </c>
      <c r="P167" s="710">
        <f t="shared" si="46"/>
        <v>0</v>
      </c>
      <c r="Q167" s="710">
        <f t="shared" si="46"/>
        <v>0</v>
      </c>
      <c r="R167" s="710">
        <f t="shared" si="46"/>
        <v>0</v>
      </c>
      <c r="S167" s="710">
        <f t="shared" si="46"/>
        <v>0</v>
      </c>
      <c r="T167" s="710">
        <f t="shared" si="46"/>
        <v>0</v>
      </c>
      <c r="U167" s="710">
        <f t="shared" si="46"/>
        <v>0</v>
      </c>
      <c r="V167" s="624"/>
      <c r="W167" s="624"/>
      <c r="X167" s="624"/>
      <c r="Y167" s="624"/>
      <c r="Z167" s="624"/>
      <c r="AA167" s="624"/>
      <c r="AB167" s="624"/>
      <c r="AC167" s="624"/>
      <c r="AD167" s="624"/>
      <c r="AE167" s="624"/>
      <c r="AF167" s="624"/>
      <c r="AG167" s="624"/>
      <c r="AH167" s="624"/>
      <c r="AI167" s="624"/>
      <c r="AJ167" s="624"/>
    </row>
    <row r="168" spans="1:36" ht="16.2">
      <c r="A168" s="726"/>
      <c r="B168" s="726"/>
      <c r="C168" s="726"/>
      <c r="D168" s="726"/>
      <c r="E168" s="662"/>
      <c r="F168" s="654" t="s">
        <v>153</v>
      </c>
      <c r="G168" s="653" t="s">
        <v>151</v>
      </c>
      <c r="H168" s="654" t="s">
        <v>145</v>
      </c>
      <c r="I168" s="710">
        <f t="shared" si="46"/>
        <v>0</v>
      </c>
      <c r="J168" s="710">
        <f t="shared" si="46"/>
        <v>0</v>
      </c>
      <c r="K168" s="710">
        <f t="shared" si="46"/>
        <v>0</v>
      </c>
      <c r="L168" s="710">
        <f t="shared" si="46"/>
        <v>0</v>
      </c>
      <c r="M168" s="710">
        <f t="shared" si="46"/>
        <v>0</v>
      </c>
      <c r="N168" s="710">
        <f t="shared" si="46"/>
        <v>0</v>
      </c>
      <c r="O168" s="710">
        <f t="shared" si="46"/>
        <v>0</v>
      </c>
      <c r="P168" s="710">
        <f t="shared" si="46"/>
        <v>0</v>
      </c>
      <c r="Q168" s="710">
        <f t="shared" si="46"/>
        <v>0</v>
      </c>
      <c r="R168" s="710">
        <f t="shared" si="46"/>
        <v>0</v>
      </c>
      <c r="S168" s="710">
        <f t="shared" si="46"/>
        <v>0</v>
      </c>
      <c r="T168" s="710">
        <f t="shared" si="46"/>
        <v>0</v>
      </c>
      <c r="U168" s="710">
        <f t="shared" si="46"/>
        <v>0</v>
      </c>
      <c r="V168" s="624"/>
      <c r="W168" s="624"/>
      <c r="X168" s="624"/>
      <c r="Y168" s="624"/>
      <c r="Z168" s="624"/>
      <c r="AA168" s="624"/>
      <c r="AB168" s="624"/>
      <c r="AC168" s="624"/>
      <c r="AD168" s="624"/>
      <c r="AE168" s="624"/>
      <c r="AF168" s="624"/>
      <c r="AG168" s="624"/>
      <c r="AH168" s="624"/>
      <c r="AI168" s="624"/>
      <c r="AJ168" s="624"/>
    </row>
    <row r="169" spans="1:36" ht="46.8">
      <c r="A169" s="726"/>
      <c r="B169" s="726"/>
      <c r="C169" s="726"/>
      <c r="D169" s="726"/>
      <c r="E169" s="662"/>
      <c r="F169" s="654" t="s">
        <v>154</v>
      </c>
      <c r="G169" s="653" t="s">
        <v>151</v>
      </c>
      <c r="H169" s="654" t="s">
        <v>146</v>
      </c>
      <c r="I169" s="710">
        <f t="shared" si="46"/>
        <v>0</v>
      </c>
      <c r="J169" s="710">
        <f t="shared" si="46"/>
        <v>0</v>
      </c>
      <c r="K169" s="710">
        <f t="shared" si="46"/>
        <v>0</v>
      </c>
      <c r="L169" s="710">
        <f t="shared" si="46"/>
        <v>0</v>
      </c>
      <c r="M169" s="710">
        <f t="shared" si="46"/>
        <v>0</v>
      </c>
      <c r="N169" s="710">
        <f t="shared" si="46"/>
        <v>0</v>
      </c>
      <c r="O169" s="710">
        <f t="shared" si="46"/>
        <v>0</v>
      </c>
      <c r="P169" s="710">
        <f t="shared" si="46"/>
        <v>0</v>
      </c>
      <c r="Q169" s="710">
        <f t="shared" si="46"/>
        <v>0</v>
      </c>
      <c r="R169" s="710">
        <f t="shared" si="46"/>
        <v>0</v>
      </c>
      <c r="S169" s="710">
        <f t="shared" si="46"/>
        <v>0</v>
      </c>
      <c r="T169" s="710">
        <f t="shared" si="46"/>
        <v>0</v>
      </c>
      <c r="U169" s="710">
        <f t="shared" si="46"/>
        <v>0</v>
      </c>
      <c r="V169" s="624"/>
      <c r="W169" s="624"/>
      <c r="X169" s="624"/>
      <c r="Y169" s="624"/>
      <c r="Z169" s="624"/>
      <c r="AA169" s="624"/>
      <c r="AB169" s="624"/>
      <c r="AC169" s="624"/>
      <c r="AD169" s="624"/>
      <c r="AE169" s="624"/>
      <c r="AF169" s="624"/>
      <c r="AG169" s="624"/>
      <c r="AH169" s="624"/>
      <c r="AI169" s="624"/>
      <c r="AJ169" s="624"/>
    </row>
    <row r="170" spans="1:36" ht="16.2">
      <c r="A170" s="726"/>
      <c r="B170" s="726"/>
      <c r="C170" s="726"/>
      <c r="D170" s="726"/>
      <c r="E170" s="662"/>
      <c r="F170" s="654" t="s">
        <v>155</v>
      </c>
      <c r="G170" s="653" t="s">
        <v>151</v>
      </c>
      <c r="H170" s="654" t="s">
        <v>5</v>
      </c>
      <c r="I170" s="710">
        <f t="shared" si="46"/>
        <v>0</v>
      </c>
      <c r="J170" s="710">
        <f t="shared" si="46"/>
        <v>0</v>
      </c>
      <c r="K170" s="710">
        <f t="shared" si="46"/>
        <v>1013.1</v>
      </c>
      <c r="L170" s="710">
        <f t="shared" si="46"/>
        <v>750</v>
      </c>
      <c r="M170" s="710">
        <f t="shared" si="46"/>
        <v>263.10000000000002</v>
      </c>
      <c r="N170" s="710">
        <f t="shared" si="46"/>
        <v>0</v>
      </c>
      <c r="O170" s="710">
        <f t="shared" si="46"/>
        <v>1013.1</v>
      </c>
      <c r="P170" s="710">
        <f t="shared" si="46"/>
        <v>1471.8</v>
      </c>
      <c r="Q170" s="710">
        <f t="shared" si="46"/>
        <v>1471.8</v>
      </c>
      <c r="R170" s="710">
        <f t="shared" si="46"/>
        <v>0</v>
      </c>
      <c r="S170" s="710">
        <f t="shared" si="46"/>
        <v>1159.8999999999999</v>
      </c>
      <c r="T170" s="710">
        <f t="shared" si="46"/>
        <v>1159.8999999999999</v>
      </c>
      <c r="U170" s="710">
        <f t="shared" si="46"/>
        <v>0</v>
      </c>
      <c r="V170" s="624"/>
      <c r="W170" s="624"/>
      <c r="X170" s="624"/>
      <c r="Y170" s="624"/>
      <c r="Z170" s="624"/>
      <c r="AA170" s="624"/>
      <c r="AB170" s="624"/>
      <c r="AC170" s="624"/>
      <c r="AD170" s="624"/>
      <c r="AE170" s="624"/>
      <c r="AF170" s="624"/>
      <c r="AG170" s="624"/>
      <c r="AH170" s="624"/>
      <c r="AI170" s="624"/>
      <c r="AJ170" s="624"/>
    </row>
    <row r="171" spans="1:36" ht="16.2">
      <c r="A171" s="727"/>
      <c r="B171" s="727"/>
      <c r="C171" s="727"/>
      <c r="D171" s="727"/>
      <c r="E171" s="662"/>
      <c r="F171" s="654" t="s">
        <v>156</v>
      </c>
      <c r="G171" s="653" t="s">
        <v>151</v>
      </c>
      <c r="H171" s="654" t="s">
        <v>147</v>
      </c>
      <c r="I171" s="710">
        <f t="shared" si="46"/>
        <v>178.03399999999999</v>
      </c>
      <c r="J171" s="710">
        <f t="shared" si="46"/>
        <v>11.355</v>
      </c>
      <c r="K171" s="710">
        <f t="shared" si="46"/>
        <v>1688</v>
      </c>
      <c r="L171" s="710">
        <f t="shared" si="46"/>
        <v>0</v>
      </c>
      <c r="M171" s="710">
        <f t="shared" si="46"/>
        <v>0</v>
      </c>
      <c r="N171" s="710">
        <f t="shared" si="46"/>
        <v>28.9</v>
      </c>
      <c r="O171" s="710">
        <f t="shared" si="46"/>
        <v>1866.0340000000001</v>
      </c>
      <c r="P171" s="710">
        <f t="shared" si="46"/>
        <v>7196.5</v>
      </c>
      <c r="Q171" s="710">
        <f t="shared" si="46"/>
        <v>0</v>
      </c>
      <c r="R171" s="710">
        <f t="shared" si="46"/>
        <v>0</v>
      </c>
      <c r="S171" s="710">
        <f t="shared" si="46"/>
        <v>7234.5</v>
      </c>
      <c r="T171" s="710">
        <f t="shared" si="46"/>
        <v>0</v>
      </c>
      <c r="U171" s="710">
        <f t="shared" si="46"/>
        <v>0</v>
      </c>
      <c r="V171" s="624"/>
      <c r="W171" s="624"/>
      <c r="X171" s="624"/>
      <c r="Y171" s="624"/>
      <c r="Z171" s="624"/>
      <c r="AA171" s="624"/>
      <c r="AB171" s="624"/>
      <c r="AC171" s="624"/>
      <c r="AD171" s="624"/>
      <c r="AE171" s="624"/>
      <c r="AF171" s="624"/>
      <c r="AG171" s="624"/>
      <c r="AH171" s="624"/>
      <c r="AI171" s="624"/>
      <c r="AJ171" s="624"/>
    </row>
    <row r="172" spans="1:36" ht="48.6">
      <c r="A172" s="635" t="s">
        <v>4</v>
      </c>
      <c r="B172" s="640" t="s">
        <v>4</v>
      </c>
      <c r="C172" s="641" t="s">
        <v>213</v>
      </c>
      <c r="D172" s="641" t="s">
        <v>13</v>
      </c>
      <c r="E172" s="663"/>
      <c r="F172" s="643" t="s">
        <v>214</v>
      </c>
      <c r="G172" s="643"/>
      <c r="H172" s="644"/>
      <c r="I172" s="706"/>
      <c r="J172" s="706"/>
      <c r="K172" s="706"/>
      <c r="L172" s="706"/>
      <c r="M172" s="706"/>
      <c r="N172" s="706"/>
      <c r="O172" s="706"/>
      <c r="P172" s="706"/>
      <c r="Q172" s="706"/>
      <c r="R172" s="706"/>
      <c r="S172" s="706"/>
      <c r="T172" s="706"/>
      <c r="U172" s="706"/>
      <c r="V172" s="624"/>
      <c r="W172" s="624"/>
      <c r="X172" s="624"/>
      <c r="Y172" s="624"/>
      <c r="Z172" s="624"/>
      <c r="AA172" s="624"/>
      <c r="AB172" s="624"/>
      <c r="AC172" s="624"/>
      <c r="AD172" s="624"/>
      <c r="AE172" s="624"/>
      <c r="AF172" s="624"/>
      <c r="AG172" s="624"/>
      <c r="AH172" s="624"/>
      <c r="AI172" s="624"/>
      <c r="AJ172" s="624"/>
    </row>
    <row r="173" spans="1:36" ht="15.6">
      <c r="A173" s="730"/>
      <c r="B173" s="731"/>
      <c r="C173" s="732"/>
      <c r="D173" s="732"/>
      <c r="E173" s="725" t="s">
        <v>7</v>
      </c>
      <c r="F173" s="742" t="s">
        <v>215</v>
      </c>
      <c r="G173" s="736" t="s">
        <v>216</v>
      </c>
      <c r="H173" s="645" t="s">
        <v>143</v>
      </c>
      <c r="I173" s="667"/>
      <c r="J173" s="707"/>
      <c r="K173" s="667">
        <v>25</v>
      </c>
      <c r="L173" s="668"/>
      <c r="M173" s="668">
        <v>25</v>
      </c>
      <c r="N173" s="707"/>
      <c r="O173" s="708">
        <f t="shared" ref="O173:O178" si="47">I173+K173</f>
        <v>25</v>
      </c>
      <c r="P173" s="667"/>
      <c r="Q173" s="668"/>
      <c r="R173" s="668"/>
      <c r="S173" s="667"/>
      <c r="T173" s="668"/>
      <c r="U173" s="668"/>
      <c r="V173" s="624"/>
      <c r="W173" s="624"/>
      <c r="X173" s="624"/>
      <c r="Y173" s="624"/>
      <c r="Z173" s="624"/>
      <c r="AA173" s="624"/>
      <c r="AB173" s="624"/>
      <c r="AC173" s="624"/>
      <c r="AD173" s="624"/>
      <c r="AE173" s="624"/>
      <c r="AF173" s="624"/>
      <c r="AG173" s="624"/>
      <c r="AH173" s="624"/>
      <c r="AI173" s="624"/>
      <c r="AJ173" s="624"/>
    </row>
    <row r="174" spans="1:36" ht="15.75" customHeight="1">
      <c r="A174" s="726"/>
      <c r="B174" s="726"/>
      <c r="C174" s="726"/>
      <c r="D174" s="726"/>
      <c r="E174" s="726"/>
      <c r="F174" s="726"/>
      <c r="G174" s="740"/>
      <c r="H174" s="645" t="s">
        <v>144</v>
      </c>
      <c r="I174" s="667"/>
      <c r="J174" s="707"/>
      <c r="K174" s="667"/>
      <c r="L174" s="668"/>
      <c r="M174" s="668"/>
      <c r="N174" s="707"/>
      <c r="O174" s="708">
        <f t="shared" si="47"/>
        <v>0</v>
      </c>
      <c r="P174" s="667"/>
      <c r="Q174" s="668"/>
      <c r="R174" s="668"/>
      <c r="S174" s="667"/>
      <c r="T174" s="668"/>
      <c r="U174" s="668"/>
      <c r="V174" s="624"/>
      <c r="W174" s="624"/>
      <c r="X174" s="624"/>
      <c r="Y174" s="624"/>
      <c r="Z174" s="624"/>
      <c r="AA174" s="624"/>
      <c r="AB174" s="624"/>
      <c r="AC174" s="624"/>
      <c r="AD174" s="624"/>
      <c r="AE174" s="624"/>
      <c r="AF174" s="624"/>
      <c r="AG174" s="624"/>
      <c r="AH174" s="624"/>
      <c r="AI174" s="624"/>
      <c r="AJ174" s="624"/>
    </row>
    <row r="175" spans="1:36" ht="15.6">
      <c r="A175" s="726"/>
      <c r="B175" s="726"/>
      <c r="C175" s="726"/>
      <c r="D175" s="726"/>
      <c r="E175" s="726"/>
      <c r="F175" s="726"/>
      <c r="G175" s="740"/>
      <c r="H175" s="645" t="s">
        <v>145</v>
      </c>
      <c r="I175" s="667"/>
      <c r="J175" s="707"/>
      <c r="K175" s="667"/>
      <c r="L175" s="668"/>
      <c r="M175" s="668"/>
      <c r="N175" s="707"/>
      <c r="O175" s="708">
        <f t="shared" si="47"/>
        <v>0</v>
      </c>
      <c r="P175" s="667"/>
      <c r="Q175" s="668"/>
      <c r="R175" s="668"/>
      <c r="S175" s="667"/>
      <c r="T175" s="668"/>
      <c r="U175" s="668"/>
      <c r="V175" s="624"/>
      <c r="W175" s="624"/>
      <c r="X175" s="624"/>
      <c r="Y175" s="624"/>
      <c r="Z175" s="624"/>
      <c r="AA175" s="624"/>
      <c r="AB175" s="624"/>
      <c r="AC175" s="624"/>
      <c r="AD175" s="624"/>
      <c r="AE175" s="624"/>
      <c r="AF175" s="624"/>
      <c r="AG175" s="624"/>
      <c r="AH175" s="624"/>
      <c r="AI175" s="624"/>
      <c r="AJ175" s="624"/>
    </row>
    <row r="176" spans="1:36" ht="15.6">
      <c r="A176" s="726"/>
      <c r="B176" s="726"/>
      <c r="C176" s="726"/>
      <c r="D176" s="726"/>
      <c r="E176" s="726"/>
      <c r="F176" s="726"/>
      <c r="G176" s="740"/>
      <c r="H176" s="645" t="s">
        <v>146</v>
      </c>
      <c r="I176" s="667"/>
      <c r="J176" s="707"/>
      <c r="K176" s="667"/>
      <c r="L176" s="668"/>
      <c r="M176" s="668"/>
      <c r="N176" s="707"/>
      <c r="O176" s="708">
        <f t="shared" si="47"/>
        <v>0</v>
      </c>
      <c r="P176" s="667"/>
      <c r="Q176" s="668"/>
      <c r="R176" s="668"/>
      <c r="S176" s="667"/>
      <c r="T176" s="668"/>
      <c r="U176" s="668"/>
      <c r="V176" s="624"/>
      <c r="W176" s="624"/>
      <c r="X176" s="624"/>
      <c r="Y176" s="624"/>
      <c r="Z176" s="624"/>
      <c r="AA176" s="624"/>
      <c r="AB176" s="624"/>
      <c r="AC176" s="624"/>
      <c r="AD176" s="624"/>
      <c r="AE176" s="624"/>
      <c r="AF176" s="624"/>
      <c r="AG176" s="624"/>
      <c r="AH176" s="624"/>
      <c r="AI176" s="624"/>
      <c r="AJ176" s="624"/>
    </row>
    <row r="177" spans="1:36" ht="15.6">
      <c r="A177" s="726"/>
      <c r="B177" s="726"/>
      <c r="C177" s="726"/>
      <c r="D177" s="726"/>
      <c r="E177" s="726"/>
      <c r="F177" s="726"/>
      <c r="G177" s="740"/>
      <c r="H177" s="645" t="s">
        <v>5</v>
      </c>
      <c r="I177" s="667"/>
      <c r="J177" s="707"/>
      <c r="K177" s="667"/>
      <c r="L177" s="668"/>
      <c r="M177" s="668"/>
      <c r="N177" s="707"/>
      <c r="O177" s="708">
        <f t="shared" si="47"/>
        <v>0</v>
      </c>
      <c r="P177" s="667"/>
      <c r="Q177" s="668"/>
      <c r="R177" s="668"/>
      <c r="S177" s="667"/>
      <c r="T177" s="668"/>
      <c r="U177" s="668"/>
      <c r="V177" s="624"/>
      <c r="W177" s="624"/>
      <c r="X177" s="624"/>
      <c r="Y177" s="624"/>
      <c r="Z177" s="624"/>
      <c r="AA177" s="624"/>
      <c r="AB177" s="624"/>
      <c r="AC177" s="624"/>
      <c r="AD177" s="624"/>
      <c r="AE177" s="624"/>
      <c r="AF177" s="624"/>
      <c r="AG177" s="624"/>
      <c r="AH177" s="624"/>
      <c r="AI177" s="624"/>
      <c r="AJ177" s="624"/>
    </row>
    <row r="178" spans="1:36" ht="15.6">
      <c r="A178" s="726"/>
      <c r="B178" s="726"/>
      <c r="C178" s="726"/>
      <c r="D178" s="726"/>
      <c r="E178" s="726"/>
      <c r="F178" s="727"/>
      <c r="G178" s="741"/>
      <c r="H178" s="645" t="s">
        <v>147</v>
      </c>
      <c r="I178" s="667">
        <v>0.51200000000000001</v>
      </c>
      <c r="J178" s="707">
        <v>0</v>
      </c>
      <c r="K178" s="667">
        <v>4.5</v>
      </c>
      <c r="L178" s="668"/>
      <c r="M178" s="668"/>
      <c r="N178" s="707"/>
      <c r="O178" s="708">
        <f t="shared" si="47"/>
        <v>5.0120000000000005</v>
      </c>
      <c r="P178" s="667"/>
      <c r="Q178" s="668"/>
      <c r="R178" s="668"/>
      <c r="S178" s="667"/>
      <c r="T178" s="668"/>
      <c r="U178" s="668"/>
      <c r="V178" s="624"/>
      <c r="W178" s="624"/>
      <c r="X178" s="624"/>
      <c r="Y178" s="624"/>
      <c r="Z178" s="624"/>
      <c r="AA178" s="624"/>
      <c r="AB178" s="624"/>
      <c r="AC178" s="624"/>
      <c r="AD178" s="624"/>
      <c r="AE178" s="624"/>
      <c r="AF178" s="624"/>
      <c r="AG178" s="624"/>
      <c r="AH178" s="624"/>
      <c r="AI178" s="624"/>
      <c r="AJ178" s="624"/>
    </row>
    <row r="179" spans="1:36" ht="31.2">
      <c r="A179" s="726"/>
      <c r="B179" s="726"/>
      <c r="C179" s="726"/>
      <c r="D179" s="726"/>
      <c r="E179" s="727"/>
      <c r="F179" s="655" t="s">
        <v>217</v>
      </c>
      <c r="G179" s="647"/>
      <c r="H179" s="645" t="s">
        <v>8</v>
      </c>
      <c r="I179" s="709">
        <f t="shared" ref="I179:U179" si="48">SUM(I173:I178)</f>
        <v>0.51200000000000001</v>
      </c>
      <c r="J179" s="709">
        <f t="shared" si="48"/>
        <v>0</v>
      </c>
      <c r="K179" s="709">
        <f t="shared" si="48"/>
        <v>29.5</v>
      </c>
      <c r="L179" s="709">
        <f t="shared" si="48"/>
        <v>0</v>
      </c>
      <c r="M179" s="709">
        <f t="shared" si="48"/>
        <v>25</v>
      </c>
      <c r="N179" s="709">
        <f t="shared" si="48"/>
        <v>0</v>
      </c>
      <c r="O179" s="709">
        <f t="shared" si="48"/>
        <v>30.012</v>
      </c>
      <c r="P179" s="709">
        <f t="shared" si="48"/>
        <v>0</v>
      </c>
      <c r="Q179" s="709">
        <f t="shared" si="48"/>
        <v>0</v>
      </c>
      <c r="R179" s="709">
        <f t="shared" si="48"/>
        <v>0</v>
      </c>
      <c r="S179" s="709">
        <f t="shared" si="48"/>
        <v>0</v>
      </c>
      <c r="T179" s="709">
        <f t="shared" si="48"/>
        <v>0</v>
      </c>
      <c r="U179" s="709">
        <f t="shared" si="48"/>
        <v>0</v>
      </c>
      <c r="V179" s="624"/>
      <c r="W179" s="624"/>
      <c r="X179" s="624"/>
      <c r="Y179" s="624"/>
      <c r="Z179" s="624"/>
      <c r="AA179" s="624"/>
      <c r="AB179" s="624"/>
      <c r="AC179" s="624"/>
      <c r="AD179" s="624"/>
      <c r="AE179" s="624"/>
      <c r="AF179" s="624"/>
      <c r="AG179" s="624"/>
      <c r="AH179" s="624"/>
      <c r="AI179" s="624"/>
      <c r="AJ179" s="624"/>
    </row>
    <row r="180" spans="1:36" ht="15.6">
      <c r="A180" s="726"/>
      <c r="B180" s="726"/>
      <c r="C180" s="726"/>
      <c r="D180" s="726"/>
      <c r="E180" s="725" t="s">
        <v>10</v>
      </c>
      <c r="F180" s="742" t="s">
        <v>218</v>
      </c>
      <c r="G180" s="729">
        <v>188714469</v>
      </c>
      <c r="H180" s="645" t="s">
        <v>143</v>
      </c>
      <c r="I180" s="667"/>
      <c r="J180" s="707"/>
      <c r="K180" s="667">
        <v>180</v>
      </c>
      <c r="L180" s="668"/>
      <c r="M180" s="668">
        <v>180</v>
      </c>
      <c r="N180" s="707"/>
      <c r="O180" s="708">
        <f t="shared" ref="O180:O185" si="49">I180+K180</f>
        <v>180</v>
      </c>
      <c r="P180" s="667">
        <v>150</v>
      </c>
      <c r="Q180" s="668"/>
      <c r="R180" s="668"/>
      <c r="S180" s="667">
        <v>140</v>
      </c>
      <c r="T180" s="668"/>
      <c r="U180" s="668"/>
      <c r="V180" s="624"/>
      <c r="W180" s="624"/>
      <c r="X180" s="624"/>
      <c r="Y180" s="624"/>
      <c r="Z180" s="624"/>
      <c r="AA180" s="624"/>
      <c r="AB180" s="624"/>
      <c r="AC180" s="624"/>
      <c r="AD180" s="624"/>
      <c r="AE180" s="624"/>
      <c r="AF180" s="624"/>
      <c r="AG180" s="624"/>
      <c r="AH180" s="624"/>
      <c r="AI180" s="624"/>
      <c r="AJ180" s="624"/>
    </row>
    <row r="181" spans="1:36" ht="15.6">
      <c r="A181" s="726"/>
      <c r="B181" s="726"/>
      <c r="C181" s="726"/>
      <c r="D181" s="726"/>
      <c r="E181" s="726"/>
      <c r="F181" s="726"/>
      <c r="G181" s="726"/>
      <c r="H181" s="645" t="s">
        <v>144</v>
      </c>
      <c r="I181" s="667"/>
      <c r="J181" s="707"/>
      <c r="K181" s="667"/>
      <c r="L181" s="668"/>
      <c r="M181" s="668"/>
      <c r="N181" s="707"/>
      <c r="O181" s="708">
        <f t="shared" si="49"/>
        <v>0</v>
      </c>
      <c r="P181" s="667"/>
      <c r="Q181" s="668"/>
      <c r="R181" s="668"/>
      <c r="S181" s="667"/>
      <c r="T181" s="668"/>
      <c r="U181" s="668"/>
      <c r="V181" s="624"/>
      <c r="W181" s="624"/>
      <c r="X181" s="624"/>
      <c r="Y181" s="624"/>
      <c r="Z181" s="624"/>
      <c r="AA181" s="624"/>
      <c r="AB181" s="624"/>
      <c r="AC181" s="624"/>
      <c r="AD181" s="624"/>
      <c r="AE181" s="624"/>
      <c r="AF181" s="624"/>
      <c r="AG181" s="624"/>
      <c r="AH181" s="624"/>
      <c r="AI181" s="624"/>
      <c r="AJ181" s="624"/>
    </row>
    <row r="182" spans="1:36" ht="15.6">
      <c r="A182" s="726"/>
      <c r="B182" s="726"/>
      <c r="C182" s="726"/>
      <c r="D182" s="726"/>
      <c r="E182" s="726"/>
      <c r="F182" s="726"/>
      <c r="G182" s="726"/>
      <c r="H182" s="645" t="s">
        <v>145</v>
      </c>
      <c r="I182" s="667"/>
      <c r="J182" s="707"/>
      <c r="K182" s="667"/>
      <c r="L182" s="668"/>
      <c r="M182" s="668"/>
      <c r="N182" s="707"/>
      <c r="O182" s="708">
        <f t="shared" si="49"/>
        <v>0</v>
      </c>
      <c r="P182" s="667"/>
      <c r="Q182" s="668"/>
      <c r="R182" s="668"/>
      <c r="S182" s="667"/>
      <c r="T182" s="668"/>
      <c r="U182" s="668"/>
      <c r="V182" s="624"/>
      <c r="W182" s="624"/>
      <c r="X182" s="624"/>
      <c r="Y182" s="624"/>
      <c r="Z182" s="624"/>
      <c r="AA182" s="624"/>
      <c r="AB182" s="624"/>
      <c r="AC182" s="624"/>
      <c r="AD182" s="624"/>
      <c r="AE182" s="624"/>
      <c r="AF182" s="624"/>
      <c r="AG182" s="624"/>
      <c r="AH182" s="624"/>
      <c r="AI182" s="624"/>
      <c r="AJ182" s="624"/>
    </row>
    <row r="183" spans="1:36" ht="15.6">
      <c r="A183" s="726"/>
      <c r="B183" s="726"/>
      <c r="C183" s="726"/>
      <c r="D183" s="726"/>
      <c r="E183" s="726"/>
      <c r="F183" s="726"/>
      <c r="G183" s="726"/>
      <c r="H183" s="645" t="s">
        <v>146</v>
      </c>
      <c r="I183" s="667"/>
      <c r="J183" s="707"/>
      <c r="K183" s="667"/>
      <c r="L183" s="668"/>
      <c r="M183" s="668"/>
      <c r="N183" s="707"/>
      <c r="O183" s="708">
        <f t="shared" si="49"/>
        <v>0</v>
      </c>
      <c r="P183" s="667"/>
      <c r="Q183" s="668"/>
      <c r="R183" s="668"/>
      <c r="S183" s="667"/>
      <c r="T183" s="668"/>
      <c r="U183" s="668"/>
      <c r="V183" s="624"/>
      <c r="W183" s="624"/>
      <c r="X183" s="624"/>
      <c r="Y183" s="624"/>
      <c r="Z183" s="624"/>
      <c r="AA183" s="624"/>
      <c r="AB183" s="624"/>
      <c r="AC183" s="624"/>
      <c r="AD183" s="624"/>
      <c r="AE183" s="624"/>
      <c r="AF183" s="624"/>
      <c r="AG183" s="624"/>
      <c r="AH183" s="624"/>
      <c r="AI183" s="624"/>
      <c r="AJ183" s="624"/>
    </row>
    <row r="184" spans="1:36" ht="15.6">
      <c r="A184" s="726"/>
      <c r="B184" s="726"/>
      <c r="C184" s="726"/>
      <c r="D184" s="726"/>
      <c r="E184" s="726"/>
      <c r="F184" s="726"/>
      <c r="G184" s="726"/>
      <c r="H184" s="645" t="s">
        <v>5</v>
      </c>
      <c r="I184" s="667"/>
      <c r="J184" s="707"/>
      <c r="K184" s="667"/>
      <c r="L184" s="668"/>
      <c r="M184" s="668"/>
      <c r="N184" s="707"/>
      <c r="O184" s="708">
        <f t="shared" si="49"/>
        <v>0</v>
      </c>
      <c r="P184" s="667"/>
      <c r="Q184" s="668"/>
      <c r="R184" s="668"/>
      <c r="S184" s="667"/>
      <c r="T184" s="668"/>
      <c r="U184" s="668"/>
      <c r="V184" s="624"/>
      <c r="W184" s="624"/>
      <c r="X184" s="624"/>
      <c r="Y184" s="624"/>
      <c r="Z184" s="624"/>
      <c r="AA184" s="624"/>
      <c r="AB184" s="624"/>
      <c r="AC184" s="624"/>
      <c r="AD184" s="624"/>
      <c r="AE184" s="624"/>
      <c r="AF184" s="624"/>
      <c r="AG184" s="624"/>
      <c r="AH184" s="624"/>
      <c r="AI184" s="624"/>
      <c r="AJ184" s="624"/>
    </row>
    <row r="185" spans="1:36" ht="15.6">
      <c r="A185" s="726"/>
      <c r="B185" s="726"/>
      <c r="C185" s="726"/>
      <c r="D185" s="726"/>
      <c r="E185" s="726"/>
      <c r="F185" s="727"/>
      <c r="G185" s="727"/>
      <c r="H185" s="645" t="s">
        <v>147</v>
      </c>
      <c r="I185" s="667"/>
      <c r="J185" s="707"/>
      <c r="K185" s="667"/>
      <c r="L185" s="668"/>
      <c r="M185" s="668"/>
      <c r="N185" s="707"/>
      <c r="O185" s="708">
        <f t="shared" si="49"/>
        <v>0</v>
      </c>
      <c r="P185" s="667"/>
      <c r="Q185" s="668"/>
      <c r="R185" s="668"/>
      <c r="S185" s="667"/>
      <c r="T185" s="668"/>
      <c r="U185" s="668"/>
      <c r="V185" s="624"/>
      <c r="W185" s="624"/>
      <c r="X185" s="624"/>
      <c r="Y185" s="624"/>
      <c r="Z185" s="624"/>
      <c r="AA185" s="624"/>
      <c r="AB185" s="624"/>
      <c r="AC185" s="624"/>
      <c r="AD185" s="624"/>
      <c r="AE185" s="624"/>
      <c r="AF185" s="624"/>
      <c r="AG185" s="624"/>
      <c r="AH185" s="624"/>
      <c r="AI185" s="624"/>
      <c r="AJ185" s="624"/>
    </row>
    <row r="186" spans="1:36" ht="31.2">
      <c r="A186" s="726"/>
      <c r="B186" s="726"/>
      <c r="C186" s="726"/>
      <c r="D186" s="726"/>
      <c r="E186" s="727"/>
      <c r="F186" s="655" t="s">
        <v>219</v>
      </c>
      <c r="G186" s="664"/>
      <c r="H186" s="645" t="s">
        <v>8</v>
      </c>
      <c r="I186" s="709">
        <f t="shared" ref="I186:U186" si="50">SUM(I180:I185)</f>
        <v>0</v>
      </c>
      <c r="J186" s="709">
        <f t="shared" si="50"/>
        <v>0</v>
      </c>
      <c r="K186" s="709">
        <f t="shared" si="50"/>
        <v>180</v>
      </c>
      <c r="L186" s="709">
        <f t="shared" si="50"/>
        <v>0</v>
      </c>
      <c r="M186" s="709">
        <f t="shared" si="50"/>
        <v>180</v>
      </c>
      <c r="N186" s="709">
        <f t="shared" si="50"/>
        <v>0</v>
      </c>
      <c r="O186" s="709">
        <f t="shared" si="50"/>
        <v>180</v>
      </c>
      <c r="P186" s="709">
        <f t="shared" si="50"/>
        <v>150</v>
      </c>
      <c r="Q186" s="709">
        <f t="shared" si="50"/>
        <v>0</v>
      </c>
      <c r="R186" s="709">
        <f t="shared" si="50"/>
        <v>0</v>
      </c>
      <c r="S186" s="709">
        <f t="shared" si="50"/>
        <v>140</v>
      </c>
      <c r="T186" s="709">
        <f t="shared" si="50"/>
        <v>0</v>
      </c>
      <c r="U186" s="709">
        <f t="shared" si="50"/>
        <v>0</v>
      </c>
      <c r="V186" s="624"/>
      <c r="W186" s="624"/>
      <c r="X186" s="624"/>
      <c r="Y186" s="624"/>
      <c r="Z186" s="624"/>
      <c r="AA186" s="624"/>
      <c r="AB186" s="624"/>
      <c r="AC186" s="624"/>
      <c r="AD186" s="624"/>
      <c r="AE186" s="624"/>
      <c r="AF186" s="624"/>
      <c r="AG186" s="624"/>
      <c r="AH186" s="624"/>
      <c r="AI186" s="624"/>
      <c r="AJ186" s="624"/>
    </row>
    <row r="187" spans="1:36" ht="15.75" customHeight="1">
      <c r="A187" s="726"/>
      <c r="B187" s="726"/>
      <c r="C187" s="726"/>
      <c r="D187" s="726"/>
      <c r="E187" s="725" t="s">
        <v>12</v>
      </c>
      <c r="F187" s="743" t="s">
        <v>220</v>
      </c>
      <c r="G187" s="746">
        <v>188714469</v>
      </c>
      <c r="H187" s="665" t="s">
        <v>143</v>
      </c>
      <c r="I187" s="667"/>
      <c r="J187" s="707"/>
      <c r="K187" s="667"/>
      <c r="L187" s="668"/>
      <c r="M187" s="668"/>
      <c r="N187" s="707"/>
      <c r="O187" s="708">
        <f t="shared" ref="O187:O192" si="51">I187+K187</f>
        <v>0</v>
      </c>
      <c r="P187" s="667"/>
      <c r="Q187" s="668"/>
      <c r="R187" s="668"/>
      <c r="S187" s="667"/>
      <c r="T187" s="668"/>
      <c r="U187" s="668"/>
      <c r="V187" s="624"/>
      <c r="W187" s="624"/>
      <c r="X187" s="624"/>
      <c r="Y187" s="624"/>
      <c r="Z187" s="624"/>
      <c r="AA187" s="624"/>
      <c r="AB187" s="624"/>
      <c r="AC187" s="624"/>
      <c r="AD187" s="624"/>
      <c r="AE187" s="624"/>
      <c r="AF187" s="624"/>
      <c r="AG187" s="624"/>
      <c r="AH187" s="624"/>
      <c r="AI187" s="624"/>
      <c r="AJ187" s="624"/>
    </row>
    <row r="188" spans="1:36" ht="15.75" customHeight="1">
      <c r="A188" s="726"/>
      <c r="B188" s="726"/>
      <c r="C188" s="726"/>
      <c r="D188" s="726"/>
      <c r="E188" s="726"/>
      <c r="F188" s="744"/>
      <c r="G188" s="746"/>
      <c r="H188" s="665" t="s">
        <v>144</v>
      </c>
      <c r="I188" s="667"/>
      <c r="J188" s="707"/>
      <c r="K188" s="667"/>
      <c r="L188" s="668"/>
      <c r="M188" s="668"/>
      <c r="N188" s="707"/>
      <c r="O188" s="708">
        <f t="shared" si="51"/>
        <v>0</v>
      </c>
      <c r="P188" s="667"/>
      <c r="Q188" s="668"/>
      <c r="R188" s="668"/>
      <c r="S188" s="667"/>
      <c r="T188" s="668"/>
      <c r="U188" s="668"/>
      <c r="V188" s="624"/>
      <c r="W188" s="624"/>
      <c r="X188" s="624"/>
      <c r="Y188" s="624"/>
      <c r="Z188" s="624"/>
      <c r="AA188" s="624"/>
      <c r="AB188" s="624"/>
      <c r="AC188" s="624"/>
      <c r="AD188" s="624"/>
      <c r="AE188" s="624"/>
      <c r="AF188" s="624"/>
      <c r="AG188" s="624"/>
      <c r="AH188" s="624"/>
      <c r="AI188" s="624"/>
      <c r="AJ188" s="624"/>
    </row>
    <row r="189" spans="1:36" ht="15.6">
      <c r="A189" s="726"/>
      <c r="B189" s="726"/>
      <c r="C189" s="726"/>
      <c r="D189" s="726"/>
      <c r="E189" s="726"/>
      <c r="F189" s="744"/>
      <c r="G189" s="746"/>
      <c r="H189" s="665" t="s">
        <v>145</v>
      </c>
      <c r="I189" s="667"/>
      <c r="J189" s="707"/>
      <c r="K189" s="667"/>
      <c r="L189" s="668"/>
      <c r="M189" s="668"/>
      <c r="N189" s="707"/>
      <c r="O189" s="708">
        <f t="shared" si="51"/>
        <v>0</v>
      </c>
      <c r="P189" s="667"/>
      <c r="Q189" s="668"/>
      <c r="R189" s="668"/>
      <c r="S189" s="667"/>
      <c r="T189" s="668"/>
      <c r="U189" s="668"/>
      <c r="V189" s="624"/>
      <c r="W189" s="624"/>
      <c r="X189" s="624"/>
      <c r="Y189" s="624"/>
      <c r="Z189" s="624"/>
      <c r="AA189" s="624"/>
      <c r="AB189" s="624"/>
      <c r="AC189" s="624"/>
      <c r="AD189" s="624"/>
      <c r="AE189" s="624"/>
      <c r="AF189" s="624"/>
      <c r="AG189" s="624"/>
      <c r="AH189" s="624"/>
      <c r="AI189" s="624"/>
      <c r="AJ189" s="624"/>
    </row>
    <row r="190" spans="1:36" ht="15.6">
      <c r="A190" s="726"/>
      <c r="B190" s="726"/>
      <c r="C190" s="726"/>
      <c r="D190" s="726"/>
      <c r="E190" s="726"/>
      <c r="F190" s="744"/>
      <c r="G190" s="746"/>
      <c r="H190" s="665" t="s">
        <v>146</v>
      </c>
      <c r="I190" s="667"/>
      <c r="J190" s="707"/>
      <c r="K190" s="667"/>
      <c r="L190" s="668"/>
      <c r="M190" s="668"/>
      <c r="N190" s="707"/>
      <c r="O190" s="708">
        <f t="shared" si="51"/>
        <v>0</v>
      </c>
      <c r="P190" s="667"/>
      <c r="Q190" s="668"/>
      <c r="R190" s="668"/>
      <c r="S190" s="667"/>
      <c r="T190" s="668"/>
      <c r="U190" s="668"/>
      <c r="V190" s="624"/>
      <c r="W190" s="624"/>
      <c r="X190" s="624"/>
      <c r="Y190" s="624"/>
      <c r="Z190" s="624"/>
      <c r="AA190" s="624"/>
      <c r="AB190" s="624"/>
      <c r="AC190" s="624"/>
      <c r="AD190" s="624"/>
      <c r="AE190" s="624"/>
      <c r="AF190" s="624"/>
      <c r="AG190" s="624"/>
      <c r="AH190" s="624"/>
      <c r="AI190" s="624"/>
      <c r="AJ190" s="624"/>
    </row>
    <row r="191" spans="1:36" ht="15.6">
      <c r="A191" s="726"/>
      <c r="B191" s="726"/>
      <c r="C191" s="726"/>
      <c r="D191" s="726"/>
      <c r="E191" s="726"/>
      <c r="F191" s="744"/>
      <c r="G191" s="746"/>
      <c r="H191" s="665" t="s">
        <v>5</v>
      </c>
      <c r="I191" s="667"/>
      <c r="J191" s="707"/>
      <c r="K191" s="667"/>
      <c r="L191" s="668"/>
      <c r="M191" s="668"/>
      <c r="N191" s="707"/>
      <c r="O191" s="708">
        <f t="shared" si="51"/>
        <v>0</v>
      </c>
      <c r="P191" s="667"/>
      <c r="Q191" s="668"/>
      <c r="R191" s="668"/>
      <c r="S191" s="667"/>
      <c r="T191" s="668"/>
      <c r="U191" s="668"/>
      <c r="V191" s="624"/>
      <c r="W191" s="624"/>
      <c r="X191" s="624"/>
      <c r="Y191" s="624"/>
      <c r="Z191" s="624"/>
      <c r="AA191" s="624"/>
      <c r="AB191" s="624"/>
      <c r="AC191" s="624"/>
      <c r="AD191" s="624"/>
      <c r="AE191" s="624"/>
      <c r="AF191" s="624"/>
      <c r="AG191" s="624"/>
      <c r="AH191" s="624"/>
      <c r="AI191" s="624"/>
      <c r="AJ191" s="624"/>
    </row>
    <row r="192" spans="1:36" ht="15.6">
      <c r="A192" s="726"/>
      <c r="B192" s="726"/>
      <c r="C192" s="726"/>
      <c r="D192" s="726"/>
      <c r="E192" s="726"/>
      <c r="F192" s="745"/>
      <c r="G192" s="746"/>
      <c r="H192" s="665" t="s">
        <v>147</v>
      </c>
      <c r="I192" s="667">
        <v>10.441000000000001</v>
      </c>
      <c r="J192" s="707">
        <v>5.2329999999999997</v>
      </c>
      <c r="K192" s="667">
        <v>70</v>
      </c>
      <c r="L192" s="668"/>
      <c r="M192" s="668"/>
      <c r="N192" s="707"/>
      <c r="O192" s="708">
        <f t="shared" si="51"/>
        <v>80.441000000000003</v>
      </c>
      <c r="P192" s="667"/>
      <c r="Q192" s="668"/>
      <c r="R192" s="668"/>
      <c r="S192" s="667"/>
      <c r="T192" s="668"/>
      <c r="U192" s="668"/>
      <c r="V192" s="624"/>
      <c r="W192" s="624"/>
      <c r="X192" s="624"/>
      <c r="Y192" s="624"/>
      <c r="Z192" s="624"/>
      <c r="AA192" s="624"/>
      <c r="AB192" s="624"/>
      <c r="AC192" s="624"/>
      <c r="AD192" s="624"/>
      <c r="AE192" s="624"/>
      <c r="AF192" s="624"/>
      <c r="AG192" s="624"/>
      <c r="AH192" s="624"/>
      <c r="AI192" s="624"/>
      <c r="AJ192" s="624"/>
    </row>
    <row r="193" spans="1:36" ht="31.2">
      <c r="A193" s="726"/>
      <c r="B193" s="726"/>
      <c r="C193" s="726"/>
      <c r="D193" s="726"/>
      <c r="E193" s="727"/>
      <c r="F193" s="646" t="s">
        <v>221</v>
      </c>
      <c r="G193" s="666"/>
      <c r="H193" s="645" t="s">
        <v>8</v>
      </c>
      <c r="I193" s="709">
        <f t="shared" ref="I193:U193" si="52">SUM(I187:I192)</f>
        <v>10.441000000000001</v>
      </c>
      <c r="J193" s="709">
        <f t="shared" si="52"/>
        <v>5.2329999999999997</v>
      </c>
      <c r="K193" s="709">
        <f t="shared" si="52"/>
        <v>70</v>
      </c>
      <c r="L193" s="709">
        <f t="shared" si="52"/>
        <v>0</v>
      </c>
      <c r="M193" s="709">
        <f t="shared" si="52"/>
        <v>0</v>
      </c>
      <c r="N193" s="709">
        <f t="shared" si="52"/>
        <v>0</v>
      </c>
      <c r="O193" s="709">
        <f t="shared" si="52"/>
        <v>80.441000000000003</v>
      </c>
      <c r="P193" s="709">
        <f t="shared" si="52"/>
        <v>0</v>
      </c>
      <c r="Q193" s="709">
        <f t="shared" si="52"/>
        <v>0</v>
      </c>
      <c r="R193" s="709">
        <f t="shared" si="52"/>
        <v>0</v>
      </c>
      <c r="S193" s="709">
        <f t="shared" si="52"/>
        <v>0</v>
      </c>
      <c r="T193" s="709">
        <f t="shared" si="52"/>
        <v>0</v>
      </c>
      <c r="U193" s="709">
        <f t="shared" si="52"/>
        <v>0</v>
      </c>
      <c r="V193" s="624"/>
      <c r="W193" s="624"/>
      <c r="X193" s="624"/>
      <c r="Y193" s="624"/>
      <c r="Z193" s="624"/>
      <c r="AA193" s="624"/>
      <c r="AB193" s="624"/>
      <c r="AC193" s="624"/>
      <c r="AD193" s="624"/>
      <c r="AE193" s="624"/>
      <c r="AF193" s="624"/>
      <c r="AG193" s="624"/>
      <c r="AH193" s="624"/>
      <c r="AI193" s="624"/>
      <c r="AJ193" s="624"/>
    </row>
    <row r="194" spans="1:36" ht="15.6">
      <c r="A194" s="726"/>
      <c r="B194" s="726"/>
      <c r="C194" s="726"/>
      <c r="D194" s="726"/>
      <c r="E194" s="725" t="s">
        <v>11</v>
      </c>
      <c r="F194" s="735" t="s">
        <v>222</v>
      </c>
      <c r="G194" s="736" t="s">
        <v>223</v>
      </c>
      <c r="H194" s="645" t="s">
        <v>143</v>
      </c>
      <c r="I194" s="667"/>
      <c r="J194" s="707"/>
      <c r="K194" s="667"/>
      <c r="L194" s="668"/>
      <c r="M194" s="668"/>
      <c r="N194" s="707"/>
      <c r="O194" s="708">
        <f t="shared" ref="O194:O198" si="53">I194+K194</f>
        <v>0</v>
      </c>
      <c r="P194" s="667"/>
      <c r="Q194" s="668"/>
      <c r="R194" s="668"/>
      <c r="S194" s="667"/>
      <c r="T194" s="668"/>
      <c r="U194" s="668"/>
      <c r="V194" s="624"/>
      <c r="W194" s="624"/>
      <c r="X194" s="624"/>
      <c r="Y194" s="624"/>
      <c r="Z194" s="624"/>
      <c r="AA194" s="624"/>
      <c r="AB194" s="624"/>
      <c r="AC194" s="624"/>
      <c r="AD194" s="624"/>
      <c r="AE194" s="624"/>
      <c r="AF194" s="624"/>
      <c r="AG194" s="624"/>
      <c r="AH194" s="624"/>
      <c r="AI194" s="624"/>
      <c r="AJ194" s="624"/>
    </row>
    <row r="195" spans="1:36" ht="15.75" customHeight="1">
      <c r="A195" s="726"/>
      <c r="B195" s="726"/>
      <c r="C195" s="726"/>
      <c r="D195" s="726"/>
      <c r="E195" s="726"/>
      <c r="F195" s="726"/>
      <c r="G195" s="740"/>
      <c r="H195" s="645" t="s">
        <v>144</v>
      </c>
      <c r="I195" s="667"/>
      <c r="J195" s="707"/>
      <c r="K195" s="667"/>
      <c r="L195" s="668"/>
      <c r="M195" s="668"/>
      <c r="N195" s="707"/>
      <c r="O195" s="708">
        <f t="shared" si="53"/>
        <v>0</v>
      </c>
      <c r="P195" s="667"/>
      <c r="Q195" s="668"/>
      <c r="R195" s="668"/>
      <c r="S195" s="667"/>
      <c r="T195" s="668"/>
      <c r="U195" s="668"/>
      <c r="V195" s="624"/>
      <c r="W195" s="624"/>
      <c r="X195" s="624"/>
      <c r="Y195" s="624"/>
      <c r="Z195" s="624"/>
      <c r="AA195" s="624"/>
      <c r="AB195" s="624"/>
      <c r="AC195" s="624"/>
      <c r="AD195" s="624"/>
      <c r="AE195" s="624"/>
      <c r="AF195" s="624"/>
      <c r="AG195" s="624"/>
      <c r="AH195" s="624"/>
      <c r="AI195" s="624"/>
      <c r="AJ195" s="624"/>
    </row>
    <row r="196" spans="1:36" ht="15.6">
      <c r="A196" s="726"/>
      <c r="B196" s="726"/>
      <c r="C196" s="726"/>
      <c r="D196" s="726"/>
      <c r="E196" s="726"/>
      <c r="F196" s="726"/>
      <c r="G196" s="740"/>
      <c r="H196" s="645" t="s">
        <v>145</v>
      </c>
      <c r="I196" s="667"/>
      <c r="J196" s="707"/>
      <c r="K196" s="667"/>
      <c r="L196" s="668"/>
      <c r="M196" s="668"/>
      <c r="N196" s="707"/>
      <c r="O196" s="708">
        <f t="shared" si="53"/>
        <v>0</v>
      </c>
      <c r="P196" s="667"/>
      <c r="Q196" s="668"/>
      <c r="R196" s="668"/>
      <c r="S196" s="667"/>
      <c r="T196" s="668"/>
      <c r="U196" s="668"/>
      <c r="V196" s="624"/>
      <c r="W196" s="624"/>
      <c r="X196" s="624"/>
      <c r="Y196" s="624"/>
      <c r="Z196" s="624"/>
      <c r="AA196" s="624"/>
      <c r="AB196" s="624"/>
      <c r="AC196" s="624"/>
      <c r="AD196" s="624"/>
      <c r="AE196" s="624"/>
      <c r="AF196" s="624"/>
      <c r="AG196" s="624"/>
      <c r="AH196" s="624"/>
      <c r="AI196" s="624"/>
      <c r="AJ196" s="624"/>
    </row>
    <row r="197" spans="1:36" ht="15.6">
      <c r="A197" s="726"/>
      <c r="B197" s="726"/>
      <c r="C197" s="726"/>
      <c r="D197" s="726"/>
      <c r="E197" s="726"/>
      <c r="F197" s="726"/>
      <c r="G197" s="740"/>
      <c r="H197" s="645" t="s">
        <v>146</v>
      </c>
      <c r="I197" s="667"/>
      <c r="J197" s="707"/>
      <c r="K197" s="667"/>
      <c r="L197" s="668"/>
      <c r="M197" s="668"/>
      <c r="N197" s="707"/>
      <c r="O197" s="708">
        <f t="shared" si="53"/>
        <v>0</v>
      </c>
      <c r="P197" s="667"/>
      <c r="Q197" s="668"/>
      <c r="R197" s="668"/>
      <c r="S197" s="667"/>
      <c r="T197" s="668"/>
      <c r="U197" s="668"/>
      <c r="V197" s="624"/>
      <c r="W197" s="624"/>
      <c r="X197" s="624"/>
      <c r="Y197" s="624"/>
      <c r="Z197" s="624"/>
      <c r="AA197" s="624"/>
      <c r="AB197" s="624"/>
      <c r="AC197" s="624"/>
      <c r="AD197" s="624"/>
      <c r="AE197" s="624"/>
      <c r="AF197" s="624"/>
      <c r="AG197" s="624"/>
      <c r="AH197" s="624"/>
      <c r="AI197" s="624"/>
      <c r="AJ197" s="624"/>
    </row>
    <row r="198" spans="1:36" ht="15.6">
      <c r="A198" s="726"/>
      <c r="B198" s="726"/>
      <c r="C198" s="726"/>
      <c r="D198" s="726"/>
      <c r="E198" s="726"/>
      <c r="F198" s="726"/>
      <c r="G198" s="740"/>
      <c r="H198" s="645" t="s">
        <v>5</v>
      </c>
      <c r="I198" s="667"/>
      <c r="J198" s="707"/>
      <c r="K198" s="667"/>
      <c r="L198" s="668"/>
      <c r="M198" s="668"/>
      <c r="N198" s="707"/>
      <c r="O198" s="708">
        <f t="shared" si="53"/>
        <v>0</v>
      </c>
      <c r="P198" s="667"/>
      <c r="Q198" s="668"/>
      <c r="R198" s="668"/>
      <c r="S198" s="667"/>
      <c r="T198" s="668"/>
      <c r="U198" s="668"/>
      <c r="V198" s="624"/>
      <c r="W198" s="624"/>
      <c r="X198" s="624"/>
      <c r="Y198" s="624"/>
      <c r="Z198" s="624"/>
      <c r="AA198" s="624"/>
      <c r="AB198" s="624"/>
      <c r="AC198" s="624"/>
      <c r="AD198" s="624"/>
      <c r="AE198" s="624"/>
      <c r="AF198" s="624"/>
      <c r="AG198" s="624"/>
      <c r="AH198" s="624"/>
      <c r="AI198" s="624"/>
      <c r="AJ198" s="624"/>
    </row>
    <row r="199" spans="1:36" ht="15.6">
      <c r="A199" s="726"/>
      <c r="B199" s="726"/>
      <c r="C199" s="726"/>
      <c r="D199" s="726"/>
      <c r="E199" s="726"/>
      <c r="F199" s="727"/>
      <c r="G199" s="741"/>
      <c r="H199" s="645" t="s">
        <v>147</v>
      </c>
      <c r="I199" s="667">
        <v>37.375999999999998</v>
      </c>
      <c r="J199" s="707">
        <v>6.2</v>
      </c>
      <c r="K199" s="667">
        <v>52.9</v>
      </c>
      <c r="L199" s="668"/>
      <c r="M199" s="668"/>
      <c r="N199" s="707">
        <v>4.8</v>
      </c>
      <c r="O199" s="708">
        <v>90.275999999999996</v>
      </c>
      <c r="P199" s="667">
        <v>47.1</v>
      </c>
      <c r="Q199" s="668"/>
      <c r="R199" s="668"/>
      <c r="S199" s="667">
        <v>47.1</v>
      </c>
      <c r="T199" s="668"/>
      <c r="U199" s="668"/>
      <c r="V199" s="624"/>
      <c r="W199" s="624"/>
      <c r="X199" s="624"/>
      <c r="Y199" s="624"/>
      <c r="Z199" s="624"/>
      <c r="AA199" s="624"/>
      <c r="AB199" s="624"/>
      <c r="AC199" s="624"/>
      <c r="AD199" s="624"/>
      <c r="AE199" s="624"/>
      <c r="AF199" s="624"/>
      <c r="AG199" s="624"/>
      <c r="AH199" s="624"/>
      <c r="AI199" s="624"/>
      <c r="AJ199" s="624"/>
    </row>
    <row r="200" spans="1:36" ht="15.6">
      <c r="A200" s="726"/>
      <c r="B200" s="726"/>
      <c r="C200" s="726"/>
      <c r="D200" s="726"/>
      <c r="E200" s="727"/>
      <c r="F200" s="646" t="s">
        <v>224</v>
      </c>
      <c r="G200" s="647"/>
      <c r="H200" s="645" t="s">
        <v>8</v>
      </c>
      <c r="I200" s="709">
        <f t="shared" ref="I200:U200" si="54">SUM(I194:I199)</f>
        <v>37.375999999999998</v>
      </c>
      <c r="J200" s="709">
        <f t="shared" si="54"/>
        <v>6.2</v>
      </c>
      <c r="K200" s="709">
        <f t="shared" si="54"/>
        <v>52.9</v>
      </c>
      <c r="L200" s="709">
        <f t="shared" si="54"/>
        <v>0</v>
      </c>
      <c r="M200" s="709">
        <f t="shared" si="54"/>
        <v>0</v>
      </c>
      <c r="N200" s="709">
        <f t="shared" si="54"/>
        <v>4.8</v>
      </c>
      <c r="O200" s="709">
        <f t="shared" si="54"/>
        <v>90.275999999999996</v>
      </c>
      <c r="P200" s="709">
        <f t="shared" si="54"/>
        <v>47.1</v>
      </c>
      <c r="Q200" s="709">
        <f t="shared" si="54"/>
        <v>0</v>
      </c>
      <c r="R200" s="709">
        <f t="shared" si="54"/>
        <v>0</v>
      </c>
      <c r="S200" s="709">
        <f t="shared" si="54"/>
        <v>47.1</v>
      </c>
      <c r="T200" s="709">
        <f t="shared" si="54"/>
        <v>0</v>
      </c>
      <c r="U200" s="709">
        <f t="shared" si="54"/>
        <v>0</v>
      </c>
      <c r="V200" s="624"/>
      <c r="W200" s="624"/>
      <c r="X200" s="624"/>
      <c r="Y200" s="624"/>
      <c r="Z200" s="624"/>
      <c r="AA200" s="624"/>
      <c r="AB200" s="624"/>
      <c r="AC200" s="624"/>
      <c r="AD200" s="624"/>
      <c r="AE200" s="624"/>
      <c r="AF200" s="624"/>
      <c r="AG200" s="624"/>
      <c r="AH200" s="624"/>
      <c r="AI200" s="624"/>
      <c r="AJ200" s="624"/>
    </row>
    <row r="201" spans="1:36" ht="15.6">
      <c r="A201" s="726"/>
      <c r="B201" s="726"/>
      <c r="C201" s="726"/>
      <c r="D201" s="726"/>
      <c r="E201" s="725" t="s">
        <v>175</v>
      </c>
      <c r="F201" s="735" t="s">
        <v>225</v>
      </c>
      <c r="G201" s="729">
        <v>188714469</v>
      </c>
      <c r="H201" s="645" t="s">
        <v>143</v>
      </c>
      <c r="I201" s="667"/>
      <c r="J201" s="707"/>
      <c r="K201" s="667">
        <v>4</v>
      </c>
      <c r="L201" s="668">
        <v>4</v>
      </c>
      <c r="M201" s="668"/>
      <c r="N201" s="707"/>
      <c r="O201" s="708">
        <f t="shared" ref="O201:O206" si="55">I201+K201</f>
        <v>4</v>
      </c>
      <c r="P201" s="667"/>
      <c r="Q201" s="668"/>
      <c r="R201" s="668"/>
      <c r="S201" s="667"/>
      <c r="T201" s="668"/>
      <c r="U201" s="668"/>
      <c r="V201" s="624"/>
      <c r="W201" s="624"/>
      <c r="X201" s="624"/>
      <c r="Y201" s="624"/>
      <c r="Z201" s="624"/>
      <c r="AA201" s="624"/>
      <c r="AB201" s="624"/>
      <c r="AC201" s="624"/>
      <c r="AD201" s="624"/>
      <c r="AE201" s="624"/>
      <c r="AF201" s="624"/>
      <c r="AG201" s="624"/>
      <c r="AH201" s="624"/>
      <c r="AI201" s="624"/>
      <c r="AJ201" s="624"/>
    </row>
    <row r="202" spans="1:36" ht="15.6">
      <c r="A202" s="726"/>
      <c r="B202" s="726"/>
      <c r="C202" s="726"/>
      <c r="D202" s="726"/>
      <c r="E202" s="726"/>
      <c r="F202" s="726"/>
      <c r="G202" s="726"/>
      <c r="H202" s="645" t="s">
        <v>144</v>
      </c>
      <c r="I202" s="667"/>
      <c r="J202" s="707"/>
      <c r="K202" s="667"/>
      <c r="L202" s="668"/>
      <c r="M202" s="668"/>
      <c r="N202" s="707"/>
      <c r="O202" s="708">
        <f t="shared" si="55"/>
        <v>0</v>
      </c>
      <c r="P202" s="667"/>
      <c r="Q202" s="668"/>
      <c r="R202" s="668"/>
      <c r="S202" s="667"/>
      <c r="T202" s="668"/>
      <c r="U202" s="668"/>
      <c r="V202" s="624"/>
      <c r="W202" s="624"/>
      <c r="X202" s="624"/>
      <c r="Y202" s="624"/>
      <c r="Z202" s="624"/>
      <c r="AA202" s="624"/>
      <c r="AB202" s="624"/>
      <c r="AC202" s="624"/>
      <c r="AD202" s="624"/>
      <c r="AE202" s="624"/>
      <c r="AF202" s="624"/>
      <c r="AG202" s="624"/>
      <c r="AH202" s="624"/>
      <c r="AI202" s="624"/>
      <c r="AJ202" s="624"/>
    </row>
    <row r="203" spans="1:36" ht="15.6">
      <c r="A203" s="726"/>
      <c r="B203" s="726"/>
      <c r="C203" s="726"/>
      <c r="D203" s="726"/>
      <c r="E203" s="726"/>
      <c r="F203" s="726"/>
      <c r="G203" s="726"/>
      <c r="H203" s="645" t="s">
        <v>145</v>
      </c>
      <c r="I203" s="667"/>
      <c r="J203" s="707"/>
      <c r="K203" s="667"/>
      <c r="L203" s="668"/>
      <c r="M203" s="668"/>
      <c r="N203" s="707"/>
      <c r="O203" s="708">
        <f t="shared" si="55"/>
        <v>0</v>
      </c>
      <c r="P203" s="667"/>
      <c r="Q203" s="668"/>
      <c r="R203" s="668"/>
      <c r="S203" s="667"/>
      <c r="T203" s="668"/>
      <c r="U203" s="668"/>
      <c r="V203" s="624"/>
      <c r="W203" s="624"/>
      <c r="X203" s="624"/>
      <c r="Y203" s="624"/>
      <c r="Z203" s="624"/>
      <c r="AA203" s="624"/>
      <c r="AB203" s="624"/>
      <c r="AC203" s="624"/>
      <c r="AD203" s="624"/>
      <c r="AE203" s="624"/>
      <c r="AF203" s="624"/>
      <c r="AG203" s="624"/>
      <c r="AH203" s="624"/>
      <c r="AI203" s="624"/>
      <c r="AJ203" s="624"/>
    </row>
    <row r="204" spans="1:36" ht="15.6">
      <c r="A204" s="726"/>
      <c r="B204" s="726"/>
      <c r="C204" s="726"/>
      <c r="D204" s="726"/>
      <c r="E204" s="726"/>
      <c r="F204" s="726"/>
      <c r="G204" s="726"/>
      <c r="H204" s="645" t="s">
        <v>146</v>
      </c>
      <c r="I204" s="667"/>
      <c r="J204" s="707"/>
      <c r="K204" s="667"/>
      <c r="L204" s="668"/>
      <c r="M204" s="668"/>
      <c r="N204" s="707"/>
      <c r="O204" s="708">
        <f t="shared" si="55"/>
        <v>0</v>
      </c>
      <c r="P204" s="667"/>
      <c r="Q204" s="668"/>
      <c r="R204" s="668"/>
      <c r="S204" s="667"/>
      <c r="T204" s="668"/>
      <c r="U204" s="668"/>
      <c r="V204" s="624"/>
      <c r="W204" s="624"/>
      <c r="X204" s="624"/>
      <c r="Y204" s="624"/>
      <c r="Z204" s="624"/>
      <c r="AA204" s="624"/>
      <c r="AB204" s="624"/>
      <c r="AC204" s="624"/>
      <c r="AD204" s="624"/>
      <c r="AE204" s="624"/>
      <c r="AF204" s="624"/>
      <c r="AG204" s="624"/>
      <c r="AH204" s="624"/>
      <c r="AI204" s="624"/>
      <c r="AJ204" s="624"/>
    </row>
    <row r="205" spans="1:36" ht="15.6">
      <c r="A205" s="726"/>
      <c r="B205" s="726"/>
      <c r="C205" s="726"/>
      <c r="D205" s="726"/>
      <c r="E205" s="726"/>
      <c r="F205" s="726"/>
      <c r="G205" s="726"/>
      <c r="H205" s="645" t="s">
        <v>5</v>
      </c>
      <c r="I205" s="667"/>
      <c r="J205" s="707"/>
      <c r="K205" s="667"/>
      <c r="L205" s="668"/>
      <c r="M205" s="668"/>
      <c r="N205" s="707"/>
      <c r="O205" s="708">
        <f t="shared" si="55"/>
        <v>0</v>
      </c>
      <c r="P205" s="667"/>
      <c r="Q205" s="668"/>
      <c r="R205" s="668"/>
      <c r="S205" s="667"/>
      <c r="T205" s="668"/>
      <c r="U205" s="668"/>
      <c r="V205" s="624"/>
      <c r="W205" s="624"/>
      <c r="X205" s="624"/>
      <c r="Y205" s="624"/>
      <c r="Z205" s="624"/>
      <c r="AA205" s="624"/>
      <c r="AB205" s="624"/>
      <c r="AC205" s="624"/>
      <c r="AD205" s="624"/>
      <c r="AE205" s="624"/>
      <c r="AF205" s="624"/>
      <c r="AG205" s="624"/>
      <c r="AH205" s="624"/>
      <c r="AI205" s="624"/>
      <c r="AJ205" s="624"/>
    </row>
    <row r="206" spans="1:36" ht="15.6">
      <c r="A206" s="726"/>
      <c r="B206" s="726"/>
      <c r="C206" s="726"/>
      <c r="D206" s="726"/>
      <c r="E206" s="726"/>
      <c r="F206" s="727"/>
      <c r="G206" s="727"/>
      <c r="H206" s="645" t="s">
        <v>147</v>
      </c>
      <c r="I206" s="667"/>
      <c r="J206" s="707"/>
      <c r="K206" s="667"/>
      <c r="L206" s="668"/>
      <c r="M206" s="668"/>
      <c r="N206" s="707"/>
      <c r="O206" s="708">
        <f t="shared" si="55"/>
        <v>0</v>
      </c>
      <c r="P206" s="667"/>
      <c r="Q206" s="668"/>
      <c r="R206" s="668"/>
      <c r="S206" s="667"/>
      <c r="T206" s="668"/>
      <c r="U206" s="668"/>
      <c r="V206" s="624"/>
      <c r="W206" s="624"/>
      <c r="X206" s="624"/>
      <c r="Y206" s="624"/>
      <c r="Z206" s="624"/>
      <c r="AA206" s="624"/>
      <c r="AB206" s="624"/>
      <c r="AC206" s="624"/>
      <c r="AD206" s="624"/>
      <c r="AE206" s="624"/>
      <c r="AF206" s="624"/>
      <c r="AG206" s="624"/>
      <c r="AH206" s="624"/>
      <c r="AI206" s="624"/>
      <c r="AJ206" s="624"/>
    </row>
    <row r="207" spans="1:36" ht="62.4">
      <c r="A207" s="726"/>
      <c r="B207" s="726"/>
      <c r="C207" s="726"/>
      <c r="D207" s="726"/>
      <c r="E207" s="727"/>
      <c r="F207" s="646" t="s">
        <v>226</v>
      </c>
      <c r="G207" s="647"/>
      <c r="H207" s="645" t="s">
        <v>8</v>
      </c>
      <c r="I207" s="709">
        <f t="shared" ref="I207:U207" si="56">SUM(I201:I206)</f>
        <v>0</v>
      </c>
      <c r="J207" s="709">
        <f t="shared" si="56"/>
        <v>0</v>
      </c>
      <c r="K207" s="709">
        <f t="shared" si="56"/>
        <v>4</v>
      </c>
      <c r="L207" s="709">
        <f t="shared" si="56"/>
        <v>4</v>
      </c>
      <c r="M207" s="709">
        <f t="shared" si="56"/>
        <v>0</v>
      </c>
      <c r="N207" s="709">
        <f t="shared" si="56"/>
        <v>0</v>
      </c>
      <c r="O207" s="709">
        <f t="shared" si="56"/>
        <v>4</v>
      </c>
      <c r="P207" s="709">
        <f t="shared" si="56"/>
        <v>0</v>
      </c>
      <c r="Q207" s="709">
        <f t="shared" si="56"/>
        <v>0</v>
      </c>
      <c r="R207" s="709">
        <f t="shared" si="56"/>
        <v>0</v>
      </c>
      <c r="S207" s="709">
        <f t="shared" si="56"/>
        <v>0</v>
      </c>
      <c r="T207" s="709">
        <f t="shared" si="56"/>
        <v>0</v>
      </c>
      <c r="U207" s="709">
        <f t="shared" si="56"/>
        <v>0</v>
      </c>
      <c r="V207" s="624"/>
      <c r="W207" s="624"/>
      <c r="X207" s="624"/>
      <c r="Y207" s="624"/>
      <c r="Z207" s="624"/>
      <c r="AA207" s="624"/>
      <c r="AB207" s="624"/>
      <c r="AC207" s="624"/>
      <c r="AD207" s="624"/>
      <c r="AE207" s="624"/>
      <c r="AF207" s="624"/>
      <c r="AG207" s="624"/>
      <c r="AH207" s="624"/>
      <c r="AI207" s="624"/>
      <c r="AJ207" s="624"/>
    </row>
    <row r="208" spans="1:36" ht="15.6">
      <c r="A208" s="726"/>
      <c r="B208" s="726"/>
      <c r="C208" s="726"/>
      <c r="D208" s="726"/>
      <c r="E208" s="725" t="s">
        <v>178</v>
      </c>
      <c r="F208" s="735" t="s">
        <v>227</v>
      </c>
      <c r="G208" s="729">
        <v>188714469</v>
      </c>
      <c r="H208" s="645" t="s">
        <v>143</v>
      </c>
      <c r="I208" s="667"/>
      <c r="J208" s="707"/>
      <c r="K208" s="667"/>
      <c r="L208" s="668"/>
      <c r="M208" s="668"/>
      <c r="N208" s="707"/>
      <c r="O208" s="708">
        <v>0</v>
      </c>
      <c r="P208" s="667"/>
      <c r="Q208" s="668"/>
      <c r="R208" s="668"/>
      <c r="S208" s="667"/>
      <c r="T208" s="668"/>
      <c r="U208" s="668"/>
      <c r="V208" s="624"/>
      <c r="W208" s="624"/>
      <c r="X208" s="624"/>
      <c r="Y208" s="624"/>
      <c r="Z208" s="624"/>
      <c r="AA208" s="624"/>
      <c r="AB208" s="624"/>
      <c r="AC208" s="624"/>
      <c r="AD208" s="624"/>
      <c r="AE208" s="624"/>
      <c r="AF208" s="624"/>
      <c r="AG208" s="624"/>
      <c r="AH208" s="624"/>
      <c r="AI208" s="624"/>
      <c r="AJ208" s="624"/>
    </row>
    <row r="209" spans="1:36" ht="15.6">
      <c r="A209" s="726"/>
      <c r="B209" s="726"/>
      <c r="C209" s="726"/>
      <c r="D209" s="726"/>
      <c r="E209" s="726"/>
      <c r="F209" s="726"/>
      <c r="G209" s="726"/>
      <c r="H209" s="645" t="s">
        <v>144</v>
      </c>
      <c r="I209" s="667"/>
      <c r="J209" s="707"/>
      <c r="K209" s="667"/>
      <c r="L209" s="668"/>
      <c r="M209" s="668"/>
      <c r="N209" s="707"/>
      <c r="O209" s="708">
        <v>0</v>
      </c>
      <c r="P209" s="667"/>
      <c r="Q209" s="668"/>
      <c r="R209" s="668"/>
      <c r="S209" s="667"/>
      <c r="T209" s="668"/>
      <c r="U209" s="668"/>
      <c r="V209" s="624"/>
      <c r="W209" s="624"/>
      <c r="X209" s="624"/>
      <c r="Y209" s="624"/>
      <c r="Z209" s="624"/>
      <c r="AA209" s="624"/>
      <c r="AB209" s="624"/>
      <c r="AC209" s="624"/>
      <c r="AD209" s="624"/>
      <c r="AE209" s="624"/>
      <c r="AF209" s="624"/>
      <c r="AG209" s="624"/>
      <c r="AH209" s="624"/>
      <c r="AI209" s="624"/>
      <c r="AJ209" s="624"/>
    </row>
    <row r="210" spans="1:36" ht="15.6">
      <c r="A210" s="726"/>
      <c r="B210" s="726"/>
      <c r="C210" s="726"/>
      <c r="D210" s="726"/>
      <c r="E210" s="726"/>
      <c r="F210" s="726"/>
      <c r="G210" s="726"/>
      <c r="H210" s="645" t="s">
        <v>145</v>
      </c>
      <c r="I210" s="667"/>
      <c r="J210" s="707"/>
      <c r="K210" s="667"/>
      <c r="L210" s="668"/>
      <c r="M210" s="668"/>
      <c r="N210" s="707"/>
      <c r="O210" s="708">
        <v>0</v>
      </c>
      <c r="P210" s="667"/>
      <c r="Q210" s="668"/>
      <c r="R210" s="668"/>
      <c r="S210" s="667"/>
      <c r="T210" s="668"/>
      <c r="U210" s="668"/>
      <c r="V210" s="624"/>
      <c r="W210" s="624"/>
      <c r="X210" s="624"/>
      <c r="Y210" s="624"/>
      <c r="Z210" s="624"/>
      <c r="AA210" s="624"/>
      <c r="AB210" s="624"/>
      <c r="AC210" s="624"/>
      <c r="AD210" s="624"/>
      <c r="AE210" s="624"/>
      <c r="AF210" s="624"/>
      <c r="AG210" s="624"/>
      <c r="AH210" s="624"/>
      <c r="AI210" s="624"/>
      <c r="AJ210" s="624"/>
    </row>
    <row r="211" spans="1:36" ht="15.6">
      <c r="A211" s="726"/>
      <c r="B211" s="726"/>
      <c r="C211" s="726"/>
      <c r="D211" s="726"/>
      <c r="E211" s="726"/>
      <c r="F211" s="726"/>
      <c r="G211" s="726"/>
      <c r="H211" s="645" t="s">
        <v>146</v>
      </c>
      <c r="I211" s="667"/>
      <c r="J211" s="707"/>
      <c r="K211" s="667"/>
      <c r="L211" s="668"/>
      <c r="M211" s="668"/>
      <c r="N211" s="707"/>
      <c r="O211" s="708">
        <v>0</v>
      </c>
      <c r="P211" s="667"/>
      <c r="Q211" s="668"/>
      <c r="R211" s="668"/>
      <c r="S211" s="667"/>
      <c r="T211" s="668"/>
      <c r="U211" s="668"/>
      <c r="V211" s="624"/>
      <c r="W211" s="624"/>
      <c r="X211" s="624"/>
      <c r="Y211" s="624"/>
      <c r="Z211" s="624"/>
      <c r="AA211" s="624"/>
      <c r="AB211" s="624"/>
      <c r="AC211" s="624"/>
      <c r="AD211" s="624"/>
      <c r="AE211" s="624"/>
      <c r="AF211" s="624"/>
      <c r="AG211" s="624"/>
      <c r="AH211" s="624"/>
      <c r="AI211" s="624"/>
      <c r="AJ211" s="624"/>
    </row>
    <row r="212" spans="1:36" ht="15.6">
      <c r="A212" s="726"/>
      <c r="B212" s="726"/>
      <c r="C212" s="726"/>
      <c r="D212" s="726"/>
      <c r="E212" s="726"/>
      <c r="F212" s="726"/>
      <c r="G212" s="726"/>
      <c r="H212" s="645" t="s">
        <v>5</v>
      </c>
      <c r="I212" s="667"/>
      <c r="J212" s="707"/>
      <c r="K212" s="667"/>
      <c r="L212" s="668"/>
      <c r="M212" s="668"/>
      <c r="N212" s="707"/>
      <c r="O212" s="708">
        <v>0</v>
      </c>
      <c r="P212" s="667"/>
      <c r="Q212" s="668"/>
      <c r="R212" s="668"/>
      <c r="S212" s="667"/>
      <c r="T212" s="668"/>
      <c r="U212" s="668"/>
      <c r="V212" s="624"/>
      <c r="W212" s="624"/>
      <c r="X212" s="624"/>
      <c r="Y212" s="624"/>
      <c r="Z212" s="624"/>
      <c r="AA212" s="624"/>
      <c r="AB212" s="624"/>
      <c r="AC212" s="624"/>
      <c r="AD212" s="624"/>
      <c r="AE212" s="624"/>
      <c r="AF212" s="624"/>
      <c r="AG212" s="624"/>
      <c r="AH212" s="624"/>
      <c r="AI212" s="624"/>
      <c r="AJ212" s="624"/>
    </row>
    <row r="213" spans="1:36" ht="15.6">
      <c r="A213" s="726"/>
      <c r="B213" s="726"/>
      <c r="C213" s="726"/>
      <c r="D213" s="726"/>
      <c r="E213" s="726"/>
      <c r="F213" s="727"/>
      <c r="G213" s="727"/>
      <c r="H213" s="645" t="s">
        <v>147</v>
      </c>
      <c r="I213" s="667">
        <v>1.409</v>
      </c>
      <c r="J213" s="707">
        <f>0.185+1.051</f>
        <v>1.236</v>
      </c>
      <c r="K213" s="667">
        <v>44</v>
      </c>
      <c r="L213" s="668"/>
      <c r="M213" s="668"/>
      <c r="N213" s="713">
        <v>43</v>
      </c>
      <c r="O213" s="708">
        <v>45.408999999999999</v>
      </c>
      <c r="P213" s="667">
        <v>44</v>
      </c>
      <c r="Q213" s="668"/>
      <c r="R213" s="668"/>
      <c r="S213" s="667">
        <v>44</v>
      </c>
      <c r="T213" s="668"/>
      <c r="U213" s="668"/>
      <c r="V213" s="624"/>
      <c r="W213" s="624"/>
      <c r="X213" s="624"/>
      <c r="Y213" s="624"/>
      <c r="Z213" s="624"/>
      <c r="AA213" s="624"/>
      <c r="AB213" s="624"/>
      <c r="AC213" s="624"/>
      <c r="AD213" s="624"/>
      <c r="AE213" s="624"/>
      <c r="AF213" s="624"/>
      <c r="AG213" s="624"/>
      <c r="AH213" s="624"/>
      <c r="AI213" s="624"/>
      <c r="AJ213" s="624"/>
    </row>
    <row r="214" spans="1:36" ht="93.6">
      <c r="A214" s="726"/>
      <c r="B214" s="726"/>
      <c r="C214" s="726"/>
      <c r="D214" s="726"/>
      <c r="E214" s="727"/>
      <c r="F214" s="646" t="s">
        <v>228</v>
      </c>
      <c r="G214" s="647"/>
      <c r="H214" s="645" t="s">
        <v>8</v>
      </c>
      <c r="I214" s="709">
        <f t="shared" ref="I214:U214" si="57">SUM(I208:I213)</f>
        <v>1.409</v>
      </c>
      <c r="J214" s="709">
        <f t="shared" si="57"/>
        <v>1.236</v>
      </c>
      <c r="K214" s="709">
        <f t="shared" si="57"/>
        <v>44</v>
      </c>
      <c r="L214" s="709">
        <f t="shared" si="57"/>
        <v>0</v>
      </c>
      <c r="M214" s="709">
        <f t="shared" si="57"/>
        <v>0</v>
      </c>
      <c r="N214" s="709">
        <f t="shared" si="57"/>
        <v>43</v>
      </c>
      <c r="O214" s="709">
        <f t="shared" si="57"/>
        <v>45.408999999999999</v>
      </c>
      <c r="P214" s="709">
        <f t="shared" si="57"/>
        <v>44</v>
      </c>
      <c r="Q214" s="709">
        <f t="shared" si="57"/>
        <v>0</v>
      </c>
      <c r="R214" s="709">
        <f t="shared" si="57"/>
        <v>0</v>
      </c>
      <c r="S214" s="709">
        <f t="shared" si="57"/>
        <v>44</v>
      </c>
      <c r="T214" s="709">
        <f t="shared" si="57"/>
        <v>0</v>
      </c>
      <c r="U214" s="709">
        <f t="shared" si="57"/>
        <v>0</v>
      </c>
      <c r="V214" s="624"/>
      <c r="W214" s="624"/>
      <c r="X214" s="624"/>
      <c r="Y214" s="624"/>
      <c r="Z214" s="624"/>
      <c r="AA214" s="624"/>
      <c r="AB214" s="624"/>
      <c r="AC214" s="624"/>
      <c r="AD214" s="624"/>
      <c r="AE214" s="624"/>
      <c r="AF214" s="624"/>
      <c r="AG214" s="624"/>
      <c r="AH214" s="624"/>
      <c r="AI214" s="624"/>
      <c r="AJ214" s="624"/>
    </row>
    <row r="215" spans="1:36" ht="15.6">
      <c r="A215" s="726"/>
      <c r="B215" s="726"/>
      <c r="C215" s="726"/>
      <c r="D215" s="726"/>
      <c r="E215" s="725" t="s">
        <v>181</v>
      </c>
      <c r="F215" s="735" t="s">
        <v>229</v>
      </c>
      <c r="G215" s="729">
        <v>188714469</v>
      </c>
      <c r="H215" s="645" t="s">
        <v>143</v>
      </c>
      <c r="I215" s="667"/>
      <c r="J215" s="707"/>
      <c r="K215" s="667"/>
      <c r="L215" s="668"/>
      <c r="M215" s="668"/>
      <c r="N215" s="707"/>
      <c r="O215" s="708">
        <v>0</v>
      </c>
      <c r="P215" s="667"/>
      <c r="Q215" s="668"/>
      <c r="R215" s="668"/>
      <c r="S215" s="667"/>
      <c r="T215" s="668"/>
      <c r="U215" s="668"/>
      <c r="V215" s="624"/>
      <c r="W215" s="624"/>
      <c r="X215" s="624"/>
      <c r="Y215" s="624"/>
      <c r="Z215" s="624"/>
      <c r="AA215" s="624"/>
      <c r="AB215" s="624"/>
      <c r="AC215" s="624"/>
      <c r="AD215" s="624"/>
      <c r="AE215" s="624"/>
      <c r="AF215" s="624"/>
      <c r="AG215" s="624"/>
      <c r="AH215" s="624"/>
      <c r="AI215" s="624"/>
      <c r="AJ215" s="624"/>
    </row>
    <row r="216" spans="1:36" ht="15.6">
      <c r="A216" s="726"/>
      <c r="B216" s="726"/>
      <c r="C216" s="726"/>
      <c r="D216" s="726"/>
      <c r="E216" s="726"/>
      <c r="F216" s="726"/>
      <c r="G216" s="726"/>
      <c r="H216" s="645" t="s">
        <v>144</v>
      </c>
      <c r="I216" s="667"/>
      <c r="J216" s="707"/>
      <c r="K216" s="667"/>
      <c r="L216" s="668"/>
      <c r="M216" s="668"/>
      <c r="N216" s="707"/>
      <c r="O216" s="708">
        <v>0</v>
      </c>
      <c r="P216" s="667"/>
      <c r="Q216" s="668"/>
      <c r="R216" s="668"/>
      <c r="S216" s="667"/>
      <c r="T216" s="668"/>
      <c r="U216" s="668"/>
      <c r="V216" s="624"/>
      <c r="W216" s="624"/>
      <c r="X216" s="624"/>
      <c r="Y216" s="624"/>
      <c r="Z216" s="624"/>
      <c r="AA216" s="624"/>
      <c r="AB216" s="624"/>
      <c r="AC216" s="624"/>
      <c r="AD216" s="624"/>
      <c r="AE216" s="624"/>
      <c r="AF216" s="624"/>
      <c r="AG216" s="624"/>
      <c r="AH216" s="624"/>
      <c r="AI216" s="624"/>
      <c r="AJ216" s="624"/>
    </row>
    <row r="217" spans="1:36" ht="15.6">
      <c r="A217" s="726"/>
      <c r="B217" s="726"/>
      <c r="C217" s="726"/>
      <c r="D217" s="726"/>
      <c r="E217" s="726"/>
      <c r="F217" s="726"/>
      <c r="G217" s="726"/>
      <c r="H217" s="645" t="s">
        <v>145</v>
      </c>
      <c r="I217" s="667"/>
      <c r="J217" s="707"/>
      <c r="K217" s="667"/>
      <c r="L217" s="668"/>
      <c r="M217" s="668"/>
      <c r="N217" s="707"/>
      <c r="O217" s="708">
        <v>0</v>
      </c>
      <c r="P217" s="667"/>
      <c r="Q217" s="668"/>
      <c r="R217" s="668"/>
      <c r="S217" s="667"/>
      <c r="T217" s="668"/>
      <c r="U217" s="668"/>
      <c r="V217" s="624"/>
      <c r="W217" s="624"/>
      <c r="X217" s="624"/>
      <c r="Y217" s="624"/>
      <c r="Z217" s="624"/>
      <c r="AA217" s="624"/>
      <c r="AB217" s="624"/>
      <c r="AC217" s="624"/>
      <c r="AD217" s="624"/>
      <c r="AE217" s="624"/>
      <c r="AF217" s="624"/>
      <c r="AG217" s="624"/>
      <c r="AH217" s="624"/>
      <c r="AI217" s="624"/>
      <c r="AJ217" s="624"/>
    </row>
    <row r="218" spans="1:36" ht="15.6">
      <c r="A218" s="726"/>
      <c r="B218" s="726"/>
      <c r="C218" s="726"/>
      <c r="D218" s="726"/>
      <c r="E218" s="726"/>
      <c r="F218" s="726"/>
      <c r="G218" s="726"/>
      <c r="H218" s="645" t="s">
        <v>146</v>
      </c>
      <c r="I218" s="667"/>
      <c r="J218" s="707"/>
      <c r="K218" s="667"/>
      <c r="L218" s="668"/>
      <c r="M218" s="668"/>
      <c r="N218" s="707"/>
      <c r="O218" s="708">
        <v>0</v>
      </c>
      <c r="P218" s="667"/>
      <c r="Q218" s="668"/>
      <c r="R218" s="668"/>
      <c r="S218" s="667"/>
      <c r="T218" s="668"/>
      <c r="U218" s="668"/>
      <c r="V218" s="624"/>
      <c r="W218" s="624"/>
      <c r="X218" s="624"/>
      <c r="Y218" s="624"/>
      <c r="Z218" s="624"/>
      <c r="AA218" s="624"/>
      <c r="AB218" s="624"/>
      <c r="AC218" s="624"/>
      <c r="AD218" s="624"/>
      <c r="AE218" s="624"/>
      <c r="AF218" s="624"/>
      <c r="AG218" s="624"/>
      <c r="AH218" s="624"/>
      <c r="AI218" s="624"/>
      <c r="AJ218" s="624"/>
    </row>
    <row r="219" spans="1:36" ht="15.6">
      <c r="A219" s="726"/>
      <c r="B219" s="726"/>
      <c r="C219" s="726"/>
      <c r="D219" s="726"/>
      <c r="E219" s="726"/>
      <c r="F219" s="726"/>
      <c r="G219" s="726"/>
      <c r="H219" s="645" t="s">
        <v>5</v>
      </c>
      <c r="I219" s="667"/>
      <c r="J219" s="707"/>
      <c r="K219" s="667"/>
      <c r="L219" s="668"/>
      <c r="M219" s="668"/>
      <c r="N219" s="707"/>
      <c r="O219" s="708">
        <v>0</v>
      </c>
      <c r="P219" s="667"/>
      <c r="Q219" s="668"/>
      <c r="R219" s="668"/>
      <c r="S219" s="667"/>
      <c r="T219" s="668"/>
      <c r="U219" s="668"/>
      <c r="V219" s="624"/>
      <c r="W219" s="624"/>
      <c r="X219" s="624"/>
      <c r="Y219" s="624"/>
      <c r="Z219" s="624"/>
      <c r="AA219" s="624"/>
      <c r="AB219" s="624"/>
      <c r="AC219" s="624"/>
      <c r="AD219" s="624"/>
      <c r="AE219" s="624"/>
      <c r="AF219" s="624"/>
      <c r="AG219" s="624"/>
      <c r="AH219" s="624"/>
      <c r="AI219" s="624"/>
      <c r="AJ219" s="624"/>
    </row>
    <row r="220" spans="1:36" ht="15.6">
      <c r="A220" s="726"/>
      <c r="B220" s="726"/>
      <c r="C220" s="726"/>
      <c r="D220" s="726"/>
      <c r="E220" s="726"/>
      <c r="F220" s="727"/>
      <c r="G220" s="727"/>
      <c r="H220" s="645" t="s">
        <v>147</v>
      </c>
      <c r="I220" s="667"/>
      <c r="J220" s="707"/>
      <c r="K220" s="667">
        <v>6</v>
      </c>
      <c r="L220" s="668"/>
      <c r="M220" s="668"/>
      <c r="N220" s="707">
        <v>5.9</v>
      </c>
      <c r="O220" s="708">
        <v>6</v>
      </c>
      <c r="P220" s="667">
        <v>6</v>
      </c>
      <c r="Q220" s="668"/>
      <c r="R220" s="668"/>
      <c r="S220" s="667">
        <v>6</v>
      </c>
      <c r="T220" s="668"/>
      <c r="U220" s="668"/>
      <c r="V220" s="624"/>
      <c r="W220" s="624"/>
      <c r="X220" s="624"/>
      <c r="Y220" s="624"/>
      <c r="Z220" s="624"/>
      <c r="AA220" s="624"/>
      <c r="AB220" s="624"/>
      <c r="AC220" s="624"/>
      <c r="AD220" s="624"/>
      <c r="AE220" s="624"/>
      <c r="AF220" s="624"/>
      <c r="AG220" s="624"/>
      <c r="AH220" s="624"/>
      <c r="AI220" s="624"/>
      <c r="AJ220" s="624"/>
    </row>
    <row r="221" spans="1:36" ht="31.2">
      <c r="A221" s="726"/>
      <c r="B221" s="726"/>
      <c r="C221" s="726"/>
      <c r="D221" s="726"/>
      <c r="E221" s="727"/>
      <c r="F221" s="646" t="s">
        <v>230</v>
      </c>
      <c r="G221" s="647"/>
      <c r="H221" s="645" t="s">
        <v>8</v>
      </c>
      <c r="I221" s="709">
        <f t="shared" ref="I221:U221" si="58">SUM(I215:I220)</f>
        <v>0</v>
      </c>
      <c r="J221" s="709">
        <f t="shared" si="58"/>
        <v>0</v>
      </c>
      <c r="K221" s="709">
        <f t="shared" si="58"/>
        <v>6</v>
      </c>
      <c r="L221" s="709">
        <f t="shared" si="58"/>
        <v>0</v>
      </c>
      <c r="M221" s="709">
        <f t="shared" si="58"/>
        <v>0</v>
      </c>
      <c r="N221" s="709">
        <f t="shared" si="58"/>
        <v>5.9</v>
      </c>
      <c r="O221" s="709">
        <f t="shared" si="58"/>
        <v>6</v>
      </c>
      <c r="P221" s="709">
        <f t="shared" si="58"/>
        <v>6</v>
      </c>
      <c r="Q221" s="709">
        <f t="shared" si="58"/>
        <v>0</v>
      </c>
      <c r="R221" s="709">
        <f t="shared" si="58"/>
        <v>0</v>
      </c>
      <c r="S221" s="709">
        <f t="shared" si="58"/>
        <v>6</v>
      </c>
      <c r="T221" s="709">
        <f t="shared" si="58"/>
        <v>0</v>
      </c>
      <c r="U221" s="709">
        <f t="shared" si="58"/>
        <v>0</v>
      </c>
      <c r="V221" s="624"/>
      <c r="W221" s="624"/>
      <c r="X221" s="624"/>
      <c r="Y221" s="624"/>
      <c r="Z221" s="624"/>
      <c r="AA221" s="624"/>
      <c r="AB221" s="624"/>
      <c r="AC221" s="624"/>
      <c r="AD221" s="624"/>
      <c r="AE221" s="624"/>
      <c r="AF221" s="624"/>
      <c r="AG221" s="624"/>
      <c r="AH221" s="624"/>
      <c r="AI221" s="624"/>
      <c r="AJ221" s="624"/>
    </row>
    <row r="222" spans="1:36" ht="15.6">
      <c r="A222" s="726"/>
      <c r="B222" s="726"/>
      <c r="C222" s="726"/>
      <c r="D222" s="726"/>
      <c r="E222" s="725" t="s">
        <v>184</v>
      </c>
      <c r="F222" s="735" t="s">
        <v>231</v>
      </c>
      <c r="G222" s="729">
        <v>188714469</v>
      </c>
      <c r="H222" s="645" t="s">
        <v>143</v>
      </c>
      <c r="I222" s="667"/>
      <c r="J222" s="707"/>
      <c r="K222" s="667"/>
      <c r="L222" s="668"/>
      <c r="M222" s="668"/>
      <c r="N222" s="707"/>
      <c r="O222" s="708">
        <v>0</v>
      </c>
      <c r="P222" s="667"/>
      <c r="Q222" s="668"/>
      <c r="R222" s="668"/>
      <c r="S222" s="667"/>
      <c r="T222" s="668"/>
      <c r="U222" s="668"/>
      <c r="V222" s="624"/>
      <c r="W222" s="624"/>
      <c r="X222" s="624"/>
      <c r="Y222" s="624"/>
      <c r="Z222" s="624"/>
      <c r="AA222" s="624"/>
      <c r="AB222" s="624"/>
      <c r="AC222" s="624"/>
      <c r="AD222" s="624"/>
      <c r="AE222" s="624"/>
      <c r="AF222" s="624"/>
      <c r="AG222" s="624"/>
      <c r="AH222" s="624"/>
      <c r="AI222" s="624"/>
      <c r="AJ222" s="624"/>
    </row>
    <row r="223" spans="1:36" ht="15.75" customHeight="1">
      <c r="A223" s="726"/>
      <c r="B223" s="726"/>
      <c r="C223" s="726"/>
      <c r="D223" s="726"/>
      <c r="E223" s="726"/>
      <c r="F223" s="726"/>
      <c r="G223" s="726"/>
      <c r="H223" s="645" t="s">
        <v>144</v>
      </c>
      <c r="I223" s="667"/>
      <c r="J223" s="707"/>
      <c r="K223" s="667"/>
      <c r="L223" s="668"/>
      <c r="M223" s="668"/>
      <c r="N223" s="707"/>
      <c r="O223" s="708">
        <v>0</v>
      </c>
      <c r="P223" s="667"/>
      <c r="Q223" s="668"/>
      <c r="R223" s="668"/>
      <c r="S223" s="667"/>
      <c r="T223" s="668"/>
      <c r="U223" s="668"/>
      <c r="V223" s="624"/>
      <c r="W223" s="624"/>
      <c r="X223" s="624"/>
      <c r="Y223" s="624"/>
      <c r="Z223" s="624"/>
      <c r="AA223" s="624"/>
      <c r="AB223" s="624"/>
      <c r="AC223" s="624"/>
      <c r="AD223" s="624"/>
      <c r="AE223" s="624"/>
      <c r="AF223" s="624"/>
      <c r="AG223" s="624"/>
      <c r="AH223" s="624"/>
      <c r="AI223" s="624"/>
      <c r="AJ223" s="624"/>
    </row>
    <row r="224" spans="1:36" ht="15.6">
      <c r="A224" s="726"/>
      <c r="B224" s="726"/>
      <c r="C224" s="726"/>
      <c r="D224" s="726"/>
      <c r="E224" s="726"/>
      <c r="F224" s="726"/>
      <c r="G224" s="726"/>
      <c r="H224" s="645" t="s">
        <v>145</v>
      </c>
      <c r="I224" s="667"/>
      <c r="J224" s="707"/>
      <c r="K224" s="667"/>
      <c r="L224" s="668"/>
      <c r="M224" s="668"/>
      <c r="N224" s="707"/>
      <c r="O224" s="708">
        <v>0</v>
      </c>
      <c r="P224" s="667"/>
      <c r="Q224" s="668"/>
      <c r="R224" s="668"/>
      <c r="S224" s="667"/>
      <c r="T224" s="668"/>
      <c r="U224" s="668"/>
      <c r="V224" s="624"/>
      <c r="W224" s="624"/>
      <c r="X224" s="624"/>
      <c r="Y224" s="624"/>
      <c r="Z224" s="624"/>
      <c r="AA224" s="624"/>
      <c r="AB224" s="624"/>
      <c r="AC224" s="624"/>
      <c r="AD224" s="624"/>
      <c r="AE224" s="624"/>
      <c r="AF224" s="624"/>
      <c r="AG224" s="624"/>
      <c r="AH224" s="624"/>
      <c r="AI224" s="624"/>
      <c r="AJ224" s="624"/>
    </row>
    <row r="225" spans="1:36" ht="15.6">
      <c r="A225" s="726"/>
      <c r="B225" s="726"/>
      <c r="C225" s="726"/>
      <c r="D225" s="726"/>
      <c r="E225" s="726"/>
      <c r="F225" s="726"/>
      <c r="G225" s="726"/>
      <c r="H225" s="645" t="s">
        <v>146</v>
      </c>
      <c r="I225" s="667"/>
      <c r="J225" s="707"/>
      <c r="K225" s="667"/>
      <c r="L225" s="668"/>
      <c r="M225" s="668"/>
      <c r="N225" s="707"/>
      <c r="O225" s="708">
        <v>0</v>
      </c>
      <c r="P225" s="667"/>
      <c r="Q225" s="668"/>
      <c r="R225" s="668"/>
      <c r="S225" s="667"/>
      <c r="T225" s="668"/>
      <c r="U225" s="668"/>
      <c r="V225" s="624"/>
      <c r="W225" s="624"/>
      <c r="X225" s="624"/>
      <c r="Y225" s="624"/>
      <c r="Z225" s="624"/>
      <c r="AA225" s="624"/>
      <c r="AB225" s="624"/>
      <c r="AC225" s="624"/>
      <c r="AD225" s="624"/>
      <c r="AE225" s="624"/>
      <c r="AF225" s="624"/>
      <c r="AG225" s="624"/>
      <c r="AH225" s="624"/>
      <c r="AI225" s="624"/>
      <c r="AJ225" s="624"/>
    </row>
    <row r="226" spans="1:36" ht="15.6">
      <c r="A226" s="726"/>
      <c r="B226" s="726"/>
      <c r="C226" s="726"/>
      <c r="D226" s="726"/>
      <c r="E226" s="726"/>
      <c r="F226" s="726"/>
      <c r="G226" s="726"/>
      <c r="H226" s="645" t="s">
        <v>5</v>
      </c>
      <c r="I226" s="667"/>
      <c r="J226" s="707"/>
      <c r="K226" s="667"/>
      <c r="L226" s="668"/>
      <c r="M226" s="668"/>
      <c r="N226" s="707"/>
      <c r="O226" s="708">
        <v>0</v>
      </c>
      <c r="P226" s="667"/>
      <c r="Q226" s="668"/>
      <c r="R226" s="668"/>
      <c r="S226" s="667"/>
      <c r="T226" s="668"/>
      <c r="U226" s="668"/>
      <c r="V226" s="624"/>
      <c r="W226" s="624"/>
      <c r="X226" s="624"/>
      <c r="Y226" s="624"/>
      <c r="Z226" s="624"/>
      <c r="AA226" s="624"/>
      <c r="AB226" s="624"/>
      <c r="AC226" s="624"/>
      <c r="AD226" s="624"/>
      <c r="AE226" s="624"/>
      <c r="AF226" s="624"/>
      <c r="AG226" s="624"/>
      <c r="AH226" s="624"/>
      <c r="AI226" s="624"/>
      <c r="AJ226" s="624"/>
    </row>
    <row r="227" spans="1:36" ht="15.6">
      <c r="A227" s="726"/>
      <c r="B227" s="726"/>
      <c r="C227" s="726"/>
      <c r="D227" s="726"/>
      <c r="E227" s="726"/>
      <c r="F227" s="727"/>
      <c r="G227" s="727"/>
      <c r="H227" s="645" t="s">
        <v>147</v>
      </c>
      <c r="I227" s="667">
        <v>66.62</v>
      </c>
      <c r="J227" s="707">
        <v>4.4550000000000001</v>
      </c>
      <c r="K227" s="667">
        <v>170</v>
      </c>
      <c r="L227" s="668"/>
      <c r="M227" s="668"/>
      <c r="N227" s="707">
        <v>10</v>
      </c>
      <c r="O227" s="708">
        <v>236.62</v>
      </c>
      <c r="P227" s="667">
        <v>170</v>
      </c>
      <c r="Q227" s="668"/>
      <c r="R227" s="668"/>
      <c r="S227" s="667"/>
      <c r="T227" s="668"/>
      <c r="U227" s="668"/>
      <c r="V227" s="624"/>
      <c r="W227" s="624"/>
      <c r="X227" s="624"/>
      <c r="Y227" s="624"/>
      <c r="Z227" s="624"/>
      <c r="AA227" s="624"/>
      <c r="AB227" s="624"/>
      <c r="AC227" s="624"/>
      <c r="AD227" s="624"/>
      <c r="AE227" s="624"/>
      <c r="AF227" s="624"/>
      <c r="AG227" s="624"/>
      <c r="AH227" s="624"/>
      <c r="AI227" s="624"/>
      <c r="AJ227" s="624"/>
    </row>
    <row r="228" spans="1:36" ht="31.2">
      <c r="A228" s="726"/>
      <c r="B228" s="726"/>
      <c r="C228" s="726"/>
      <c r="D228" s="726"/>
      <c r="E228" s="727"/>
      <c r="F228" s="646" t="s">
        <v>232</v>
      </c>
      <c r="G228" s="647"/>
      <c r="H228" s="645" t="s">
        <v>8</v>
      </c>
      <c r="I228" s="709">
        <f t="shared" ref="I228:U228" si="59">SUM(I222:I227)</f>
        <v>66.62</v>
      </c>
      <c r="J228" s="709">
        <f t="shared" si="59"/>
        <v>4.4550000000000001</v>
      </c>
      <c r="K228" s="709">
        <f t="shared" si="59"/>
        <v>170</v>
      </c>
      <c r="L228" s="709">
        <f t="shared" si="59"/>
        <v>0</v>
      </c>
      <c r="M228" s="709">
        <f t="shared" si="59"/>
        <v>0</v>
      </c>
      <c r="N228" s="709">
        <f t="shared" si="59"/>
        <v>10</v>
      </c>
      <c r="O228" s="709">
        <f t="shared" si="59"/>
        <v>236.62</v>
      </c>
      <c r="P228" s="709">
        <f t="shared" si="59"/>
        <v>170</v>
      </c>
      <c r="Q228" s="709">
        <f t="shared" si="59"/>
        <v>0</v>
      </c>
      <c r="R228" s="709">
        <f t="shared" si="59"/>
        <v>0</v>
      </c>
      <c r="S228" s="709">
        <f t="shared" si="59"/>
        <v>0</v>
      </c>
      <c r="T228" s="709">
        <f t="shared" si="59"/>
        <v>0</v>
      </c>
      <c r="U228" s="709">
        <f t="shared" si="59"/>
        <v>0</v>
      </c>
      <c r="V228" s="624"/>
      <c r="W228" s="624"/>
      <c r="X228" s="624"/>
      <c r="Y228" s="624"/>
      <c r="Z228" s="624"/>
      <c r="AA228" s="624"/>
      <c r="AB228" s="624"/>
      <c r="AC228" s="624"/>
      <c r="AD228" s="624"/>
      <c r="AE228" s="624"/>
      <c r="AF228" s="624"/>
      <c r="AG228" s="624"/>
      <c r="AH228" s="624"/>
      <c r="AI228" s="624"/>
      <c r="AJ228" s="624"/>
    </row>
    <row r="229" spans="1:36" ht="15.6">
      <c r="A229" s="726"/>
      <c r="B229" s="726"/>
      <c r="C229" s="726"/>
      <c r="D229" s="726"/>
      <c r="E229" s="725" t="s">
        <v>187</v>
      </c>
      <c r="F229" s="742" t="s">
        <v>233</v>
      </c>
      <c r="G229" s="736" t="s">
        <v>234</v>
      </c>
      <c r="H229" s="645" t="s">
        <v>143</v>
      </c>
      <c r="I229" s="667"/>
      <c r="J229" s="707"/>
      <c r="K229" s="667"/>
      <c r="L229" s="668"/>
      <c r="M229" s="668"/>
      <c r="N229" s="707"/>
      <c r="O229" s="708">
        <f t="shared" ref="O229:O234" si="60">I229+K229</f>
        <v>0</v>
      </c>
      <c r="P229" s="667"/>
      <c r="Q229" s="668"/>
      <c r="R229" s="668"/>
      <c r="S229" s="667"/>
      <c r="T229" s="668"/>
      <c r="U229" s="668"/>
      <c r="V229" s="624"/>
      <c r="W229" s="624"/>
      <c r="X229" s="624"/>
      <c r="Y229" s="624"/>
      <c r="Z229" s="624"/>
      <c r="AA229" s="624"/>
      <c r="AB229" s="624"/>
      <c r="AC229" s="624"/>
      <c r="AD229" s="624"/>
      <c r="AE229" s="624"/>
      <c r="AF229" s="624"/>
      <c r="AG229" s="624"/>
      <c r="AH229" s="624"/>
      <c r="AI229" s="624"/>
      <c r="AJ229" s="624"/>
    </row>
    <row r="230" spans="1:36" ht="15.75" customHeight="1">
      <c r="A230" s="726"/>
      <c r="B230" s="726"/>
      <c r="C230" s="726"/>
      <c r="D230" s="726"/>
      <c r="E230" s="726"/>
      <c r="F230" s="726"/>
      <c r="G230" s="740"/>
      <c r="H230" s="645" t="s">
        <v>144</v>
      </c>
      <c r="I230" s="667"/>
      <c r="J230" s="707"/>
      <c r="K230" s="667"/>
      <c r="L230" s="668"/>
      <c r="M230" s="668"/>
      <c r="N230" s="707"/>
      <c r="O230" s="708">
        <f t="shared" si="60"/>
        <v>0</v>
      </c>
      <c r="P230" s="667"/>
      <c r="Q230" s="668"/>
      <c r="R230" s="668"/>
      <c r="S230" s="667"/>
      <c r="T230" s="668"/>
      <c r="U230" s="668"/>
      <c r="V230" s="624"/>
      <c r="W230" s="624"/>
      <c r="X230" s="624"/>
      <c r="Y230" s="624"/>
      <c r="Z230" s="624"/>
      <c r="AA230" s="624"/>
      <c r="AB230" s="624"/>
      <c r="AC230" s="624"/>
      <c r="AD230" s="624"/>
      <c r="AE230" s="624"/>
      <c r="AF230" s="624"/>
      <c r="AG230" s="624"/>
      <c r="AH230" s="624"/>
      <c r="AI230" s="624"/>
      <c r="AJ230" s="624"/>
    </row>
    <row r="231" spans="1:36" ht="15.6">
      <c r="A231" s="726"/>
      <c r="B231" s="726"/>
      <c r="C231" s="726"/>
      <c r="D231" s="726"/>
      <c r="E231" s="726"/>
      <c r="F231" s="726"/>
      <c r="G231" s="740"/>
      <c r="H231" s="645" t="s">
        <v>145</v>
      </c>
      <c r="I231" s="667"/>
      <c r="J231" s="707"/>
      <c r="K231" s="667"/>
      <c r="L231" s="668"/>
      <c r="M231" s="668"/>
      <c r="N231" s="707"/>
      <c r="O231" s="708">
        <f t="shared" si="60"/>
        <v>0</v>
      </c>
      <c r="P231" s="667"/>
      <c r="Q231" s="668"/>
      <c r="R231" s="668"/>
      <c r="S231" s="667"/>
      <c r="T231" s="668"/>
      <c r="U231" s="668"/>
      <c r="V231" s="624"/>
      <c r="W231" s="624"/>
      <c r="X231" s="624"/>
      <c r="Y231" s="624"/>
      <c r="Z231" s="624"/>
      <c r="AA231" s="624"/>
      <c r="AB231" s="624"/>
      <c r="AC231" s="624"/>
      <c r="AD231" s="624"/>
      <c r="AE231" s="624"/>
      <c r="AF231" s="624"/>
      <c r="AG231" s="624"/>
      <c r="AH231" s="624"/>
      <c r="AI231" s="624"/>
      <c r="AJ231" s="624"/>
    </row>
    <row r="232" spans="1:36" ht="15.6">
      <c r="A232" s="726"/>
      <c r="B232" s="726"/>
      <c r="C232" s="726"/>
      <c r="D232" s="726"/>
      <c r="E232" s="726"/>
      <c r="F232" s="726"/>
      <c r="G232" s="740"/>
      <c r="H232" s="645" t="s">
        <v>146</v>
      </c>
      <c r="I232" s="667"/>
      <c r="J232" s="707"/>
      <c r="K232" s="667"/>
      <c r="L232" s="668"/>
      <c r="M232" s="668"/>
      <c r="N232" s="707"/>
      <c r="O232" s="708">
        <f t="shared" si="60"/>
        <v>0</v>
      </c>
      <c r="P232" s="667"/>
      <c r="Q232" s="668"/>
      <c r="R232" s="668"/>
      <c r="S232" s="667"/>
      <c r="T232" s="668"/>
      <c r="U232" s="668"/>
      <c r="V232" s="624"/>
      <c r="W232" s="624"/>
      <c r="X232" s="624"/>
      <c r="Y232" s="624"/>
      <c r="Z232" s="624"/>
      <c r="AA232" s="624"/>
      <c r="AB232" s="624"/>
      <c r="AC232" s="624"/>
      <c r="AD232" s="624"/>
      <c r="AE232" s="624"/>
      <c r="AF232" s="624"/>
      <c r="AG232" s="624"/>
      <c r="AH232" s="624"/>
      <c r="AI232" s="624"/>
      <c r="AJ232" s="624"/>
    </row>
    <row r="233" spans="1:36" ht="15.6">
      <c r="A233" s="726"/>
      <c r="B233" s="726"/>
      <c r="C233" s="726"/>
      <c r="D233" s="726"/>
      <c r="E233" s="726"/>
      <c r="F233" s="726"/>
      <c r="G233" s="740"/>
      <c r="H233" s="645" t="s">
        <v>5</v>
      </c>
      <c r="I233" s="667"/>
      <c r="J233" s="707"/>
      <c r="K233" s="667">
        <v>160</v>
      </c>
      <c r="L233" s="668">
        <v>10</v>
      </c>
      <c r="M233" s="668">
        <v>150</v>
      </c>
      <c r="N233" s="707"/>
      <c r="O233" s="708">
        <f t="shared" si="60"/>
        <v>160</v>
      </c>
      <c r="P233" s="667"/>
      <c r="Q233" s="668"/>
      <c r="R233" s="668"/>
      <c r="S233" s="667"/>
      <c r="T233" s="668"/>
      <c r="U233" s="668"/>
      <c r="V233" s="624"/>
      <c r="W233" s="624"/>
      <c r="X233" s="624"/>
      <c r="Y233" s="624"/>
      <c r="Z233" s="624"/>
      <c r="AA233" s="624"/>
      <c r="AB233" s="624"/>
      <c r="AC233" s="624"/>
      <c r="AD233" s="624"/>
      <c r="AE233" s="624"/>
      <c r="AF233" s="624"/>
      <c r="AG233" s="624"/>
      <c r="AH233" s="624"/>
      <c r="AI233" s="624"/>
      <c r="AJ233" s="624"/>
    </row>
    <row r="234" spans="1:36" ht="15.6">
      <c r="A234" s="726"/>
      <c r="B234" s="726"/>
      <c r="C234" s="726"/>
      <c r="D234" s="726"/>
      <c r="E234" s="726"/>
      <c r="F234" s="727"/>
      <c r="G234" s="741"/>
      <c r="H234" s="645" t="s">
        <v>147</v>
      </c>
      <c r="I234" s="667">
        <v>200.13900000000001</v>
      </c>
      <c r="J234" s="707">
        <v>3.891</v>
      </c>
      <c r="K234" s="667">
        <v>240</v>
      </c>
      <c r="L234" s="668"/>
      <c r="M234" s="668"/>
      <c r="N234" s="707">
        <v>17.2</v>
      </c>
      <c r="O234" s="708">
        <f t="shared" si="60"/>
        <v>440.13900000000001</v>
      </c>
      <c r="P234" s="667"/>
      <c r="Q234" s="668"/>
      <c r="R234" s="668"/>
      <c r="S234" s="667"/>
      <c r="T234" s="668"/>
      <c r="U234" s="668"/>
      <c r="V234" s="624"/>
      <c r="W234" s="624"/>
      <c r="X234" s="624"/>
      <c r="Y234" s="624"/>
      <c r="Z234" s="624"/>
      <c r="AA234" s="624"/>
      <c r="AB234" s="624"/>
      <c r="AC234" s="624"/>
      <c r="AD234" s="624"/>
      <c r="AE234" s="624"/>
      <c r="AF234" s="624"/>
      <c r="AG234" s="624"/>
      <c r="AH234" s="624"/>
      <c r="AI234" s="624"/>
      <c r="AJ234" s="624"/>
    </row>
    <row r="235" spans="1:36" ht="46.8">
      <c r="A235" s="726"/>
      <c r="B235" s="726"/>
      <c r="C235" s="726"/>
      <c r="D235" s="726"/>
      <c r="E235" s="727"/>
      <c r="F235" s="655" t="s">
        <v>235</v>
      </c>
      <c r="G235" s="647"/>
      <c r="H235" s="645" t="s">
        <v>8</v>
      </c>
      <c r="I235" s="709">
        <f t="shared" ref="I235:U235" si="61">SUM(I229:I234)</f>
        <v>200.13900000000001</v>
      </c>
      <c r="J235" s="709">
        <f t="shared" si="61"/>
        <v>3.891</v>
      </c>
      <c r="K235" s="709">
        <f t="shared" si="61"/>
        <v>400</v>
      </c>
      <c r="L235" s="709">
        <f t="shared" si="61"/>
        <v>10</v>
      </c>
      <c r="M235" s="709">
        <f t="shared" si="61"/>
        <v>150</v>
      </c>
      <c r="N235" s="709">
        <f t="shared" si="61"/>
        <v>17.2</v>
      </c>
      <c r="O235" s="709">
        <f t="shared" si="61"/>
        <v>600.13900000000001</v>
      </c>
      <c r="P235" s="709">
        <f t="shared" si="61"/>
        <v>0</v>
      </c>
      <c r="Q235" s="709">
        <f t="shared" si="61"/>
        <v>0</v>
      </c>
      <c r="R235" s="709">
        <f t="shared" si="61"/>
        <v>0</v>
      </c>
      <c r="S235" s="709">
        <f t="shared" si="61"/>
        <v>0</v>
      </c>
      <c r="T235" s="709">
        <f t="shared" si="61"/>
        <v>0</v>
      </c>
      <c r="U235" s="709">
        <f t="shared" si="61"/>
        <v>0</v>
      </c>
      <c r="V235" s="624"/>
      <c r="W235" s="624"/>
      <c r="X235" s="624"/>
      <c r="Y235" s="624"/>
      <c r="Z235" s="624"/>
      <c r="AA235" s="624"/>
      <c r="AB235" s="624"/>
      <c r="AC235" s="624"/>
      <c r="AD235" s="624"/>
      <c r="AE235" s="624"/>
      <c r="AF235" s="624"/>
      <c r="AG235" s="624"/>
      <c r="AH235" s="624"/>
      <c r="AI235" s="624"/>
      <c r="AJ235" s="624"/>
    </row>
    <row r="236" spans="1:36" ht="15.6">
      <c r="A236" s="726"/>
      <c r="B236" s="726"/>
      <c r="C236" s="726"/>
      <c r="D236" s="726"/>
      <c r="E236" s="725" t="s">
        <v>190</v>
      </c>
      <c r="F236" s="728" t="s">
        <v>236</v>
      </c>
      <c r="G236" s="739" t="s">
        <v>237</v>
      </c>
      <c r="H236" s="645" t="s">
        <v>143</v>
      </c>
      <c r="I236" s="667"/>
      <c r="J236" s="707"/>
      <c r="K236" s="669"/>
      <c r="L236" s="668"/>
      <c r="M236" s="668"/>
      <c r="N236" s="707"/>
      <c r="O236" s="708">
        <f t="shared" ref="O236:O241" si="62">I236+K236</f>
        <v>0</v>
      </c>
      <c r="P236" s="667"/>
      <c r="Q236" s="668"/>
      <c r="R236" s="668"/>
      <c r="S236" s="667"/>
      <c r="T236" s="668"/>
      <c r="U236" s="668"/>
      <c r="V236" s="624"/>
      <c r="W236" s="624"/>
      <c r="X236" s="624"/>
      <c r="Y236" s="624"/>
      <c r="Z236" s="624"/>
      <c r="AA236" s="624"/>
      <c r="AB236" s="624"/>
      <c r="AC236" s="624"/>
      <c r="AD236" s="624"/>
      <c r="AE236" s="624"/>
      <c r="AF236" s="624"/>
      <c r="AG236" s="624"/>
      <c r="AH236" s="624"/>
      <c r="AI236" s="624"/>
      <c r="AJ236" s="624"/>
    </row>
    <row r="237" spans="1:36" ht="15.75" customHeight="1">
      <c r="A237" s="726"/>
      <c r="B237" s="726"/>
      <c r="C237" s="726"/>
      <c r="D237" s="726"/>
      <c r="E237" s="726"/>
      <c r="F237" s="726"/>
      <c r="G237" s="740"/>
      <c r="H237" s="645" t="s">
        <v>144</v>
      </c>
      <c r="I237" s="667"/>
      <c r="J237" s="707"/>
      <c r="K237" s="667"/>
      <c r="L237" s="668"/>
      <c r="M237" s="668"/>
      <c r="N237" s="707"/>
      <c r="O237" s="708">
        <f t="shared" si="62"/>
        <v>0</v>
      </c>
      <c r="P237" s="667"/>
      <c r="Q237" s="668"/>
      <c r="R237" s="668"/>
      <c r="S237" s="667"/>
      <c r="T237" s="668"/>
      <c r="U237" s="668"/>
      <c r="V237" s="624"/>
      <c r="W237" s="624"/>
      <c r="X237" s="624"/>
      <c r="Y237" s="624"/>
      <c r="Z237" s="624"/>
      <c r="AA237" s="624"/>
      <c r="AB237" s="624"/>
      <c r="AC237" s="624"/>
      <c r="AD237" s="624"/>
      <c r="AE237" s="624"/>
      <c r="AF237" s="624"/>
      <c r="AG237" s="624"/>
      <c r="AH237" s="624"/>
      <c r="AI237" s="624"/>
      <c r="AJ237" s="624"/>
    </row>
    <row r="238" spans="1:36" ht="15.6">
      <c r="A238" s="726"/>
      <c r="B238" s="726"/>
      <c r="C238" s="726"/>
      <c r="D238" s="726"/>
      <c r="E238" s="726"/>
      <c r="F238" s="726"/>
      <c r="G238" s="740"/>
      <c r="H238" s="645" t="s">
        <v>145</v>
      </c>
      <c r="I238" s="667"/>
      <c r="J238" s="707"/>
      <c r="K238" s="667"/>
      <c r="L238" s="668"/>
      <c r="M238" s="668"/>
      <c r="N238" s="707"/>
      <c r="O238" s="708">
        <f t="shared" si="62"/>
        <v>0</v>
      </c>
      <c r="P238" s="667"/>
      <c r="Q238" s="668"/>
      <c r="R238" s="668"/>
      <c r="S238" s="667"/>
      <c r="T238" s="668"/>
      <c r="U238" s="668"/>
      <c r="V238" s="624"/>
      <c r="W238" s="624"/>
      <c r="X238" s="624"/>
      <c r="Y238" s="624"/>
      <c r="Z238" s="624"/>
      <c r="AA238" s="624"/>
      <c r="AB238" s="624"/>
      <c r="AC238" s="624"/>
      <c r="AD238" s="624"/>
      <c r="AE238" s="624"/>
      <c r="AF238" s="624"/>
      <c r="AG238" s="624"/>
      <c r="AH238" s="624"/>
      <c r="AI238" s="624"/>
      <c r="AJ238" s="624"/>
    </row>
    <row r="239" spans="1:36" ht="15.6">
      <c r="A239" s="726"/>
      <c r="B239" s="726"/>
      <c r="C239" s="726"/>
      <c r="D239" s="726"/>
      <c r="E239" s="726"/>
      <c r="F239" s="726"/>
      <c r="G239" s="740"/>
      <c r="H239" s="645" t="s">
        <v>146</v>
      </c>
      <c r="I239" s="667"/>
      <c r="J239" s="707"/>
      <c r="K239" s="667"/>
      <c r="L239" s="668"/>
      <c r="M239" s="668"/>
      <c r="N239" s="707"/>
      <c r="O239" s="708">
        <f t="shared" si="62"/>
        <v>0</v>
      </c>
      <c r="P239" s="667"/>
      <c r="Q239" s="668"/>
      <c r="R239" s="668"/>
      <c r="S239" s="667"/>
      <c r="T239" s="668"/>
      <c r="U239" s="668"/>
      <c r="V239" s="624"/>
      <c r="W239" s="624"/>
      <c r="X239" s="624"/>
      <c r="Y239" s="624"/>
      <c r="Z239" s="624"/>
      <c r="AA239" s="624"/>
      <c r="AB239" s="624"/>
      <c r="AC239" s="624"/>
      <c r="AD239" s="624"/>
      <c r="AE239" s="624"/>
      <c r="AF239" s="624"/>
      <c r="AG239" s="624"/>
      <c r="AH239" s="624"/>
      <c r="AI239" s="624"/>
      <c r="AJ239" s="624"/>
    </row>
    <row r="240" spans="1:36" ht="15.6">
      <c r="A240" s="726"/>
      <c r="B240" s="726"/>
      <c r="C240" s="726"/>
      <c r="D240" s="726"/>
      <c r="E240" s="726"/>
      <c r="F240" s="726"/>
      <c r="G240" s="740"/>
      <c r="H240" s="645" t="s">
        <v>5</v>
      </c>
      <c r="I240" s="667"/>
      <c r="J240" s="707"/>
      <c r="K240" s="667">
        <v>386.6</v>
      </c>
      <c r="L240" s="668">
        <v>386.6</v>
      </c>
      <c r="M240" s="668"/>
      <c r="N240" s="707"/>
      <c r="O240" s="708">
        <f t="shared" si="62"/>
        <v>386.6</v>
      </c>
      <c r="P240" s="667"/>
      <c r="Q240" s="668"/>
      <c r="R240" s="668"/>
      <c r="S240" s="667"/>
      <c r="T240" s="668"/>
      <c r="U240" s="668"/>
      <c r="V240" s="624"/>
      <c r="W240" s="624"/>
      <c r="X240" s="624"/>
      <c r="Y240" s="624"/>
      <c r="Z240" s="624"/>
      <c r="AA240" s="624"/>
      <c r="AB240" s="624"/>
      <c r="AC240" s="624"/>
      <c r="AD240" s="624"/>
      <c r="AE240" s="624"/>
      <c r="AF240" s="624"/>
      <c r="AG240" s="624"/>
      <c r="AH240" s="624"/>
      <c r="AI240" s="624"/>
      <c r="AJ240" s="624"/>
    </row>
    <row r="241" spans="1:36" ht="15.6">
      <c r="A241" s="726"/>
      <c r="B241" s="726"/>
      <c r="C241" s="726"/>
      <c r="D241" s="726"/>
      <c r="E241" s="726"/>
      <c r="F241" s="727"/>
      <c r="G241" s="741"/>
      <c r="H241" s="645" t="s">
        <v>147</v>
      </c>
      <c r="I241" s="667">
        <v>6.8730000000000002</v>
      </c>
      <c r="J241" s="707">
        <v>3.0059999999999998</v>
      </c>
      <c r="K241" s="667">
        <v>672.3</v>
      </c>
      <c r="L241" s="668"/>
      <c r="M241" s="668"/>
      <c r="N241" s="707">
        <v>17.3</v>
      </c>
      <c r="O241" s="708">
        <f t="shared" si="62"/>
        <v>679.173</v>
      </c>
      <c r="P241" s="667"/>
      <c r="Q241" s="668"/>
      <c r="R241" s="668"/>
      <c r="S241" s="667"/>
      <c r="T241" s="668"/>
      <c r="U241" s="668"/>
      <c r="V241" s="624"/>
      <c r="W241" s="624"/>
      <c r="X241" s="624"/>
      <c r="Y241" s="624"/>
      <c r="Z241" s="624"/>
      <c r="AA241" s="624"/>
      <c r="AB241" s="624"/>
      <c r="AC241" s="624"/>
      <c r="AD241" s="624"/>
      <c r="AE241" s="624"/>
      <c r="AF241" s="624"/>
      <c r="AG241" s="624"/>
      <c r="AH241" s="624"/>
      <c r="AI241" s="624"/>
      <c r="AJ241" s="624"/>
    </row>
    <row r="242" spans="1:36" ht="31.2">
      <c r="A242" s="726"/>
      <c r="B242" s="726"/>
      <c r="C242" s="726"/>
      <c r="D242" s="726"/>
      <c r="E242" s="727"/>
      <c r="F242" s="670" t="s">
        <v>238</v>
      </c>
      <c r="G242" s="671"/>
      <c r="H242" s="645" t="s">
        <v>8</v>
      </c>
      <c r="I242" s="709">
        <f>SUM(I236:I241)</f>
        <v>6.8730000000000002</v>
      </c>
      <c r="J242" s="709">
        <f t="shared" ref="J242:U242" si="63">SUM(J236:J241)</f>
        <v>3.0059999999999998</v>
      </c>
      <c r="K242" s="709">
        <f t="shared" si="63"/>
        <v>1058.9000000000001</v>
      </c>
      <c r="L242" s="709">
        <f t="shared" si="63"/>
        <v>386.6</v>
      </c>
      <c r="M242" s="709">
        <f t="shared" si="63"/>
        <v>0</v>
      </c>
      <c r="N242" s="709">
        <f t="shared" si="63"/>
        <v>17.3</v>
      </c>
      <c r="O242" s="709">
        <f t="shared" si="63"/>
        <v>1065.7730000000001</v>
      </c>
      <c r="P242" s="709">
        <f t="shared" si="63"/>
        <v>0</v>
      </c>
      <c r="Q242" s="709">
        <f t="shared" si="63"/>
        <v>0</v>
      </c>
      <c r="R242" s="709">
        <f t="shared" si="63"/>
        <v>0</v>
      </c>
      <c r="S242" s="709">
        <f t="shared" si="63"/>
        <v>0</v>
      </c>
      <c r="T242" s="709">
        <f t="shared" si="63"/>
        <v>0</v>
      </c>
      <c r="U242" s="709">
        <f t="shared" si="63"/>
        <v>0</v>
      </c>
      <c r="V242" s="624"/>
      <c r="W242" s="624"/>
      <c r="X242" s="624"/>
      <c r="Y242" s="624"/>
      <c r="Z242" s="624"/>
      <c r="AA242" s="624"/>
      <c r="AB242" s="624"/>
      <c r="AC242" s="624"/>
      <c r="AD242" s="624"/>
      <c r="AE242" s="624"/>
      <c r="AF242" s="624"/>
      <c r="AG242" s="624"/>
      <c r="AH242" s="624"/>
      <c r="AI242" s="624"/>
      <c r="AJ242" s="624"/>
    </row>
    <row r="243" spans="1:36" ht="15.6">
      <c r="A243" s="726"/>
      <c r="B243" s="726"/>
      <c r="C243" s="726"/>
      <c r="D243" s="726"/>
      <c r="E243" s="725" t="s">
        <v>193</v>
      </c>
      <c r="F243" s="735" t="s">
        <v>239</v>
      </c>
      <c r="G243" s="736" t="s">
        <v>234</v>
      </c>
      <c r="H243" s="645" t="s">
        <v>143</v>
      </c>
      <c r="I243" s="667"/>
      <c r="J243" s="707"/>
      <c r="K243" s="667"/>
      <c r="L243" s="668"/>
      <c r="M243" s="668"/>
      <c r="N243" s="707"/>
      <c r="O243" s="708">
        <f t="shared" ref="O243:O248" si="64">I243+K243</f>
        <v>0</v>
      </c>
      <c r="P243" s="667"/>
      <c r="Q243" s="668"/>
      <c r="R243" s="668"/>
      <c r="S243" s="667"/>
      <c r="T243" s="668"/>
      <c r="U243" s="668"/>
      <c r="V243" s="624"/>
      <c r="W243" s="624"/>
      <c r="X243" s="624"/>
      <c r="Y243" s="624"/>
      <c r="Z243" s="624"/>
      <c r="AA243" s="624"/>
      <c r="AB243" s="624"/>
      <c r="AC243" s="624"/>
      <c r="AD243" s="624"/>
      <c r="AE243" s="624"/>
      <c r="AF243" s="624"/>
      <c r="AG243" s="624"/>
      <c r="AH243" s="624"/>
      <c r="AI243" s="624"/>
      <c r="AJ243" s="624"/>
    </row>
    <row r="244" spans="1:36" ht="15.75" customHeight="1">
      <c r="A244" s="726"/>
      <c r="B244" s="726"/>
      <c r="C244" s="726"/>
      <c r="D244" s="726"/>
      <c r="E244" s="726"/>
      <c r="F244" s="726"/>
      <c r="G244" s="740"/>
      <c r="H244" s="645" t="s">
        <v>144</v>
      </c>
      <c r="I244" s="667"/>
      <c r="J244" s="707"/>
      <c r="K244" s="667"/>
      <c r="L244" s="668"/>
      <c r="M244" s="668"/>
      <c r="N244" s="707"/>
      <c r="O244" s="708">
        <f t="shared" si="64"/>
        <v>0</v>
      </c>
      <c r="P244" s="667"/>
      <c r="Q244" s="668"/>
      <c r="R244" s="668"/>
      <c r="S244" s="667"/>
      <c r="T244" s="668"/>
      <c r="U244" s="668"/>
      <c r="V244" s="624"/>
      <c r="W244" s="624"/>
      <c r="X244" s="624"/>
      <c r="Y244" s="624"/>
      <c r="Z244" s="624"/>
      <c r="AA244" s="624"/>
      <c r="AB244" s="624"/>
      <c r="AC244" s="624"/>
      <c r="AD244" s="624"/>
      <c r="AE244" s="624"/>
      <c r="AF244" s="624"/>
      <c r="AG244" s="624"/>
      <c r="AH244" s="624"/>
      <c r="AI244" s="624"/>
      <c r="AJ244" s="624"/>
    </row>
    <row r="245" spans="1:36" ht="15.6">
      <c r="A245" s="726"/>
      <c r="B245" s="726"/>
      <c r="C245" s="726"/>
      <c r="D245" s="726"/>
      <c r="E245" s="726"/>
      <c r="F245" s="726"/>
      <c r="G245" s="740"/>
      <c r="H245" s="645" t="s">
        <v>145</v>
      </c>
      <c r="I245" s="667"/>
      <c r="J245" s="707"/>
      <c r="K245" s="667"/>
      <c r="L245" s="668"/>
      <c r="M245" s="668"/>
      <c r="N245" s="707"/>
      <c r="O245" s="708">
        <f t="shared" si="64"/>
        <v>0</v>
      </c>
      <c r="P245" s="667"/>
      <c r="Q245" s="668"/>
      <c r="R245" s="668"/>
      <c r="S245" s="667"/>
      <c r="T245" s="668"/>
      <c r="U245" s="668"/>
      <c r="V245" s="624"/>
      <c r="W245" s="624"/>
      <c r="X245" s="624"/>
      <c r="Y245" s="624"/>
      <c r="Z245" s="624"/>
      <c r="AA245" s="624"/>
      <c r="AB245" s="624"/>
      <c r="AC245" s="624"/>
      <c r="AD245" s="624"/>
      <c r="AE245" s="624"/>
      <c r="AF245" s="624"/>
      <c r="AG245" s="624"/>
      <c r="AH245" s="624"/>
      <c r="AI245" s="624"/>
      <c r="AJ245" s="624"/>
    </row>
    <row r="246" spans="1:36" ht="15.6">
      <c r="A246" s="726"/>
      <c r="B246" s="726"/>
      <c r="C246" s="726"/>
      <c r="D246" s="726"/>
      <c r="E246" s="726"/>
      <c r="F246" s="726"/>
      <c r="G246" s="740"/>
      <c r="H246" s="645" t="s">
        <v>146</v>
      </c>
      <c r="I246" s="667"/>
      <c r="J246" s="707"/>
      <c r="K246" s="667"/>
      <c r="L246" s="668"/>
      <c r="M246" s="668"/>
      <c r="N246" s="707"/>
      <c r="O246" s="708">
        <f t="shared" si="64"/>
        <v>0</v>
      </c>
      <c r="P246" s="667"/>
      <c r="Q246" s="668"/>
      <c r="R246" s="668"/>
      <c r="S246" s="667"/>
      <c r="T246" s="668"/>
      <c r="U246" s="668"/>
      <c r="V246" s="624"/>
      <c r="W246" s="624"/>
      <c r="X246" s="624"/>
      <c r="Y246" s="624"/>
      <c r="Z246" s="624"/>
      <c r="AA246" s="624"/>
      <c r="AB246" s="624"/>
      <c r="AC246" s="624"/>
      <c r="AD246" s="624"/>
      <c r="AE246" s="624"/>
      <c r="AF246" s="624"/>
      <c r="AG246" s="624"/>
      <c r="AH246" s="624"/>
      <c r="AI246" s="624"/>
      <c r="AJ246" s="624"/>
    </row>
    <row r="247" spans="1:36" ht="15.6">
      <c r="A247" s="726"/>
      <c r="B247" s="726"/>
      <c r="C247" s="726"/>
      <c r="D247" s="726"/>
      <c r="E247" s="726"/>
      <c r="F247" s="726"/>
      <c r="G247" s="740"/>
      <c r="H247" s="645" t="s">
        <v>5</v>
      </c>
      <c r="I247" s="667"/>
      <c r="J247" s="707"/>
      <c r="K247" s="667">
        <v>615.9</v>
      </c>
      <c r="L247" s="668">
        <v>465.9</v>
      </c>
      <c r="M247" s="668">
        <v>150</v>
      </c>
      <c r="N247" s="707"/>
      <c r="O247" s="708">
        <f t="shared" si="64"/>
        <v>615.9</v>
      </c>
      <c r="P247" s="667">
        <v>6.1</v>
      </c>
      <c r="Q247" s="668">
        <v>6.1</v>
      </c>
      <c r="R247" s="668"/>
      <c r="S247" s="667"/>
      <c r="T247" s="668"/>
      <c r="U247" s="668"/>
      <c r="V247" s="624"/>
      <c r="W247" s="624"/>
      <c r="X247" s="624"/>
      <c r="Y247" s="624"/>
      <c r="Z247" s="624"/>
      <c r="AA247" s="624"/>
      <c r="AB247" s="624"/>
      <c r="AC247" s="624"/>
      <c r="AD247" s="624"/>
      <c r="AE247" s="624"/>
      <c r="AF247" s="624"/>
      <c r="AG247" s="624"/>
      <c r="AH247" s="624"/>
      <c r="AI247" s="624"/>
      <c r="AJ247" s="624"/>
    </row>
    <row r="248" spans="1:36" ht="15.6">
      <c r="A248" s="726"/>
      <c r="B248" s="726"/>
      <c r="C248" s="726"/>
      <c r="D248" s="726"/>
      <c r="E248" s="726"/>
      <c r="F248" s="727"/>
      <c r="G248" s="741"/>
      <c r="H248" s="645" t="s">
        <v>147</v>
      </c>
      <c r="I248" s="667"/>
      <c r="J248" s="707"/>
      <c r="K248" s="667">
        <v>722.9</v>
      </c>
      <c r="L248" s="668"/>
      <c r="M248" s="668"/>
      <c r="N248" s="707">
        <v>17.3</v>
      </c>
      <c r="O248" s="708">
        <f t="shared" si="64"/>
        <v>722.9</v>
      </c>
      <c r="P248" s="667">
        <v>9.3000000000000007</v>
      </c>
      <c r="Q248" s="668"/>
      <c r="R248" s="668"/>
      <c r="S248" s="667"/>
      <c r="T248" s="668"/>
      <c r="U248" s="668"/>
      <c r="V248" s="624"/>
      <c r="W248" s="624"/>
      <c r="X248" s="624"/>
      <c r="Y248" s="624"/>
      <c r="Z248" s="624"/>
      <c r="AA248" s="624"/>
      <c r="AB248" s="624"/>
      <c r="AC248" s="624"/>
      <c r="AD248" s="624"/>
      <c r="AE248" s="624"/>
      <c r="AF248" s="624"/>
      <c r="AG248" s="624"/>
      <c r="AH248" s="624"/>
      <c r="AI248" s="624"/>
      <c r="AJ248" s="624"/>
    </row>
    <row r="249" spans="1:36" ht="31.2">
      <c r="A249" s="726"/>
      <c r="B249" s="726"/>
      <c r="C249" s="726"/>
      <c r="D249" s="726"/>
      <c r="E249" s="727"/>
      <c r="F249" s="646" t="s">
        <v>240</v>
      </c>
      <c r="G249" s="647"/>
      <c r="H249" s="645" t="s">
        <v>8</v>
      </c>
      <c r="I249" s="709">
        <f t="shared" ref="I249:U249" si="65">SUM(I243:I248)</f>
        <v>0</v>
      </c>
      <c r="J249" s="709">
        <f t="shared" si="65"/>
        <v>0</v>
      </c>
      <c r="K249" s="709">
        <f t="shared" si="65"/>
        <v>1338.8</v>
      </c>
      <c r="L249" s="709">
        <f t="shared" si="65"/>
        <v>465.9</v>
      </c>
      <c r="M249" s="709">
        <f t="shared" si="65"/>
        <v>150</v>
      </c>
      <c r="N249" s="709">
        <f t="shared" si="65"/>
        <v>17.3</v>
      </c>
      <c r="O249" s="709">
        <f t="shared" si="65"/>
        <v>1338.8</v>
      </c>
      <c r="P249" s="709">
        <f t="shared" si="65"/>
        <v>15.4</v>
      </c>
      <c r="Q249" s="709">
        <f t="shared" si="65"/>
        <v>6.1</v>
      </c>
      <c r="R249" s="709">
        <f t="shared" si="65"/>
        <v>0</v>
      </c>
      <c r="S249" s="709">
        <f t="shared" si="65"/>
        <v>0</v>
      </c>
      <c r="T249" s="709">
        <f t="shared" si="65"/>
        <v>0</v>
      </c>
      <c r="U249" s="709">
        <f t="shared" si="65"/>
        <v>0</v>
      </c>
      <c r="V249" s="624"/>
      <c r="W249" s="624"/>
      <c r="X249" s="624"/>
      <c r="Y249" s="624"/>
      <c r="Z249" s="624"/>
      <c r="AA249" s="624"/>
      <c r="AB249" s="624"/>
      <c r="AC249" s="624"/>
      <c r="AD249" s="624"/>
      <c r="AE249" s="624"/>
      <c r="AF249" s="624"/>
      <c r="AG249" s="624"/>
      <c r="AH249" s="624"/>
      <c r="AI249" s="624"/>
      <c r="AJ249" s="624"/>
    </row>
    <row r="250" spans="1:36" ht="15.6">
      <c r="A250" s="726"/>
      <c r="B250" s="726"/>
      <c r="C250" s="726"/>
      <c r="D250" s="726"/>
      <c r="E250" s="725" t="s">
        <v>196</v>
      </c>
      <c r="F250" s="735" t="s">
        <v>241</v>
      </c>
      <c r="G250" s="729">
        <v>188714469</v>
      </c>
      <c r="H250" s="645" t="s">
        <v>143</v>
      </c>
      <c r="I250" s="667"/>
      <c r="J250" s="707"/>
      <c r="K250" s="667"/>
      <c r="L250" s="668"/>
      <c r="M250" s="668"/>
      <c r="N250" s="707"/>
      <c r="O250" s="708">
        <v>0</v>
      </c>
      <c r="P250" s="667"/>
      <c r="Q250" s="668"/>
      <c r="R250" s="668"/>
      <c r="S250" s="667"/>
      <c r="T250" s="668"/>
      <c r="U250" s="668"/>
      <c r="V250" s="624"/>
      <c r="W250" s="624"/>
      <c r="X250" s="624"/>
      <c r="Y250" s="624"/>
      <c r="Z250" s="624"/>
      <c r="AA250" s="624"/>
      <c r="AB250" s="624"/>
      <c r="AC250" s="624"/>
      <c r="AD250" s="624"/>
      <c r="AE250" s="624"/>
      <c r="AF250" s="624"/>
      <c r="AG250" s="624"/>
      <c r="AH250" s="624"/>
      <c r="AI250" s="624"/>
      <c r="AJ250" s="624"/>
    </row>
    <row r="251" spans="1:36" ht="15.6">
      <c r="A251" s="726"/>
      <c r="B251" s="726"/>
      <c r="C251" s="726"/>
      <c r="D251" s="726"/>
      <c r="E251" s="726"/>
      <c r="F251" s="726"/>
      <c r="G251" s="726"/>
      <c r="H251" s="645" t="s">
        <v>144</v>
      </c>
      <c r="I251" s="667"/>
      <c r="J251" s="707"/>
      <c r="K251" s="667"/>
      <c r="L251" s="668"/>
      <c r="M251" s="668"/>
      <c r="N251" s="707"/>
      <c r="O251" s="708">
        <v>0</v>
      </c>
      <c r="P251" s="667"/>
      <c r="Q251" s="668"/>
      <c r="R251" s="668"/>
      <c r="S251" s="667"/>
      <c r="T251" s="668"/>
      <c r="U251" s="668"/>
      <c r="V251" s="624"/>
      <c r="W251" s="624"/>
      <c r="X251" s="624"/>
      <c r="Y251" s="624"/>
      <c r="Z251" s="624"/>
      <c r="AA251" s="624"/>
      <c r="AB251" s="624"/>
      <c r="AC251" s="624"/>
      <c r="AD251" s="624"/>
      <c r="AE251" s="624"/>
      <c r="AF251" s="624"/>
      <c r="AG251" s="624"/>
      <c r="AH251" s="624"/>
      <c r="AI251" s="624"/>
      <c r="AJ251" s="624"/>
    </row>
    <row r="252" spans="1:36" ht="15.6">
      <c r="A252" s="726"/>
      <c r="B252" s="726"/>
      <c r="C252" s="726"/>
      <c r="D252" s="726"/>
      <c r="E252" s="726"/>
      <c r="F252" s="726"/>
      <c r="G252" s="726"/>
      <c r="H252" s="645" t="s">
        <v>145</v>
      </c>
      <c r="I252" s="667"/>
      <c r="J252" s="707"/>
      <c r="K252" s="667"/>
      <c r="L252" s="668"/>
      <c r="M252" s="668"/>
      <c r="N252" s="707"/>
      <c r="O252" s="708">
        <v>0</v>
      </c>
      <c r="P252" s="667"/>
      <c r="Q252" s="668"/>
      <c r="R252" s="668"/>
      <c r="S252" s="667"/>
      <c r="T252" s="668"/>
      <c r="U252" s="668"/>
      <c r="V252" s="624"/>
      <c r="W252" s="624"/>
      <c r="X252" s="624"/>
      <c r="Y252" s="624"/>
      <c r="Z252" s="624"/>
      <c r="AA252" s="624"/>
      <c r="AB252" s="624"/>
      <c r="AC252" s="624"/>
      <c r="AD252" s="624"/>
      <c r="AE252" s="624"/>
      <c r="AF252" s="624"/>
      <c r="AG252" s="624"/>
      <c r="AH252" s="624"/>
      <c r="AI252" s="624"/>
      <c r="AJ252" s="624"/>
    </row>
    <row r="253" spans="1:36" ht="15.6">
      <c r="A253" s="726"/>
      <c r="B253" s="726"/>
      <c r="C253" s="726"/>
      <c r="D253" s="726"/>
      <c r="E253" s="726"/>
      <c r="F253" s="726"/>
      <c r="G253" s="726"/>
      <c r="H253" s="645" t="s">
        <v>146</v>
      </c>
      <c r="I253" s="667"/>
      <c r="J253" s="707"/>
      <c r="K253" s="667"/>
      <c r="L253" s="668"/>
      <c r="M253" s="668"/>
      <c r="N253" s="707"/>
      <c r="O253" s="708">
        <v>0</v>
      </c>
      <c r="P253" s="667"/>
      <c r="Q253" s="668"/>
      <c r="R253" s="668"/>
      <c r="S253" s="667"/>
      <c r="T253" s="668"/>
      <c r="U253" s="668"/>
      <c r="V253" s="624"/>
      <c r="W253" s="624"/>
      <c r="X253" s="624"/>
      <c r="Y253" s="624"/>
      <c r="Z253" s="624"/>
      <c r="AA253" s="624"/>
      <c r="AB253" s="624"/>
      <c r="AC253" s="624"/>
      <c r="AD253" s="624"/>
      <c r="AE253" s="624"/>
      <c r="AF253" s="624"/>
      <c r="AG253" s="624"/>
      <c r="AH253" s="624"/>
      <c r="AI253" s="624"/>
      <c r="AJ253" s="624"/>
    </row>
    <row r="254" spans="1:36" ht="15.6">
      <c r="A254" s="726"/>
      <c r="B254" s="726"/>
      <c r="C254" s="726"/>
      <c r="D254" s="726"/>
      <c r="E254" s="726"/>
      <c r="F254" s="726"/>
      <c r="G254" s="726"/>
      <c r="H254" s="645" t="s">
        <v>5</v>
      </c>
      <c r="I254" s="667"/>
      <c r="J254" s="707"/>
      <c r="K254" s="667"/>
      <c r="L254" s="668"/>
      <c r="M254" s="668"/>
      <c r="N254" s="707"/>
      <c r="O254" s="708">
        <v>0</v>
      </c>
      <c r="P254" s="667"/>
      <c r="Q254" s="668"/>
      <c r="R254" s="668"/>
      <c r="S254" s="667"/>
      <c r="T254" s="668"/>
      <c r="U254" s="668"/>
      <c r="V254" s="624"/>
      <c r="W254" s="624"/>
      <c r="X254" s="624"/>
      <c r="Y254" s="624"/>
      <c r="Z254" s="624"/>
      <c r="AA254" s="624"/>
      <c r="AB254" s="624"/>
      <c r="AC254" s="624"/>
      <c r="AD254" s="624"/>
      <c r="AE254" s="624"/>
      <c r="AF254" s="624"/>
      <c r="AG254" s="624"/>
      <c r="AH254" s="624"/>
      <c r="AI254" s="624"/>
      <c r="AJ254" s="624"/>
    </row>
    <row r="255" spans="1:36" ht="15.6">
      <c r="A255" s="726"/>
      <c r="B255" s="726"/>
      <c r="C255" s="726"/>
      <c r="D255" s="726"/>
      <c r="E255" s="726"/>
      <c r="F255" s="727"/>
      <c r="G255" s="727"/>
      <c r="H255" s="645" t="s">
        <v>147</v>
      </c>
      <c r="I255" s="667">
        <v>2.0270000000000001</v>
      </c>
      <c r="J255" s="713">
        <v>1.998</v>
      </c>
      <c r="K255" s="667">
        <v>150</v>
      </c>
      <c r="L255" s="668"/>
      <c r="M255" s="668"/>
      <c r="N255" s="707">
        <v>10.5</v>
      </c>
      <c r="O255" s="708">
        <v>152.02699999999999</v>
      </c>
      <c r="P255" s="667">
        <v>160</v>
      </c>
      <c r="Q255" s="668"/>
      <c r="R255" s="668"/>
      <c r="S255" s="667">
        <v>21.1</v>
      </c>
      <c r="T255" s="668"/>
      <c r="U255" s="668"/>
      <c r="V255" s="624"/>
      <c r="W255" s="624"/>
      <c r="X255" s="624"/>
      <c r="Y255" s="624"/>
      <c r="Z255" s="624"/>
      <c r="AA255" s="624"/>
      <c r="AB255" s="624"/>
      <c r="AC255" s="624"/>
      <c r="AD255" s="624"/>
      <c r="AE255" s="624"/>
      <c r="AF255" s="624"/>
      <c r="AG255" s="624"/>
      <c r="AH255" s="624"/>
      <c r="AI255" s="624"/>
      <c r="AJ255" s="624"/>
    </row>
    <row r="256" spans="1:36" ht="31.2">
      <c r="A256" s="726"/>
      <c r="B256" s="726"/>
      <c r="C256" s="726"/>
      <c r="D256" s="726"/>
      <c r="E256" s="727"/>
      <c r="F256" s="646" t="s">
        <v>242</v>
      </c>
      <c r="G256" s="647"/>
      <c r="H256" s="645" t="s">
        <v>8</v>
      </c>
      <c r="I256" s="709">
        <f t="shared" ref="I256:U256" si="66">SUM(I250:I255)</f>
        <v>2.0270000000000001</v>
      </c>
      <c r="J256" s="709">
        <f t="shared" si="66"/>
        <v>1.998</v>
      </c>
      <c r="K256" s="709">
        <f t="shared" si="66"/>
        <v>150</v>
      </c>
      <c r="L256" s="709">
        <f t="shared" si="66"/>
        <v>0</v>
      </c>
      <c r="M256" s="709">
        <f t="shared" si="66"/>
        <v>0</v>
      </c>
      <c r="N256" s="709">
        <f t="shared" si="66"/>
        <v>10.5</v>
      </c>
      <c r="O256" s="709">
        <f t="shared" si="66"/>
        <v>152.02699999999999</v>
      </c>
      <c r="P256" s="709">
        <f t="shared" si="66"/>
        <v>160</v>
      </c>
      <c r="Q256" s="709">
        <f t="shared" si="66"/>
        <v>0</v>
      </c>
      <c r="R256" s="709">
        <f t="shared" si="66"/>
        <v>0</v>
      </c>
      <c r="S256" s="709">
        <f t="shared" si="66"/>
        <v>21.1</v>
      </c>
      <c r="T256" s="709">
        <f t="shared" si="66"/>
        <v>0</v>
      </c>
      <c r="U256" s="709">
        <f t="shared" si="66"/>
        <v>0</v>
      </c>
      <c r="V256" s="624"/>
      <c r="W256" s="624"/>
      <c r="X256" s="624"/>
      <c r="Y256" s="624"/>
      <c r="Z256" s="624"/>
      <c r="AA256" s="624"/>
      <c r="AB256" s="624"/>
      <c r="AC256" s="624"/>
      <c r="AD256" s="624"/>
      <c r="AE256" s="624"/>
      <c r="AF256" s="624"/>
      <c r="AG256" s="624"/>
      <c r="AH256" s="624"/>
      <c r="AI256" s="624"/>
      <c r="AJ256" s="624"/>
    </row>
    <row r="257" spans="1:36" ht="15.6">
      <c r="A257" s="726"/>
      <c r="B257" s="726"/>
      <c r="C257" s="726"/>
      <c r="D257" s="726"/>
      <c r="E257" s="725" t="s">
        <v>199</v>
      </c>
      <c r="F257" s="735" t="s">
        <v>243</v>
      </c>
      <c r="G257" s="729">
        <v>188714469</v>
      </c>
      <c r="H257" s="645" t="s">
        <v>143</v>
      </c>
      <c r="I257" s="667"/>
      <c r="J257" s="707"/>
      <c r="K257" s="667"/>
      <c r="L257" s="668"/>
      <c r="M257" s="668"/>
      <c r="N257" s="707"/>
      <c r="O257" s="708">
        <v>0</v>
      </c>
      <c r="P257" s="667"/>
      <c r="Q257" s="668"/>
      <c r="R257" s="668"/>
      <c r="S257" s="667"/>
      <c r="T257" s="668"/>
      <c r="U257" s="668"/>
      <c r="V257" s="624"/>
      <c r="W257" s="624"/>
      <c r="X257" s="624"/>
      <c r="Y257" s="624"/>
      <c r="Z257" s="624"/>
      <c r="AA257" s="624"/>
      <c r="AB257" s="624"/>
      <c r="AC257" s="624"/>
      <c r="AD257" s="624"/>
      <c r="AE257" s="624"/>
      <c r="AF257" s="624"/>
      <c r="AG257" s="624"/>
      <c r="AH257" s="624"/>
      <c r="AI257" s="624"/>
      <c r="AJ257" s="624"/>
    </row>
    <row r="258" spans="1:36" ht="15.6">
      <c r="A258" s="726"/>
      <c r="B258" s="726"/>
      <c r="C258" s="726"/>
      <c r="D258" s="726"/>
      <c r="E258" s="726"/>
      <c r="F258" s="726"/>
      <c r="G258" s="726"/>
      <c r="H258" s="645" t="s">
        <v>144</v>
      </c>
      <c r="I258" s="667"/>
      <c r="J258" s="707"/>
      <c r="K258" s="667"/>
      <c r="L258" s="668"/>
      <c r="M258" s="668"/>
      <c r="N258" s="707"/>
      <c r="O258" s="708">
        <v>0</v>
      </c>
      <c r="P258" s="667"/>
      <c r="Q258" s="668"/>
      <c r="R258" s="668"/>
      <c r="S258" s="667"/>
      <c r="T258" s="668"/>
      <c r="U258" s="668"/>
      <c r="V258" s="624"/>
      <c r="W258" s="624"/>
      <c r="X258" s="624"/>
      <c r="Y258" s="624"/>
      <c r="Z258" s="624"/>
      <c r="AA258" s="624"/>
      <c r="AB258" s="624"/>
      <c r="AC258" s="624"/>
      <c r="AD258" s="624"/>
      <c r="AE258" s="624"/>
      <c r="AF258" s="624"/>
      <c r="AG258" s="624"/>
      <c r="AH258" s="624"/>
      <c r="AI258" s="624"/>
      <c r="AJ258" s="624"/>
    </row>
    <row r="259" spans="1:36" ht="15.6">
      <c r="A259" s="726"/>
      <c r="B259" s="726"/>
      <c r="C259" s="726"/>
      <c r="D259" s="726"/>
      <c r="E259" s="726"/>
      <c r="F259" s="726"/>
      <c r="G259" s="726"/>
      <c r="H259" s="645" t="s">
        <v>145</v>
      </c>
      <c r="I259" s="667"/>
      <c r="J259" s="707"/>
      <c r="K259" s="667"/>
      <c r="L259" s="668"/>
      <c r="M259" s="668"/>
      <c r="N259" s="707"/>
      <c r="O259" s="708">
        <v>0</v>
      </c>
      <c r="P259" s="667"/>
      <c r="Q259" s="668"/>
      <c r="R259" s="668"/>
      <c r="S259" s="667"/>
      <c r="T259" s="668"/>
      <c r="U259" s="668"/>
      <c r="V259" s="624"/>
      <c r="W259" s="624"/>
      <c r="X259" s="624"/>
      <c r="Y259" s="624"/>
      <c r="Z259" s="624"/>
      <c r="AA259" s="624"/>
      <c r="AB259" s="624"/>
      <c r="AC259" s="624"/>
      <c r="AD259" s="624"/>
      <c r="AE259" s="624"/>
      <c r="AF259" s="624"/>
      <c r="AG259" s="624"/>
      <c r="AH259" s="624"/>
      <c r="AI259" s="624"/>
      <c r="AJ259" s="624"/>
    </row>
    <row r="260" spans="1:36" ht="15.6">
      <c r="A260" s="726"/>
      <c r="B260" s="726"/>
      <c r="C260" s="726"/>
      <c r="D260" s="726"/>
      <c r="E260" s="726"/>
      <c r="F260" s="726"/>
      <c r="G260" s="726"/>
      <c r="H260" s="645" t="s">
        <v>146</v>
      </c>
      <c r="I260" s="667"/>
      <c r="J260" s="707"/>
      <c r="K260" s="667"/>
      <c r="L260" s="668"/>
      <c r="M260" s="668"/>
      <c r="N260" s="707"/>
      <c r="O260" s="708">
        <v>0</v>
      </c>
      <c r="P260" s="667"/>
      <c r="Q260" s="668"/>
      <c r="R260" s="668"/>
      <c r="S260" s="667"/>
      <c r="T260" s="668"/>
      <c r="U260" s="668"/>
      <c r="V260" s="624"/>
      <c r="W260" s="624"/>
      <c r="X260" s="624"/>
      <c r="Y260" s="624"/>
      <c r="Z260" s="624"/>
      <c r="AA260" s="624"/>
      <c r="AB260" s="624"/>
      <c r="AC260" s="624"/>
      <c r="AD260" s="624"/>
      <c r="AE260" s="624"/>
      <c r="AF260" s="624"/>
      <c r="AG260" s="624"/>
      <c r="AH260" s="624"/>
      <c r="AI260" s="624"/>
      <c r="AJ260" s="624"/>
    </row>
    <row r="261" spans="1:36" ht="15.6">
      <c r="A261" s="726"/>
      <c r="B261" s="726"/>
      <c r="C261" s="726"/>
      <c r="D261" s="726"/>
      <c r="E261" s="726"/>
      <c r="F261" s="726"/>
      <c r="G261" s="726"/>
      <c r="H261" s="645" t="s">
        <v>5</v>
      </c>
      <c r="I261" s="667"/>
      <c r="J261" s="707"/>
      <c r="K261" s="667"/>
      <c r="L261" s="668"/>
      <c r="M261" s="668"/>
      <c r="N261" s="707"/>
      <c r="O261" s="708">
        <v>0</v>
      </c>
      <c r="P261" s="667"/>
      <c r="Q261" s="668"/>
      <c r="R261" s="668"/>
      <c r="S261" s="667"/>
      <c r="T261" s="668"/>
      <c r="U261" s="668"/>
      <c r="V261" s="624"/>
      <c r="W261" s="624"/>
      <c r="X261" s="624"/>
      <c r="Y261" s="624"/>
      <c r="Z261" s="624"/>
      <c r="AA261" s="624"/>
      <c r="AB261" s="624"/>
      <c r="AC261" s="624"/>
      <c r="AD261" s="624"/>
      <c r="AE261" s="624"/>
      <c r="AF261" s="624"/>
      <c r="AG261" s="624"/>
      <c r="AH261" s="624"/>
      <c r="AI261" s="624"/>
      <c r="AJ261" s="624"/>
    </row>
    <row r="262" spans="1:36" ht="15.6">
      <c r="A262" s="726"/>
      <c r="B262" s="726"/>
      <c r="C262" s="726"/>
      <c r="D262" s="726"/>
      <c r="E262" s="726"/>
      <c r="F262" s="727"/>
      <c r="G262" s="727"/>
      <c r="H262" s="645" t="s">
        <v>147</v>
      </c>
      <c r="I262" s="667">
        <v>16.599</v>
      </c>
      <c r="J262" s="707">
        <f>13.613+2.402</f>
        <v>16.015000000000001</v>
      </c>
      <c r="K262" s="667">
        <v>327.2</v>
      </c>
      <c r="L262" s="668"/>
      <c r="M262" s="668"/>
      <c r="N262" s="707">
        <v>23</v>
      </c>
      <c r="O262" s="708">
        <v>343.79899999999998</v>
      </c>
      <c r="P262" s="667"/>
      <c r="Q262" s="668"/>
      <c r="R262" s="668"/>
      <c r="S262" s="667"/>
      <c r="T262" s="668"/>
      <c r="U262" s="668"/>
      <c r="V262" s="624"/>
      <c r="W262" s="624"/>
      <c r="X262" s="624"/>
      <c r="Y262" s="624"/>
      <c r="Z262" s="624"/>
      <c r="AA262" s="624"/>
      <c r="AB262" s="624"/>
      <c r="AC262" s="624"/>
      <c r="AD262" s="624"/>
      <c r="AE262" s="624"/>
      <c r="AF262" s="624"/>
      <c r="AG262" s="624"/>
      <c r="AH262" s="624"/>
      <c r="AI262" s="624"/>
      <c r="AJ262" s="624"/>
    </row>
    <row r="263" spans="1:36" ht="31.2">
      <c r="A263" s="726"/>
      <c r="B263" s="726"/>
      <c r="C263" s="726"/>
      <c r="D263" s="726"/>
      <c r="E263" s="727"/>
      <c r="F263" s="646" t="s">
        <v>244</v>
      </c>
      <c r="G263" s="647"/>
      <c r="H263" s="645" t="s">
        <v>8</v>
      </c>
      <c r="I263" s="709">
        <f t="shared" ref="I263:U263" si="67">SUM(I257:I262)</f>
        <v>16.599</v>
      </c>
      <c r="J263" s="709">
        <f t="shared" si="67"/>
        <v>16.015000000000001</v>
      </c>
      <c r="K263" s="709">
        <f t="shared" si="67"/>
        <v>327.2</v>
      </c>
      <c r="L263" s="709">
        <f t="shared" si="67"/>
        <v>0</v>
      </c>
      <c r="M263" s="709">
        <f t="shared" si="67"/>
        <v>0</v>
      </c>
      <c r="N263" s="709">
        <f t="shared" si="67"/>
        <v>23</v>
      </c>
      <c r="O263" s="709">
        <f t="shared" si="67"/>
        <v>343.79899999999998</v>
      </c>
      <c r="P263" s="709">
        <f t="shared" si="67"/>
        <v>0</v>
      </c>
      <c r="Q263" s="709">
        <f t="shared" si="67"/>
        <v>0</v>
      </c>
      <c r="R263" s="709">
        <f t="shared" si="67"/>
        <v>0</v>
      </c>
      <c r="S263" s="709">
        <f t="shared" si="67"/>
        <v>0</v>
      </c>
      <c r="T263" s="709">
        <f t="shared" si="67"/>
        <v>0</v>
      </c>
      <c r="U263" s="709">
        <f t="shared" si="67"/>
        <v>0</v>
      </c>
      <c r="V263" s="624"/>
      <c r="W263" s="624"/>
      <c r="X263" s="624"/>
      <c r="Y263" s="624"/>
      <c r="Z263" s="624"/>
      <c r="AA263" s="624"/>
      <c r="AB263" s="624"/>
      <c r="AC263" s="624"/>
      <c r="AD263" s="624"/>
      <c r="AE263" s="624"/>
      <c r="AF263" s="624"/>
      <c r="AG263" s="624"/>
      <c r="AH263" s="624"/>
      <c r="AI263" s="624"/>
      <c r="AJ263" s="624"/>
    </row>
    <row r="264" spans="1:36" ht="15.6">
      <c r="A264" s="726"/>
      <c r="B264" s="726"/>
      <c r="C264" s="726"/>
      <c r="D264" s="726"/>
      <c r="E264" s="725" t="s">
        <v>202</v>
      </c>
      <c r="F264" s="735" t="s">
        <v>245</v>
      </c>
      <c r="G264" s="729">
        <v>188714469</v>
      </c>
      <c r="H264" s="645" t="s">
        <v>143</v>
      </c>
      <c r="I264" s="667"/>
      <c r="J264" s="707"/>
      <c r="K264" s="667"/>
      <c r="L264" s="668"/>
      <c r="M264" s="668"/>
      <c r="N264" s="707"/>
      <c r="O264" s="708">
        <v>0</v>
      </c>
      <c r="P264" s="667"/>
      <c r="Q264" s="668"/>
      <c r="R264" s="668"/>
      <c r="S264" s="667"/>
      <c r="T264" s="668"/>
      <c r="U264" s="668"/>
      <c r="V264" s="624"/>
      <c r="W264" s="624"/>
      <c r="X264" s="624"/>
      <c r="Y264" s="624"/>
      <c r="Z264" s="624"/>
      <c r="AA264" s="624"/>
      <c r="AB264" s="624"/>
      <c r="AC264" s="624"/>
      <c r="AD264" s="624"/>
      <c r="AE264" s="624"/>
      <c r="AF264" s="624"/>
      <c r="AG264" s="624"/>
      <c r="AH264" s="624"/>
      <c r="AI264" s="624"/>
      <c r="AJ264" s="624"/>
    </row>
    <row r="265" spans="1:36" ht="15.6">
      <c r="A265" s="726"/>
      <c r="B265" s="726"/>
      <c r="C265" s="726"/>
      <c r="D265" s="726"/>
      <c r="E265" s="726"/>
      <c r="F265" s="726"/>
      <c r="G265" s="726"/>
      <c r="H265" s="645" t="s">
        <v>144</v>
      </c>
      <c r="I265" s="667"/>
      <c r="J265" s="707"/>
      <c r="K265" s="667"/>
      <c r="L265" s="668"/>
      <c r="M265" s="668"/>
      <c r="N265" s="707"/>
      <c r="O265" s="708">
        <v>0</v>
      </c>
      <c r="P265" s="667"/>
      <c r="Q265" s="668"/>
      <c r="R265" s="668"/>
      <c r="S265" s="667"/>
      <c r="T265" s="668"/>
      <c r="U265" s="668"/>
      <c r="V265" s="624"/>
      <c r="W265" s="624"/>
      <c r="X265" s="624"/>
      <c r="Y265" s="624"/>
      <c r="Z265" s="624"/>
      <c r="AA265" s="624"/>
      <c r="AB265" s="624"/>
      <c r="AC265" s="624"/>
      <c r="AD265" s="624"/>
      <c r="AE265" s="624"/>
      <c r="AF265" s="624"/>
      <c r="AG265" s="624"/>
      <c r="AH265" s="624"/>
      <c r="AI265" s="624"/>
      <c r="AJ265" s="624"/>
    </row>
    <row r="266" spans="1:36" ht="15.6">
      <c r="A266" s="726"/>
      <c r="B266" s="726"/>
      <c r="C266" s="726"/>
      <c r="D266" s="726"/>
      <c r="E266" s="726"/>
      <c r="F266" s="726"/>
      <c r="G266" s="726"/>
      <c r="H266" s="645" t="s">
        <v>145</v>
      </c>
      <c r="I266" s="667"/>
      <c r="J266" s="707"/>
      <c r="K266" s="667"/>
      <c r="L266" s="668"/>
      <c r="M266" s="668"/>
      <c r="N266" s="707"/>
      <c r="O266" s="708">
        <v>0</v>
      </c>
      <c r="P266" s="667"/>
      <c r="Q266" s="668"/>
      <c r="R266" s="668"/>
      <c r="S266" s="667"/>
      <c r="T266" s="668"/>
      <c r="U266" s="668"/>
      <c r="V266" s="624"/>
      <c r="W266" s="624"/>
      <c r="X266" s="624"/>
      <c r="Y266" s="624"/>
      <c r="Z266" s="624"/>
      <c r="AA266" s="624"/>
      <c r="AB266" s="624"/>
      <c r="AC266" s="624"/>
      <c r="AD266" s="624"/>
      <c r="AE266" s="624"/>
      <c r="AF266" s="624"/>
      <c r="AG266" s="624"/>
      <c r="AH266" s="624"/>
      <c r="AI266" s="624"/>
      <c r="AJ266" s="624"/>
    </row>
    <row r="267" spans="1:36" ht="15.6">
      <c r="A267" s="726"/>
      <c r="B267" s="726"/>
      <c r="C267" s="726"/>
      <c r="D267" s="726"/>
      <c r="E267" s="726"/>
      <c r="F267" s="726"/>
      <c r="G267" s="726"/>
      <c r="H267" s="645" t="s">
        <v>146</v>
      </c>
      <c r="I267" s="667"/>
      <c r="J267" s="707"/>
      <c r="K267" s="667"/>
      <c r="L267" s="668"/>
      <c r="M267" s="668"/>
      <c r="N267" s="707"/>
      <c r="O267" s="708">
        <v>0</v>
      </c>
      <c r="P267" s="667"/>
      <c r="Q267" s="668"/>
      <c r="R267" s="668"/>
      <c r="S267" s="667"/>
      <c r="T267" s="668"/>
      <c r="U267" s="668"/>
      <c r="V267" s="624"/>
      <c r="W267" s="624"/>
      <c r="X267" s="624"/>
      <c r="Y267" s="624"/>
      <c r="Z267" s="624"/>
      <c r="AA267" s="624"/>
      <c r="AB267" s="624"/>
      <c r="AC267" s="624"/>
      <c r="AD267" s="624"/>
      <c r="AE267" s="624"/>
      <c r="AF267" s="624"/>
      <c r="AG267" s="624"/>
      <c r="AH267" s="624"/>
      <c r="AI267" s="624"/>
      <c r="AJ267" s="624"/>
    </row>
    <row r="268" spans="1:36" ht="15.6">
      <c r="A268" s="726"/>
      <c r="B268" s="726"/>
      <c r="C268" s="726"/>
      <c r="D268" s="726"/>
      <c r="E268" s="726"/>
      <c r="F268" s="726"/>
      <c r="G268" s="726"/>
      <c r="H268" s="645" t="s">
        <v>5</v>
      </c>
      <c r="I268" s="667"/>
      <c r="J268" s="707"/>
      <c r="K268" s="667"/>
      <c r="L268" s="668"/>
      <c r="M268" s="668"/>
      <c r="N268" s="707"/>
      <c r="O268" s="708">
        <v>0</v>
      </c>
      <c r="P268" s="667"/>
      <c r="Q268" s="668"/>
      <c r="R268" s="668"/>
      <c r="S268" s="667"/>
      <c r="T268" s="668"/>
      <c r="U268" s="668"/>
      <c r="V268" s="624"/>
      <c r="W268" s="624"/>
      <c r="X268" s="624"/>
      <c r="Y268" s="624"/>
      <c r="Z268" s="624"/>
      <c r="AA268" s="624"/>
      <c r="AB268" s="624"/>
      <c r="AC268" s="624"/>
      <c r="AD268" s="624"/>
      <c r="AE268" s="624"/>
      <c r="AF268" s="624"/>
      <c r="AG268" s="624"/>
      <c r="AH268" s="624"/>
      <c r="AI268" s="624"/>
      <c r="AJ268" s="624"/>
    </row>
    <row r="269" spans="1:36" ht="15.6">
      <c r="A269" s="726"/>
      <c r="B269" s="726"/>
      <c r="C269" s="726"/>
      <c r="D269" s="726"/>
      <c r="E269" s="726"/>
      <c r="F269" s="727"/>
      <c r="G269" s="727"/>
      <c r="H269" s="645" t="s">
        <v>147</v>
      </c>
      <c r="I269" s="667">
        <v>0.13100000000000001</v>
      </c>
      <c r="J269" s="707">
        <v>0.13100000000000001</v>
      </c>
      <c r="K269" s="667">
        <v>100</v>
      </c>
      <c r="L269" s="668"/>
      <c r="M269" s="668"/>
      <c r="N269" s="707">
        <v>7</v>
      </c>
      <c r="O269" s="708">
        <v>100.131</v>
      </c>
      <c r="P269" s="667">
        <v>86.7</v>
      </c>
      <c r="Q269" s="668"/>
      <c r="R269" s="668"/>
      <c r="S269" s="667">
        <v>20</v>
      </c>
      <c r="T269" s="668"/>
      <c r="U269" s="668"/>
      <c r="V269" s="624"/>
      <c r="W269" s="624"/>
      <c r="X269" s="624"/>
      <c r="Y269" s="624"/>
      <c r="Z269" s="624"/>
      <c r="AA269" s="624"/>
      <c r="AB269" s="624"/>
      <c r="AC269" s="624"/>
      <c r="AD269" s="624"/>
      <c r="AE269" s="624"/>
      <c r="AF269" s="624"/>
      <c r="AG269" s="624"/>
      <c r="AH269" s="624"/>
      <c r="AI269" s="624"/>
      <c r="AJ269" s="624"/>
    </row>
    <row r="270" spans="1:36" ht="31.2">
      <c r="A270" s="726"/>
      <c r="B270" s="726"/>
      <c r="C270" s="726"/>
      <c r="D270" s="726"/>
      <c r="E270" s="727"/>
      <c r="F270" s="646" t="s">
        <v>246</v>
      </c>
      <c r="G270" s="647"/>
      <c r="H270" s="645" t="s">
        <v>8</v>
      </c>
      <c r="I270" s="709">
        <f t="shared" ref="I270:U270" si="68">SUM(I264:I269)</f>
        <v>0.13100000000000001</v>
      </c>
      <c r="J270" s="709">
        <f t="shared" si="68"/>
        <v>0.13100000000000001</v>
      </c>
      <c r="K270" s="709">
        <f t="shared" si="68"/>
        <v>100</v>
      </c>
      <c r="L270" s="709">
        <f t="shared" si="68"/>
        <v>0</v>
      </c>
      <c r="M270" s="709">
        <f t="shared" si="68"/>
        <v>0</v>
      </c>
      <c r="N270" s="709">
        <f t="shared" si="68"/>
        <v>7</v>
      </c>
      <c r="O270" s="709">
        <f t="shared" si="68"/>
        <v>100.131</v>
      </c>
      <c r="P270" s="709">
        <f t="shared" si="68"/>
        <v>86.7</v>
      </c>
      <c r="Q270" s="709">
        <f t="shared" si="68"/>
        <v>0</v>
      </c>
      <c r="R270" s="709">
        <f t="shared" si="68"/>
        <v>0</v>
      </c>
      <c r="S270" s="709">
        <f t="shared" si="68"/>
        <v>20</v>
      </c>
      <c r="T270" s="709">
        <f t="shared" si="68"/>
        <v>0</v>
      </c>
      <c r="U270" s="709">
        <f t="shared" si="68"/>
        <v>0</v>
      </c>
      <c r="V270" s="624"/>
      <c r="W270" s="624"/>
      <c r="X270" s="624"/>
      <c r="Y270" s="624"/>
      <c r="Z270" s="624"/>
      <c r="AA270" s="624"/>
      <c r="AB270" s="624"/>
      <c r="AC270" s="624"/>
      <c r="AD270" s="624"/>
      <c r="AE270" s="624"/>
      <c r="AF270" s="624"/>
      <c r="AG270" s="624"/>
      <c r="AH270" s="624"/>
      <c r="AI270" s="624"/>
      <c r="AJ270" s="624"/>
    </row>
    <row r="271" spans="1:36" ht="15.75" customHeight="1">
      <c r="A271" s="726"/>
      <c r="B271" s="726"/>
      <c r="C271" s="726"/>
      <c r="D271" s="726"/>
      <c r="E271" s="725" t="s">
        <v>205</v>
      </c>
      <c r="F271" s="735" t="s">
        <v>247</v>
      </c>
      <c r="G271" s="736" t="s">
        <v>216</v>
      </c>
      <c r="H271" s="645" t="s">
        <v>143</v>
      </c>
      <c r="I271" s="667"/>
      <c r="J271" s="707"/>
      <c r="K271" s="667"/>
      <c r="L271" s="668"/>
      <c r="M271" s="668"/>
      <c r="N271" s="707"/>
      <c r="O271" s="708">
        <v>0</v>
      </c>
      <c r="P271" s="667"/>
      <c r="Q271" s="668"/>
      <c r="R271" s="668"/>
      <c r="S271" s="667"/>
      <c r="T271" s="668"/>
      <c r="U271" s="668"/>
      <c r="V271" s="624"/>
      <c r="W271" s="624"/>
      <c r="X271" s="624"/>
      <c r="Y271" s="624"/>
      <c r="Z271" s="624"/>
      <c r="AA271" s="624"/>
      <c r="AB271" s="624"/>
      <c r="AC271" s="624"/>
      <c r="AD271" s="624"/>
      <c r="AE271" s="624"/>
      <c r="AF271" s="624"/>
      <c r="AG271" s="624"/>
      <c r="AH271" s="624"/>
      <c r="AI271" s="624"/>
      <c r="AJ271" s="624"/>
    </row>
    <row r="272" spans="1:36" ht="15.6">
      <c r="A272" s="726"/>
      <c r="B272" s="726"/>
      <c r="C272" s="726"/>
      <c r="D272" s="726"/>
      <c r="E272" s="726"/>
      <c r="F272" s="726"/>
      <c r="G272" s="737"/>
      <c r="H272" s="645" t="s">
        <v>144</v>
      </c>
      <c r="I272" s="667"/>
      <c r="J272" s="707"/>
      <c r="K272" s="667"/>
      <c r="L272" s="668"/>
      <c r="M272" s="668"/>
      <c r="N272" s="707"/>
      <c r="O272" s="708">
        <v>0</v>
      </c>
      <c r="P272" s="667"/>
      <c r="Q272" s="668"/>
      <c r="R272" s="668"/>
      <c r="S272" s="667"/>
      <c r="T272" s="668"/>
      <c r="U272" s="668"/>
      <c r="V272" s="624"/>
      <c r="W272" s="624"/>
      <c r="X272" s="624"/>
      <c r="Y272" s="624"/>
      <c r="Z272" s="624"/>
      <c r="AA272" s="624"/>
      <c r="AB272" s="624"/>
      <c r="AC272" s="624"/>
      <c r="AD272" s="624"/>
      <c r="AE272" s="624"/>
      <c r="AF272" s="624"/>
      <c r="AG272" s="624"/>
      <c r="AH272" s="624"/>
      <c r="AI272" s="624"/>
      <c r="AJ272" s="624"/>
    </row>
    <row r="273" spans="1:36" ht="15.6">
      <c r="A273" s="726"/>
      <c r="B273" s="726"/>
      <c r="C273" s="726"/>
      <c r="D273" s="726"/>
      <c r="E273" s="726"/>
      <c r="F273" s="726"/>
      <c r="G273" s="737"/>
      <c r="H273" s="645" t="s">
        <v>145</v>
      </c>
      <c r="I273" s="667"/>
      <c r="J273" s="707"/>
      <c r="K273" s="667"/>
      <c r="L273" s="668"/>
      <c r="M273" s="668"/>
      <c r="N273" s="707"/>
      <c r="O273" s="708">
        <v>0</v>
      </c>
      <c r="P273" s="667"/>
      <c r="Q273" s="668"/>
      <c r="R273" s="668"/>
      <c r="S273" s="667"/>
      <c r="T273" s="668"/>
      <c r="U273" s="668"/>
      <c r="V273" s="624"/>
      <c r="W273" s="624"/>
      <c r="X273" s="624"/>
      <c r="Y273" s="624"/>
      <c r="Z273" s="624"/>
      <c r="AA273" s="624"/>
      <c r="AB273" s="624"/>
      <c r="AC273" s="624"/>
      <c r="AD273" s="624"/>
      <c r="AE273" s="624"/>
      <c r="AF273" s="624"/>
      <c r="AG273" s="624"/>
      <c r="AH273" s="624"/>
      <c r="AI273" s="624"/>
      <c r="AJ273" s="624"/>
    </row>
    <row r="274" spans="1:36" ht="15.6">
      <c r="A274" s="726"/>
      <c r="B274" s="726"/>
      <c r="C274" s="726"/>
      <c r="D274" s="726"/>
      <c r="E274" s="726"/>
      <c r="F274" s="726"/>
      <c r="G274" s="737"/>
      <c r="H274" s="645" t="s">
        <v>146</v>
      </c>
      <c r="I274" s="667"/>
      <c r="J274" s="707"/>
      <c r="K274" s="667"/>
      <c r="L274" s="668"/>
      <c r="M274" s="668"/>
      <c r="N274" s="707"/>
      <c r="O274" s="708">
        <v>0</v>
      </c>
      <c r="P274" s="667"/>
      <c r="Q274" s="668"/>
      <c r="R274" s="668"/>
      <c r="S274" s="667"/>
      <c r="T274" s="668"/>
      <c r="U274" s="668"/>
      <c r="V274" s="624"/>
      <c r="W274" s="624"/>
      <c r="X274" s="624"/>
      <c r="Y274" s="624"/>
      <c r="Z274" s="624"/>
      <c r="AA274" s="624"/>
      <c r="AB274" s="624"/>
      <c r="AC274" s="624"/>
      <c r="AD274" s="624"/>
      <c r="AE274" s="624"/>
      <c r="AF274" s="624"/>
      <c r="AG274" s="624"/>
      <c r="AH274" s="624"/>
      <c r="AI274" s="624"/>
      <c r="AJ274" s="624"/>
    </row>
    <row r="275" spans="1:36" ht="15.6">
      <c r="A275" s="726"/>
      <c r="B275" s="726"/>
      <c r="C275" s="726"/>
      <c r="D275" s="726"/>
      <c r="E275" s="726"/>
      <c r="F275" s="726"/>
      <c r="G275" s="737"/>
      <c r="H275" s="645" t="s">
        <v>5</v>
      </c>
      <c r="I275" s="667"/>
      <c r="J275" s="707"/>
      <c r="K275" s="667"/>
      <c r="L275" s="668"/>
      <c r="M275" s="668"/>
      <c r="N275" s="707"/>
      <c r="O275" s="708">
        <v>0</v>
      </c>
      <c r="P275" s="667"/>
      <c r="Q275" s="668"/>
      <c r="R275" s="668"/>
      <c r="S275" s="667"/>
      <c r="T275" s="668"/>
      <c r="U275" s="668"/>
      <c r="V275" s="624"/>
      <c r="W275" s="624"/>
      <c r="X275" s="624"/>
      <c r="Y275" s="624"/>
      <c r="Z275" s="624"/>
      <c r="AA275" s="624"/>
      <c r="AB275" s="624"/>
      <c r="AC275" s="624"/>
      <c r="AD275" s="624"/>
      <c r="AE275" s="624"/>
      <c r="AF275" s="624"/>
      <c r="AG275" s="624"/>
      <c r="AH275" s="624"/>
      <c r="AI275" s="624"/>
      <c r="AJ275" s="624"/>
    </row>
    <row r="276" spans="1:36" ht="15.6">
      <c r="A276" s="726"/>
      <c r="B276" s="726"/>
      <c r="C276" s="726"/>
      <c r="D276" s="726"/>
      <c r="E276" s="726"/>
      <c r="F276" s="727"/>
      <c r="G276" s="738"/>
      <c r="H276" s="645" t="s">
        <v>147</v>
      </c>
      <c r="I276" s="667">
        <v>66.334999999999994</v>
      </c>
      <c r="J276" s="707">
        <v>15.808999999999999</v>
      </c>
      <c r="K276" s="667">
        <v>250</v>
      </c>
      <c r="L276" s="668"/>
      <c r="M276" s="668"/>
      <c r="N276" s="707">
        <v>6</v>
      </c>
      <c r="O276" s="708">
        <v>316.33499999999998</v>
      </c>
      <c r="P276" s="667"/>
      <c r="Q276" s="668"/>
      <c r="R276" s="668"/>
      <c r="S276" s="667"/>
      <c r="T276" s="668"/>
      <c r="U276" s="668"/>
      <c r="V276" s="624"/>
      <c r="W276" s="624"/>
      <c r="X276" s="624"/>
      <c r="Y276" s="624"/>
      <c r="Z276" s="624"/>
      <c r="AA276" s="624"/>
      <c r="AB276" s="624"/>
      <c r="AC276" s="624"/>
      <c r="AD276" s="624"/>
      <c r="AE276" s="624"/>
      <c r="AF276" s="624"/>
      <c r="AG276" s="624"/>
      <c r="AH276" s="624"/>
      <c r="AI276" s="624"/>
      <c r="AJ276" s="624"/>
    </row>
    <row r="277" spans="1:36" ht="31.2">
      <c r="A277" s="726"/>
      <c r="B277" s="726"/>
      <c r="C277" s="726"/>
      <c r="D277" s="726"/>
      <c r="E277" s="727"/>
      <c r="F277" s="646" t="s">
        <v>248</v>
      </c>
      <c r="G277" s="647"/>
      <c r="H277" s="645" t="s">
        <v>8</v>
      </c>
      <c r="I277" s="709">
        <f t="shared" ref="I277:U277" si="69">SUM(I271:I276)</f>
        <v>66.334999999999994</v>
      </c>
      <c r="J277" s="709">
        <f t="shared" si="69"/>
        <v>15.808999999999999</v>
      </c>
      <c r="K277" s="709">
        <f t="shared" si="69"/>
        <v>250</v>
      </c>
      <c r="L277" s="709">
        <f t="shared" si="69"/>
        <v>0</v>
      </c>
      <c r="M277" s="709">
        <f t="shared" si="69"/>
        <v>0</v>
      </c>
      <c r="N277" s="709">
        <f t="shared" si="69"/>
        <v>6</v>
      </c>
      <c r="O277" s="709">
        <f t="shared" si="69"/>
        <v>316.33499999999998</v>
      </c>
      <c r="P277" s="709">
        <f t="shared" si="69"/>
        <v>0</v>
      </c>
      <c r="Q277" s="709">
        <f t="shared" si="69"/>
        <v>0</v>
      </c>
      <c r="R277" s="709">
        <f t="shared" si="69"/>
        <v>0</v>
      </c>
      <c r="S277" s="709">
        <f t="shared" si="69"/>
        <v>0</v>
      </c>
      <c r="T277" s="709">
        <f t="shared" si="69"/>
        <v>0</v>
      </c>
      <c r="U277" s="709">
        <f t="shared" si="69"/>
        <v>0</v>
      </c>
      <c r="V277" s="624"/>
      <c r="W277" s="624"/>
      <c r="X277" s="624"/>
      <c r="Y277" s="624"/>
      <c r="Z277" s="624"/>
      <c r="AA277" s="624"/>
      <c r="AB277" s="624"/>
      <c r="AC277" s="624"/>
      <c r="AD277" s="624"/>
      <c r="AE277" s="624"/>
      <c r="AF277" s="624"/>
      <c r="AG277" s="624"/>
      <c r="AH277" s="624"/>
      <c r="AI277" s="624"/>
      <c r="AJ277" s="624"/>
    </row>
    <row r="278" spans="1:36" ht="15.6">
      <c r="A278" s="726"/>
      <c r="B278" s="726"/>
      <c r="C278" s="726"/>
      <c r="D278" s="726"/>
      <c r="E278" s="725" t="s">
        <v>208</v>
      </c>
      <c r="F278" s="728" t="s">
        <v>249</v>
      </c>
      <c r="G278" s="729">
        <v>188714469</v>
      </c>
      <c r="H278" s="645" t="s">
        <v>143</v>
      </c>
      <c r="I278" s="667"/>
      <c r="J278" s="707"/>
      <c r="K278" s="667"/>
      <c r="L278" s="668"/>
      <c r="M278" s="668"/>
      <c r="N278" s="707"/>
      <c r="O278" s="708">
        <v>0</v>
      </c>
      <c r="P278" s="667"/>
      <c r="Q278" s="668"/>
      <c r="R278" s="668"/>
      <c r="S278" s="667"/>
      <c r="T278" s="668"/>
      <c r="U278" s="668"/>
      <c r="V278" s="624"/>
      <c r="W278" s="624"/>
      <c r="X278" s="624"/>
      <c r="Y278" s="624"/>
      <c r="Z278" s="624"/>
      <c r="AA278" s="624"/>
      <c r="AB278" s="624"/>
      <c r="AC278" s="624"/>
      <c r="AD278" s="624"/>
      <c r="AE278" s="624"/>
      <c r="AF278" s="624"/>
      <c r="AG278" s="624"/>
      <c r="AH278" s="624"/>
      <c r="AI278" s="624"/>
      <c r="AJ278" s="624"/>
    </row>
    <row r="279" spans="1:36" ht="15.6">
      <c r="A279" s="726"/>
      <c r="B279" s="726"/>
      <c r="C279" s="726"/>
      <c r="D279" s="726"/>
      <c r="E279" s="726"/>
      <c r="F279" s="726"/>
      <c r="G279" s="726"/>
      <c r="H279" s="645" t="s">
        <v>144</v>
      </c>
      <c r="I279" s="667"/>
      <c r="J279" s="707"/>
      <c r="K279" s="667"/>
      <c r="L279" s="668"/>
      <c r="M279" s="668"/>
      <c r="N279" s="707"/>
      <c r="O279" s="708">
        <v>0</v>
      </c>
      <c r="P279" s="667"/>
      <c r="Q279" s="668"/>
      <c r="R279" s="668"/>
      <c r="S279" s="667"/>
      <c r="T279" s="668"/>
      <c r="U279" s="668"/>
      <c r="V279" s="624"/>
      <c r="W279" s="624"/>
      <c r="X279" s="624"/>
      <c r="Y279" s="624"/>
      <c r="Z279" s="624"/>
      <c r="AA279" s="624"/>
      <c r="AB279" s="624"/>
      <c r="AC279" s="624"/>
      <c r="AD279" s="624"/>
      <c r="AE279" s="624"/>
      <c r="AF279" s="624"/>
      <c r="AG279" s="624"/>
      <c r="AH279" s="624"/>
      <c r="AI279" s="624"/>
      <c r="AJ279" s="624"/>
    </row>
    <row r="280" spans="1:36" ht="15.6">
      <c r="A280" s="726"/>
      <c r="B280" s="726"/>
      <c r="C280" s="726"/>
      <c r="D280" s="726"/>
      <c r="E280" s="726"/>
      <c r="F280" s="726"/>
      <c r="G280" s="726"/>
      <c r="H280" s="645" t="s">
        <v>145</v>
      </c>
      <c r="I280" s="667"/>
      <c r="J280" s="707"/>
      <c r="K280" s="667"/>
      <c r="L280" s="668"/>
      <c r="M280" s="668"/>
      <c r="N280" s="707"/>
      <c r="O280" s="708">
        <v>0</v>
      </c>
      <c r="P280" s="667"/>
      <c r="Q280" s="668"/>
      <c r="R280" s="668"/>
      <c r="S280" s="667"/>
      <c r="T280" s="668"/>
      <c r="U280" s="668"/>
      <c r="V280" s="624"/>
      <c r="W280" s="624"/>
      <c r="X280" s="624"/>
      <c r="Y280" s="624"/>
      <c r="Z280" s="624"/>
      <c r="AA280" s="624"/>
      <c r="AB280" s="624"/>
      <c r="AC280" s="624"/>
      <c r="AD280" s="624"/>
      <c r="AE280" s="624"/>
      <c r="AF280" s="624"/>
      <c r="AG280" s="624"/>
      <c r="AH280" s="624"/>
      <c r="AI280" s="624"/>
      <c r="AJ280" s="624"/>
    </row>
    <row r="281" spans="1:36" ht="15.6">
      <c r="A281" s="726"/>
      <c r="B281" s="726"/>
      <c r="C281" s="726"/>
      <c r="D281" s="726"/>
      <c r="E281" s="726"/>
      <c r="F281" s="726"/>
      <c r="G281" s="726"/>
      <c r="H281" s="645" t="s">
        <v>146</v>
      </c>
      <c r="I281" s="667"/>
      <c r="J281" s="707"/>
      <c r="K281" s="667"/>
      <c r="L281" s="668"/>
      <c r="M281" s="668"/>
      <c r="N281" s="707"/>
      <c r="O281" s="708">
        <v>0</v>
      </c>
      <c r="P281" s="667"/>
      <c r="Q281" s="668"/>
      <c r="R281" s="668"/>
      <c r="S281" s="667"/>
      <c r="T281" s="668"/>
      <c r="U281" s="668"/>
      <c r="V281" s="624"/>
      <c r="W281" s="624"/>
      <c r="X281" s="624"/>
      <c r="Y281" s="624"/>
      <c r="Z281" s="624"/>
      <c r="AA281" s="624"/>
      <c r="AB281" s="624"/>
      <c r="AC281" s="624"/>
      <c r="AD281" s="624"/>
      <c r="AE281" s="624"/>
      <c r="AF281" s="624"/>
      <c r="AG281" s="624"/>
      <c r="AH281" s="624"/>
      <c r="AI281" s="624"/>
      <c r="AJ281" s="624"/>
    </row>
    <row r="282" spans="1:36" ht="15.6">
      <c r="A282" s="726"/>
      <c r="B282" s="726"/>
      <c r="C282" s="726"/>
      <c r="D282" s="726"/>
      <c r="E282" s="726"/>
      <c r="F282" s="726"/>
      <c r="G282" s="726"/>
      <c r="H282" s="645" t="s">
        <v>5</v>
      </c>
      <c r="I282" s="667"/>
      <c r="J282" s="707"/>
      <c r="K282" s="667"/>
      <c r="L282" s="668"/>
      <c r="M282" s="668"/>
      <c r="N282" s="707"/>
      <c r="O282" s="708">
        <v>0</v>
      </c>
      <c r="P282" s="667"/>
      <c r="Q282" s="668"/>
      <c r="R282" s="668"/>
      <c r="S282" s="667"/>
      <c r="T282" s="668"/>
      <c r="U282" s="668"/>
      <c r="V282" s="624"/>
      <c r="W282" s="624"/>
      <c r="X282" s="624"/>
      <c r="Y282" s="624"/>
      <c r="Z282" s="624"/>
      <c r="AA282" s="624"/>
      <c r="AB282" s="624"/>
      <c r="AC282" s="624"/>
      <c r="AD282" s="624"/>
      <c r="AE282" s="624"/>
      <c r="AF282" s="624"/>
      <c r="AG282" s="624"/>
      <c r="AH282" s="624"/>
      <c r="AI282" s="624"/>
      <c r="AJ282" s="624"/>
    </row>
    <row r="283" spans="1:36" ht="15.6">
      <c r="A283" s="726"/>
      <c r="B283" s="726"/>
      <c r="C283" s="726"/>
      <c r="D283" s="726"/>
      <c r="E283" s="726"/>
      <c r="F283" s="727"/>
      <c r="G283" s="727"/>
      <c r="H283" s="645" t="s">
        <v>147</v>
      </c>
      <c r="I283" s="667">
        <v>135.97399999999999</v>
      </c>
      <c r="J283" s="707">
        <f>3.067</f>
        <v>3.0670000000000002</v>
      </c>
      <c r="K283" s="667">
        <v>300</v>
      </c>
      <c r="L283" s="668"/>
      <c r="M283" s="668"/>
      <c r="N283" s="707">
        <v>5.8</v>
      </c>
      <c r="O283" s="708">
        <v>435.97399999999999</v>
      </c>
      <c r="P283" s="667">
        <v>300</v>
      </c>
      <c r="Q283" s="668"/>
      <c r="R283" s="668"/>
      <c r="S283" s="667"/>
      <c r="T283" s="668"/>
      <c r="U283" s="668"/>
      <c r="V283" s="624"/>
      <c r="W283" s="624"/>
      <c r="X283" s="624"/>
      <c r="Y283" s="624"/>
      <c r="Z283" s="624"/>
      <c r="AA283" s="624"/>
      <c r="AB283" s="624"/>
      <c r="AC283" s="624"/>
      <c r="AD283" s="624"/>
      <c r="AE283" s="624"/>
      <c r="AF283" s="624"/>
      <c r="AG283" s="624"/>
      <c r="AH283" s="624"/>
      <c r="AI283" s="624"/>
      <c r="AJ283" s="624"/>
    </row>
    <row r="284" spans="1:36" ht="31.2">
      <c r="A284" s="726"/>
      <c r="B284" s="726"/>
      <c r="C284" s="726"/>
      <c r="D284" s="726"/>
      <c r="E284" s="727"/>
      <c r="F284" s="672" t="s">
        <v>250</v>
      </c>
      <c r="G284" s="671"/>
      <c r="H284" s="645" t="s">
        <v>8</v>
      </c>
      <c r="I284" s="709">
        <f t="shared" ref="I284:U284" si="70">SUM(I278:I283)</f>
        <v>135.97399999999999</v>
      </c>
      <c r="J284" s="709">
        <f t="shared" si="70"/>
        <v>3.0670000000000002</v>
      </c>
      <c r="K284" s="709">
        <f t="shared" si="70"/>
        <v>300</v>
      </c>
      <c r="L284" s="709">
        <f t="shared" si="70"/>
        <v>0</v>
      </c>
      <c r="M284" s="709">
        <f t="shared" si="70"/>
        <v>0</v>
      </c>
      <c r="N284" s="709">
        <f t="shared" si="70"/>
        <v>5.8</v>
      </c>
      <c r="O284" s="709">
        <f t="shared" si="70"/>
        <v>435.97399999999999</v>
      </c>
      <c r="P284" s="709">
        <f t="shared" si="70"/>
        <v>300</v>
      </c>
      <c r="Q284" s="709">
        <f t="shared" si="70"/>
        <v>0</v>
      </c>
      <c r="R284" s="709">
        <f t="shared" si="70"/>
        <v>0</v>
      </c>
      <c r="S284" s="709">
        <f t="shared" si="70"/>
        <v>0</v>
      </c>
      <c r="T284" s="709">
        <f t="shared" si="70"/>
        <v>0</v>
      </c>
      <c r="U284" s="709">
        <f t="shared" si="70"/>
        <v>0</v>
      </c>
      <c r="V284" s="624"/>
      <c r="W284" s="624"/>
      <c r="X284" s="624"/>
      <c r="Y284" s="624"/>
      <c r="Z284" s="624"/>
      <c r="AA284" s="624"/>
      <c r="AB284" s="624"/>
      <c r="AC284" s="624"/>
      <c r="AD284" s="624"/>
      <c r="AE284" s="624"/>
      <c r="AF284" s="624"/>
      <c r="AG284" s="624"/>
      <c r="AH284" s="624"/>
      <c r="AI284" s="624"/>
      <c r="AJ284" s="624"/>
    </row>
    <row r="285" spans="1:36" ht="15.6">
      <c r="A285" s="726"/>
      <c r="B285" s="726"/>
      <c r="C285" s="726"/>
      <c r="D285" s="726"/>
      <c r="E285" s="725" t="s">
        <v>211</v>
      </c>
      <c r="F285" s="728" t="s">
        <v>251</v>
      </c>
      <c r="G285" s="729">
        <v>188714469</v>
      </c>
      <c r="H285" s="645" t="s">
        <v>143</v>
      </c>
      <c r="I285" s="667"/>
      <c r="J285" s="707"/>
      <c r="K285" s="667">
        <v>120</v>
      </c>
      <c r="L285" s="668">
        <v>20</v>
      </c>
      <c r="M285" s="668">
        <v>100</v>
      </c>
      <c r="N285" s="707">
        <v>20</v>
      </c>
      <c r="O285" s="708">
        <f t="shared" ref="O285:O290" si="71">I285+K285</f>
        <v>120</v>
      </c>
      <c r="P285" s="667"/>
      <c r="Q285" s="668"/>
      <c r="R285" s="668"/>
      <c r="S285" s="667"/>
      <c r="T285" s="668"/>
      <c r="U285" s="668"/>
      <c r="V285" s="624"/>
      <c r="W285" s="624"/>
      <c r="X285" s="624"/>
      <c r="Y285" s="624"/>
      <c r="Z285" s="624"/>
      <c r="AA285" s="624"/>
      <c r="AB285" s="624"/>
      <c r="AC285" s="624"/>
      <c r="AD285" s="624"/>
      <c r="AE285" s="624"/>
      <c r="AF285" s="624"/>
      <c r="AG285" s="624"/>
      <c r="AH285" s="624"/>
      <c r="AI285" s="624"/>
      <c r="AJ285" s="624"/>
    </row>
    <row r="286" spans="1:36" ht="15.75" customHeight="1">
      <c r="A286" s="726"/>
      <c r="B286" s="726"/>
      <c r="C286" s="726"/>
      <c r="D286" s="726"/>
      <c r="E286" s="726"/>
      <c r="F286" s="726"/>
      <c r="G286" s="726"/>
      <c r="H286" s="645" t="s">
        <v>144</v>
      </c>
      <c r="I286" s="667"/>
      <c r="J286" s="707"/>
      <c r="K286" s="667"/>
      <c r="L286" s="668"/>
      <c r="M286" s="668"/>
      <c r="N286" s="707"/>
      <c r="O286" s="708">
        <f t="shared" si="71"/>
        <v>0</v>
      </c>
      <c r="P286" s="667"/>
      <c r="Q286" s="668"/>
      <c r="R286" s="668"/>
      <c r="S286" s="667"/>
      <c r="T286" s="668"/>
      <c r="U286" s="668"/>
      <c r="V286" s="624"/>
      <c r="W286" s="624"/>
      <c r="X286" s="624"/>
      <c r="Y286" s="624"/>
      <c r="Z286" s="624"/>
      <c r="AA286" s="624"/>
      <c r="AB286" s="624"/>
      <c r="AC286" s="624"/>
      <c r="AD286" s="624"/>
      <c r="AE286" s="624"/>
      <c r="AF286" s="624"/>
      <c r="AG286" s="624"/>
      <c r="AH286" s="624"/>
      <c r="AI286" s="624"/>
      <c r="AJ286" s="624"/>
    </row>
    <row r="287" spans="1:36" ht="15.6">
      <c r="A287" s="726"/>
      <c r="B287" s="726"/>
      <c r="C287" s="726"/>
      <c r="D287" s="726"/>
      <c r="E287" s="726"/>
      <c r="F287" s="726"/>
      <c r="G287" s="726"/>
      <c r="H287" s="645" t="s">
        <v>145</v>
      </c>
      <c r="I287" s="667"/>
      <c r="J287" s="707"/>
      <c r="K287" s="667"/>
      <c r="L287" s="668"/>
      <c r="M287" s="668"/>
      <c r="N287" s="707"/>
      <c r="O287" s="708">
        <f t="shared" si="71"/>
        <v>0</v>
      </c>
      <c r="P287" s="667"/>
      <c r="Q287" s="668"/>
      <c r="R287" s="668"/>
      <c r="S287" s="667"/>
      <c r="T287" s="668"/>
      <c r="U287" s="668"/>
      <c r="V287" s="624"/>
      <c r="W287" s="624"/>
      <c r="X287" s="624"/>
      <c r="Y287" s="624"/>
      <c r="Z287" s="624"/>
      <c r="AA287" s="624"/>
      <c r="AB287" s="624"/>
      <c r="AC287" s="624"/>
      <c r="AD287" s="624"/>
      <c r="AE287" s="624"/>
      <c r="AF287" s="624"/>
      <c r="AG287" s="624"/>
      <c r="AH287" s="624"/>
      <c r="AI287" s="624"/>
      <c r="AJ287" s="624"/>
    </row>
    <row r="288" spans="1:36" ht="15.6">
      <c r="A288" s="726"/>
      <c r="B288" s="726"/>
      <c r="C288" s="726"/>
      <c r="D288" s="726"/>
      <c r="E288" s="726"/>
      <c r="F288" s="726"/>
      <c r="G288" s="726"/>
      <c r="H288" s="645" t="s">
        <v>146</v>
      </c>
      <c r="I288" s="667"/>
      <c r="J288" s="707"/>
      <c r="K288" s="667"/>
      <c r="L288" s="668"/>
      <c r="M288" s="668"/>
      <c r="N288" s="707"/>
      <c r="O288" s="708">
        <f t="shared" si="71"/>
        <v>0</v>
      </c>
      <c r="P288" s="667"/>
      <c r="Q288" s="668"/>
      <c r="R288" s="668"/>
      <c r="S288" s="667"/>
      <c r="T288" s="668"/>
      <c r="U288" s="668"/>
      <c r="V288" s="624"/>
      <c r="W288" s="624"/>
      <c r="X288" s="624"/>
      <c r="Y288" s="624"/>
      <c r="Z288" s="624"/>
      <c r="AA288" s="624"/>
      <c r="AB288" s="624"/>
      <c r="AC288" s="624"/>
      <c r="AD288" s="624"/>
      <c r="AE288" s="624"/>
      <c r="AF288" s="624"/>
      <c r="AG288" s="624"/>
      <c r="AH288" s="624"/>
      <c r="AI288" s="624"/>
      <c r="AJ288" s="624"/>
    </row>
    <row r="289" spans="1:36" ht="15.6">
      <c r="A289" s="726"/>
      <c r="B289" s="726"/>
      <c r="C289" s="726"/>
      <c r="D289" s="726"/>
      <c r="E289" s="726"/>
      <c r="F289" s="726"/>
      <c r="G289" s="726"/>
      <c r="H289" s="645" t="s">
        <v>5</v>
      </c>
      <c r="I289" s="667"/>
      <c r="J289" s="707"/>
      <c r="K289" s="667">
        <v>30</v>
      </c>
      <c r="L289" s="668">
        <v>30</v>
      </c>
      <c r="M289" s="668"/>
      <c r="N289" s="707"/>
      <c r="O289" s="708">
        <f t="shared" si="71"/>
        <v>30</v>
      </c>
      <c r="P289" s="667"/>
      <c r="Q289" s="668"/>
      <c r="R289" s="668"/>
      <c r="S289" s="667"/>
      <c r="T289" s="668"/>
      <c r="U289" s="668"/>
      <c r="V289" s="624"/>
      <c r="W289" s="624"/>
      <c r="X289" s="624"/>
      <c r="Y289" s="624"/>
      <c r="Z289" s="624"/>
      <c r="AA289" s="624"/>
      <c r="AB289" s="624"/>
      <c r="AC289" s="624"/>
      <c r="AD289" s="624"/>
      <c r="AE289" s="624"/>
      <c r="AF289" s="624"/>
      <c r="AG289" s="624"/>
      <c r="AH289" s="624"/>
      <c r="AI289" s="624"/>
      <c r="AJ289" s="624"/>
    </row>
    <row r="290" spans="1:36" ht="81.75" customHeight="1">
      <c r="A290" s="726"/>
      <c r="B290" s="726"/>
      <c r="C290" s="726"/>
      <c r="D290" s="726"/>
      <c r="E290" s="726"/>
      <c r="F290" s="727"/>
      <c r="G290" s="727"/>
      <c r="H290" s="645" t="s">
        <v>147</v>
      </c>
      <c r="I290" s="667"/>
      <c r="J290" s="707"/>
      <c r="K290" s="667">
        <v>120</v>
      </c>
      <c r="L290" s="668"/>
      <c r="M290" s="668"/>
      <c r="N290" s="707">
        <v>16</v>
      </c>
      <c r="O290" s="708">
        <f t="shared" si="71"/>
        <v>120</v>
      </c>
      <c r="P290" s="667"/>
      <c r="Q290" s="668"/>
      <c r="R290" s="668"/>
      <c r="S290" s="667"/>
      <c r="T290" s="668"/>
      <c r="U290" s="668"/>
      <c r="V290" s="624"/>
      <c r="W290" s="624"/>
      <c r="X290" s="624"/>
      <c r="Y290" s="624"/>
      <c r="Z290" s="624"/>
      <c r="AA290" s="624"/>
      <c r="AB290" s="624"/>
      <c r="AC290" s="624"/>
      <c r="AD290" s="624"/>
      <c r="AE290" s="624"/>
      <c r="AF290" s="624"/>
      <c r="AG290" s="624"/>
      <c r="AH290" s="624"/>
      <c r="AI290" s="624"/>
      <c r="AJ290" s="624"/>
    </row>
    <row r="291" spans="1:36" ht="15.6">
      <c r="A291" s="726"/>
      <c r="B291" s="726"/>
      <c r="C291" s="726"/>
      <c r="D291" s="726"/>
      <c r="E291" s="727"/>
      <c r="F291" s="672" t="s">
        <v>252</v>
      </c>
      <c r="G291" s="671"/>
      <c r="H291" s="645" t="s">
        <v>8</v>
      </c>
      <c r="I291" s="709">
        <f t="shared" ref="I291:U291" si="72">SUM(I285:I290)</f>
        <v>0</v>
      </c>
      <c r="J291" s="709">
        <f t="shared" si="72"/>
        <v>0</v>
      </c>
      <c r="K291" s="709">
        <f t="shared" si="72"/>
        <v>270</v>
      </c>
      <c r="L291" s="709">
        <f t="shared" si="72"/>
        <v>50</v>
      </c>
      <c r="M291" s="709">
        <f t="shared" si="72"/>
        <v>100</v>
      </c>
      <c r="N291" s="709">
        <f t="shared" si="72"/>
        <v>36</v>
      </c>
      <c r="O291" s="709">
        <f t="shared" si="72"/>
        <v>270</v>
      </c>
      <c r="P291" s="709">
        <f t="shared" si="72"/>
        <v>0</v>
      </c>
      <c r="Q291" s="709">
        <f t="shared" si="72"/>
        <v>0</v>
      </c>
      <c r="R291" s="709">
        <f t="shared" si="72"/>
        <v>0</v>
      </c>
      <c r="S291" s="709">
        <f t="shared" si="72"/>
        <v>0</v>
      </c>
      <c r="T291" s="709">
        <f t="shared" si="72"/>
        <v>0</v>
      </c>
      <c r="U291" s="709">
        <f t="shared" si="72"/>
        <v>0</v>
      </c>
      <c r="V291" s="624"/>
      <c r="W291" s="624"/>
      <c r="X291" s="624"/>
      <c r="Y291" s="624"/>
      <c r="Z291" s="624"/>
      <c r="AA291" s="624"/>
      <c r="AB291" s="624"/>
      <c r="AC291" s="624"/>
      <c r="AD291" s="624"/>
      <c r="AE291" s="624"/>
      <c r="AF291" s="624"/>
      <c r="AG291" s="624"/>
      <c r="AH291" s="624"/>
      <c r="AI291" s="624"/>
      <c r="AJ291" s="624"/>
    </row>
    <row r="292" spans="1:36" ht="15.6">
      <c r="A292" s="726"/>
      <c r="B292" s="726"/>
      <c r="C292" s="726"/>
      <c r="D292" s="726"/>
      <c r="E292" s="725" t="s">
        <v>253</v>
      </c>
      <c r="F292" s="728" t="s">
        <v>254</v>
      </c>
      <c r="G292" s="729">
        <v>188714469</v>
      </c>
      <c r="H292" s="645" t="s">
        <v>143</v>
      </c>
      <c r="I292" s="667"/>
      <c r="J292" s="707"/>
      <c r="K292" s="667"/>
      <c r="L292" s="668"/>
      <c r="M292" s="668"/>
      <c r="N292" s="707"/>
      <c r="O292" s="708">
        <f t="shared" ref="O292:O297" si="73">I292+K292</f>
        <v>0</v>
      </c>
      <c r="P292" s="667"/>
      <c r="Q292" s="668"/>
      <c r="R292" s="668"/>
      <c r="S292" s="667"/>
      <c r="T292" s="668"/>
      <c r="U292" s="668"/>
      <c r="V292" s="624"/>
      <c r="W292" s="624"/>
      <c r="X292" s="624"/>
      <c r="Y292" s="624"/>
      <c r="Z292" s="624"/>
      <c r="AA292" s="624"/>
      <c r="AB292" s="624"/>
      <c r="AC292" s="624"/>
      <c r="AD292" s="624"/>
      <c r="AE292" s="624"/>
      <c r="AF292" s="624"/>
      <c r="AG292" s="624"/>
      <c r="AH292" s="624"/>
      <c r="AI292" s="624"/>
      <c r="AJ292" s="624"/>
    </row>
    <row r="293" spans="1:36" ht="15.75" customHeight="1">
      <c r="A293" s="726"/>
      <c r="B293" s="726"/>
      <c r="C293" s="726"/>
      <c r="D293" s="726"/>
      <c r="E293" s="726"/>
      <c r="F293" s="726"/>
      <c r="G293" s="726"/>
      <c r="H293" s="645" t="s">
        <v>144</v>
      </c>
      <c r="I293" s="667"/>
      <c r="J293" s="707"/>
      <c r="K293" s="667"/>
      <c r="L293" s="668"/>
      <c r="M293" s="668"/>
      <c r="N293" s="707"/>
      <c r="O293" s="708">
        <f t="shared" si="73"/>
        <v>0</v>
      </c>
      <c r="P293" s="667"/>
      <c r="Q293" s="668"/>
      <c r="R293" s="668"/>
      <c r="S293" s="667"/>
      <c r="T293" s="668"/>
      <c r="U293" s="668"/>
      <c r="V293" s="624"/>
      <c r="W293" s="624"/>
      <c r="X293" s="624"/>
      <c r="Y293" s="624"/>
      <c r="Z293" s="624"/>
      <c r="AA293" s="624"/>
      <c r="AB293" s="624"/>
      <c r="AC293" s="624"/>
      <c r="AD293" s="624"/>
      <c r="AE293" s="624"/>
      <c r="AF293" s="624"/>
      <c r="AG293" s="624"/>
      <c r="AH293" s="624"/>
      <c r="AI293" s="624"/>
      <c r="AJ293" s="624"/>
    </row>
    <row r="294" spans="1:36" ht="15.6">
      <c r="A294" s="726"/>
      <c r="B294" s="726"/>
      <c r="C294" s="726"/>
      <c r="D294" s="726"/>
      <c r="E294" s="726"/>
      <c r="F294" s="726"/>
      <c r="G294" s="726"/>
      <c r="H294" s="645" t="s">
        <v>145</v>
      </c>
      <c r="I294" s="667"/>
      <c r="J294" s="707"/>
      <c r="K294" s="667"/>
      <c r="L294" s="668"/>
      <c r="M294" s="668"/>
      <c r="N294" s="707"/>
      <c r="O294" s="708">
        <f t="shared" si="73"/>
        <v>0</v>
      </c>
      <c r="P294" s="667"/>
      <c r="Q294" s="668"/>
      <c r="R294" s="668"/>
      <c r="S294" s="667"/>
      <c r="T294" s="668"/>
      <c r="U294" s="668"/>
      <c r="V294" s="624"/>
      <c r="W294" s="624"/>
      <c r="X294" s="624"/>
      <c r="Y294" s="624"/>
      <c r="Z294" s="624"/>
      <c r="AA294" s="624"/>
      <c r="AB294" s="624"/>
      <c r="AC294" s="624"/>
      <c r="AD294" s="624"/>
      <c r="AE294" s="624"/>
      <c r="AF294" s="624"/>
      <c r="AG294" s="624"/>
      <c r="AH294" s="624"/>
      <c r="AI294" s="624"/>
      <c r="AJ294" s="624"/>
    </row>
    <row r="295" spans="1:36" ht="15.6">
      <c r="A295" s="726"/>
      <c r="B295" s="726"/>
      <c r="C295" s="726"/>
      <c r="D295" s="726"/>
      <c r="E295" s="726"/>
      <c r="F295" s="726"/>
      <c r="G295" s="726"/>
      <c r="H295" s="645" t="s">
        <v>146</v>
      </c>
      <c r="I295" s="667"/>
      <c r="J295" s="707"/>
      <c r="K295" s="667"/>
      <c r="L295" s="668"/>
      <c r="M295" s="668"/>
      <c r="N295" s="707"/>
      <c r="O295" s="708">
        <f t="shared" si="73"/>
        <v>0</v>
      </c>
      <c r="P295" s="667"/>
      <c r="Q295" s="668"/>
      <c r="R295" s="668"/>
      <c r="S295" s="667"/>
      <c r="T295" s="668"/>
      <c r="U295" s="668"/>
      <c r="V295" s="624"/>
      <c r="W295" s="624"/>
      <c r="X295" s="624"/>
      <c r="Y295" s="624"/>
      <c r="Z295" s="624"/>
      <c r="AA295" s="624"/>
      <c r="AB295" s="624"/>
      <c r="AC295" s="624"/>
      <c r="AD295" s="624"/>
      <c r="AE295" s="624"/>
      <c r="AF295" s="624"/>
      <c r="AG295" s="624"/>
      <c r="AH295" s="624"/>
      <c r="AI295" s="624"/>
      <c r="AJ295" s="624"/>
    </row>
    <row r="296" spans="1:36" ht="15.6">
      <c r="A296" s="726"/>
      <c r="B296" s="726"/>
      <c r="C296" s="726"/>
      <c r="D296" s="726"/>
      <c r="E296" s="726"/>
      <c r="F296" s="726"/>
      <c r="G296" s="726"/>
      <c r="H296" s="645" t="s">
        <v>5</v>
      </c>
      <c r="I296" s="667"/>
      <c r="J296" s="707"/>
      <c r="K296" s="667"/>
      <c r="L296" s="668"/>
      <c r="M296" s="668"/>
      <c r="N296" s="707"/>
      <c r="O296" s="708">
        <f t="shared" si="73"/>
        <v>0</v>
      </c>
      <c r="P296" s="667"/>
      <c r="Q296" s="668"/>
      <c r="R296" s="668"/>
      <c r="S296" s="667"/>
      <c r="T296" s="668"/>
      <c r="U296" s="668"/>
      <c r="V296" s="624"/>
      <c r="W296" s="624"/>
      <c r="X296" s="624"/>
      <c r="Y296" s="624"/>
      <c r="Z296" s="624"/>
      <c r="AA296" s="624"/>
      <c r="AB296" s="624"/>
      <c r="AC296" s="624"/>
      <c r="AD296" s="624"/>
      <c r="AE296" s="624"/>
      <c r="AF296" s="624"/>
      <c r="AG296" s="624"/>
      <c r="AH296" s="624"/>
      <c r="AI296" s="624"/>
      <c r="AJ296" s="624"/>
    </row>
    <row r="297" spans="1:36" ht="15.6">
      <c r="A297" s="726"/>
      <c r="B297" s="726"/>
      <c r="C297" s="726"/>
      <c r="D297" s="726"/>
      <c r="E297" s="726"/>
      <c r="F297" s="727"/>
      <c r="G297" s="727"/>
      <c r="H297" s="645" t="s">
        <v>147</v>
      </c>
      <c r="I297" s="667"/>
      <c r="J297" s="707"/>
      <c r="K297" s="667">
        <v>50</v>
      </c>
      <c r="L297" s="668"/>
      <c r="M297" s="668"/>
      <c r="N297" s="707"/>
      <c r="O297" s="708">
        <f t="shared" si="73"/>
        <v>50</v>
      </c>
      <c r="P297" s="667">
        <v>300</v>
      </c>
      <c r="Q297" s="668"/>
      <c r="R297" s="668"/>
      <c r="S297" s="667">
        <v>400</v>
      </c>
      <c r="T297" s="668"/>
      <c r="U297" s="668"/>
      <c r="V297" s="624"/>
      <c r="W297" s="624"/>
      <c r="X297" s="624"/>
      <c r="Y297" s="624"/>
      <c r="Z297" s="624"/>
      <c r="AA297" s="624"/>
      <c r="AB297" s="624"/>
      <c r="AC297" s="624"/>
      <c r="AD297" s="624"/>
      <c r="AE297" s="624"/>
      <c r="AF297" s="624"/>
      <c r="AG297" s="624"/>
      <c r="AH297" s="624"/>
      <c r="AI297" s="624"/>
      <c r="AJ297" s="624"/>
    </row>
    <row r="298" spans="1:36" ht="15.6">
      <c r="A298" s="726"/>
      <c r="B298" s="726"/>
      <c r="C298" s="726"/>
      <c r="D298" s="726"/>
      <c r="E298" s="727"/>
      <c r="F298" s="672" t="s">
        <v>255</v>
      </c>
      <c r="G298" s="671"/>
      <c r="H298" s="645" t="s">
        <v>8</v>
      </c>
      <c r="I298" s="709">
        <f t="shared" ref="I298:U298" si="74">SUM(I292:I297)</f>
        <v>0</v>
      </c>
      <c r="J298" s="709">
        <f t="shared" si="74"/>
        <v>0</v>
      </c>
      <c r="K298" s="709">
        <f t="shared" si="74"/>
        <v>50</v>
      </c>
      <c r="L298" s="709">
        <f t="shared" si="74"/>
        <v>0</v>
      </c>
      <c r="M298" s="709">
        <f t="shared" si="74"/>
        <v>0</v>
      </c>
      <c r="N298" s="709">
        <f t="shared" si="74"/>
        <v>0</v>
      </c>
      <c r="O298" s="709">
        <f t="shared" si="74"/>
        <v>50</v>
      </c>
      <c r="P298" s="709">
        <f t="shared" si="74"/>
        <v>300</v>
      </c>
      <c r="Q298" s="709">
        <f t="shared" si="74"/>
        <v>0</v>
      </c>
      <c r="R298" s="709">
        <f t="shared" si="74"/>
        <v>0</v>
      </c>
      <c r="S298" s="709">
        <f t="shared" si="74"/>
        <v>400</v>
      </c>
      <c r="T298" s="709">
        <f t="shared" si="74"/>
        <v>0</v>
      </c>
      <c r="U298" s="709">
        <f t="shared" si="74"/>
        <v>0</v>
      </c>
      <c r="V298" s="624"/>
      <c r="W298" s="624"/>
      <c r="X298" s="624"/>
      <c r="Y298" s="624"/>
      <c r="Z298" s="624"/>
      <c r="AA298" s="624"/>
      <c r="AB298" s="624"/>
      <c r="AC298" s="624"/>
      <c r="AD298" s="624"/>
      <c r="AE298" s="624"/>
      <c r="AF298" s="624"/>
      <c r="AG298" s="624"/>
      <c r="AH298" s="624"/>
      <c r="AI298" s="624"/>
      <c r="AJ298" s="624"/>
    </row>
    <row r="299" spans="1:36" ht="15.6">
      <c r="A299" s="726"/>
      <c r="B299" s="726"/>
      <c r="C299" s="726"/>
      <c r="D299" s="726"/>
      <c r="E299" s="725" t="s">
        <v>256</v>
      </c>
      <c r="F299" s="728" t="s">
        <v>257</v>
      </c>
      <c r="G299" s="729">
        <v>188714469</v>
      </c>
      <c r="H299" s="645" t="s">
        <v>143</v>
      </c>
      <c r="I299" s="667"/>
      <c r="J299" s="707"/>
      <c r="K299" s="667"/>
      <c r="L299" s="668"/>
      <c r="M299" s="668"/>
      <c r="N299" s="707"/>
      <c r="O299" s="708">
        <f t="shared" ref="O299:O304" si="75">I299+K299</f>
        <v>0</v>
      </c>
      <c r="P299" s="667"/>
      <c r="Q299" s="668"/>
      <c r="R299" s="668"/>
      <c r="S299" s="667"/>
      <c r="T299" s="668"/>
      <c r="U299" s="668"/>
      <c r="V299" s="624"/>
      <c r="W299" s="624"/>
      <c r="X299" s="624"/>
      <c r="Y299" s="624"/>
      <c r="Z299" s="624"/>
      <c r="AA299" s="624"/>
      <c r="AB299" s="624"/>
      <c r="AC299" s="624"/>
      <c r="AD299" s="624"/>
      <c r="AE299" s="624"/>
      <c r="AF299" s="624"/>
      <c r="AG299" s="624"/>
      <c r="AH299" s="624"/>
      <c r="AI299" s="624"/>
      <c r="AJ299" s="624"/>
    </row>
    <row r="300" spans="1:36" ht="15.75" customHeight="1">
      <c r="A300" s="726"/>
      <c r="B300" s="726"/>
      <c r="C300" s="726"/>
      <c r="D300" s="726"/>
      <c r="E300" s="726"/>
      <c r="F300" s="726"/>
      <c r="G300" s="726"/>
      <c r="H300" s="645" t="s">
        <v>144</v>
      </c>
      <c r="I300" s="667"/>
      <c r="J300" s="707"/>
      <c r="K300" s="667"/>
      <c r="L300" s="668"/>
      <c r="M300" s="668"/>
      <c r="N300" s="707"/>
      <c r="O300" s="708">
        <f t="shared" si="75"/>
        <v>0</v>
      </c>
      <c r="P300" s="667"/>
      <c r="Q300" s="668"/>
      <c r="R300" s="668"/>
      <c r="S300" s="667"/>
      <c r="T300" s="668"/>
      <c r="U300" s="668"/>
      <c r="V300" s="624"/>
      <c r="W300" s="624"/>
      <c r="X300" s="624"/>
      <c r="Y300" s="624"/>
      <c r="Z300" s="624"/>
      <c r="AA300" s="624"/>
      <c r="AB300" s="624"/>
      <c r="AC300" s="624"/>
      <c r="AD300" s="624"/>
      <c r="AE300" s="624"/>
      <c r="AF300" s="624"/>
      <c r="AG300" s="624"/>
      <c r="AH300" s="624"/>
      <c r="AI300" s="624"/>
      <c r="AJ300" s="624"/>
    </row>
    <row r="301" spans="1:36" ht="15.6">
      <c r="A301" s="726"/>
      <c r="B301" s="726"/>
      <c r="C301" s="726"/>
      <c r="D301" s="726"/>
      <c r="E301" s="726"/>
      <c r="F301" s="726"/>
      <c r="G301" s="726"/>
      <c r="H301" s="645" t="s">
        <v>145</v>
      </c>
      <c r="I301" s="667"/>
      <c r="J301" s="707"/>
      <c r="K301" s="667"/>
      <c r="L301" s="668"/>
      <c r="M301" s="668"/>
      <c r="N301" s="707"/>
      <c r="O301" s="708">
        <f t="shared" si="75"/>
        <v>0</v>
      </c>
      <c r="P301" s="667"/>
      <c r="Q301" s="668"/>
      <c r="R301" s="668"/>
      <c r="S301" s="667"/>
      <c r="T301" s="668"/>
      <c r="U301" s="668"/>
      <c r="V301" s="624"/>
      <c r="W301" s="624"/>
      <c r="X301" s="624"/>
      <c r="Y301" s="624"/>
      <c r="Z301" s="624"/>
      <c r="AA301" s="624"/>
      <c r="AB301" s="624"/>
      <c r="AC301" s="624"/>
      <c r="AD301" s="624"/>
      <c r="AE301" s="624"/>
      <c r="AF301" s="624"/>
      <c r="AG301" s="624"/>
      <c r="AH301" s="624"/>
      <c r="AI301" s="624"/>
      <c r="AJ301" s="624"/>
    </row>
    <row r="302" spans="1:36" ht="15.6">
      <c r="A302" s="726"/>
      <c r="B302" s="726"/>
      <c r="C302" s="726"/>
      <c r="D302" s="726"/>
      <c r="E302" s="726"/>
      <c r="F302" s="726"/>
      <c r="G302" s="726"/>
      <c r="H302" s="645" t="s">
        <v>146</v>
      </c>
      <c r="I302" s="667"/>
      <c r="J302" s="707"/>
      <c r="K302" s="667"/>
      <c r="L302" s="668"/>
      <c r="M302" s="668"/>
      <c r="N302" s="707"/>
      <c r="O302" s="708">
        <f t="shared" si="75"/>
        <v>0</v>
      </c>
      <c r="P302" s="667"/>
      <c r="Q302" s="668"/>
      <c r="R302" s="668"/>
      <c r="S302" s="667"/>
      <c r="T302" s="668"/>
      <c r="U302" s="668"/>
      <c r="V302" s="624"/>
      <c r="W302" s="624"/>
      <c r="X302" s="624"/>
      <c r="Y302" s="624"/>
      <c r="Z302" s="624"/>
      <c r="AA302" s="624"/>
      <c r="AB302" s="624"/>
      <c r="AC302" s="624"/>
      <c r="AD302" s="624"/>
      <c r="AE302" s="624"/>
      <c r="AF302" s="624"/>
      <c r="AG302" s="624"/>
      <c r="AH302" s="624"/>
      <c r="AI302" s="624"/>
      <c r="AJ302" s="624"/>
    </row>
    <row r="303" spans="1:36" ht="15.6">
      <c r="A303" s="726"/>
      <c r="B303" s="726"/>
      <c r="C303" s="726"/>
      <c r="D303" s="726"/>
      <c r="E303" s="726"/>
      <c r="F303" s="726"/>
      <c r="G303" s="726"/>
      <c r="H303" s="645" t="s">
        <v>5</v>
      </c>
      <c r="I303" s="667"/>
      <c r="J303" s="707"/>
      <c r="K303" s="667"/>
      <c r="L303" s="668"/>
      <c r="M303" s="668"/>
      <c r="N303" s="707"/>
      <c r="O303" s="708">
        <f t="shared" si="75"/>
        <v>0</v>
      </c>
      <c r="P303" s="667"/>
      <c r="Q303" s="668"/>
      <c r="R303" s="668"/>
      <c r="S303" s="667"/>
      <c r="T303" s="668"/>
      <c r="U303" s="668"/>
      <c r="V303" s="624"/>
      <c r="W303" s="624"/>
      <c r="X303" s="624"/>
      <c r="Y303" s="624"/>
      <c r="Z303" s="624"/>
      <c r="AA303" s="624"/>
      <c r="AB303" s="624"/>
      <c r="AC303" s="624"/>
      <c r="AD303" s="624"/>
      <c r="AE303" s="624"/>
      <c r="AF303" s="624"/>
      <c r="AG303" s="624"/>
      <c r="AH303" s="624"/>
      <c r="AI303" s="624"/>
      <c r="AJ303" s="624"/>
    </row>
    <row r="304" spans="1:36" ht="15.6">
      <c r="A304" s="726"/>
      <c r="B304" s="726"/>
      <c r="C304" s="726"/>
      <c r="D304" s="726"/>
      <c r="E304" s="726"/>
      <c r="F304" s="727"/>
      <c r="G304" s="727"/>
      <c r="H304" s="645" t="s">
        <v>147</v>
      </c>
      <c r="I304" s="667"/>
      <c r="J304" s="707"/>
      <c r="K304" s="667">
        <v>50</v>
      </c>
      <c r="L304" s="668"/>
      <c r="M304" s="668"/>
      <c r="N304" s="707"/>
      <c r="O304" s="708">
        <f t="shared" si="75"/>
        <v>50</v>
      </c>
      <c r="P304" s="667">
        <v>400</v>
      </c>
      <c r="Q304" s="668"/>
      <c r="R304" s="668"/>
      <c r="S304" s="667">
        <v>400</v>
      </c>
      <c r="T304" s="668"/>
      <c r="U304" s="668"/>
      <c r="V304" s="624"/>
      <c r="W304" s="624"/>
      <c r="X304" s="624"/>
      <c r="Y304" s="624"/>
      <c r="Z304" s="624"/>
      <c r="AA304" s="624"/>
      <c r="AB304" s="624"/>
      <c r="AC304" s="624"/>
      <c r="AD304" s="624"/>
      <c r="AE304" s="624"/>
      <c r="AF304" s="624"/>
      <c r="AG304" s="624"/>
      <c r="AH304" s="624"/>
      <c r="AI304" s="624"/>
      <c r="AJ304" s="624"/>
    </row>
    <row r="305" spans="1:36" ht="15.6">
      <c r="A305" s="726"/>
      <c r="B305" s="726"/>
      <c r="C305" s="726"/>
      <c r="D305" s="726"/>
      <c r="E305" s="727"/>
      <c r="F305" s="672" t="s">
        <v>255</v>
      </c>
      <c r="G305" s="671"/>
      <c r="H305" s="645" t="s">
        <v>8</v>
      </c>
      <c r="I305" s="709">
        <f t="shared" ref="I305:U305" si="76">SUM(I299:I304)</f>
        <v>0</v>
      </c>
      <c r="J305" s="709">
        <f t="shared" si="76"/>
        <v>0</v>
      </c>
      <c r="K305" s="709">
        <f t="shared" si="76"/>
        <v>50</v>
      </c>
      <c r="L305" s="709">
        <f t="shared" si="76"/>
        <v>0</v>
      </c>
      <c r="M305" s="709">
        <f t="shared" si="76"/>
        <v>0</v>
      </c>
      <c r="N305" s="709">
        <f t="shared" si="76"/>
        <v>0</v>
      </c>
      <c r="O305" s="709">
        <f t="shared" si="76"/>
        <v>50</v>
      </c>
      <c r="P305" s="709">
        <f t="shared" si="76"/>
        <v>400</v>
      </c>
      <c r="Q305" s="709">
        <f t="shared" si="76"/>
        <v>0</v>
      </c>
      <c r="R305" s="709">
        <f t="shared" si="76"/>
        <v>0</v>
      </c>
      <c r="S305" s="709">
        <f t="shared" si="76"/>
        <v>400</v>
      </c>
      <c r="T305" s="709">
        <f t="shared" si="76"/>
        <v>0</v>
      </c>
      <c r="U305" s="709">
        <f t="shared" si="76"/>
        <v>0</v>
      </c>
      <c r="V305" s="624"/>
      <c r="W305" s="624"/>
      <c r="X305" s="624"/>
      <c r="Y305" s="624"/>
      <c r="Z305" s="624"/>
      <c r="AA305" s="624"/>
      <c r="AB305" s="624"/>
      <c r="AC305" s="624"/>
      <c r="AD305" s="624"/>
      <c r="AE305" s="624"/>
      <c r="AF305" s="624"/>
      <c r="AG305" s="624"/>
      <c r="AH305" s="624"/>
      <c r="AI305" s="624"/>
      <c r="AJ305" s="624"/>
    </row>
    <row r="306" spans="1:36" ht="15.6">
      <c r="A306" s="726"/>
      <c r="B306" s="726"/>
      <c r="C306" s="726"/>
      <c r="D306" s="726"/>
      <c r="E306" s="725" t="s">
        <v>258</v>
      </c>
      <c r="F306" s="728" t="s">
        <v>259</v>
      </c>
      <c r="G306" s="729">
        <v>188714469</v>
      </c>
      <c r="H306" s="645" t="s">
        <v>143</v>
      </c>
      <c r="I306" s="667"/>
      <c r="J306" s="707"/>
      <c r="K306" s="667"/>
      <c r="L306" s="668"/>
      <c r="M306" s="668"/>
      <c r="N306" s="707"/>
      <c r="O306" s="708">
        <f t="shared" ref="O306:O311" si="77">I306+K306</f>
        <v>0</v>
      </c>
      <c r="P306" s="667"/>
      <c r="Q306" s="668"/>
      <c r="R306" s="668"/>
      <c r="S306" s="667"/>
      <c r="T306" s="668"/>
      <c r="U306" s="668"/>
      <c r="V306" s="624"/>
      <c r="W306" s="624"/>
      <c r="X306" s="624"/>
      <c r="Y306" s="624"/>
      <c r="Z306" s="624"/>
      <c r="AA306" s="624"/>
      <c r="AB306" s="624"/>
      <c r="AC306" s="624"/>
      <c r="AD306" s="624"/>
      <c r="AE306" s="624"/>
      <c r="AF306" s="624"/>
      <c r="AG306" s="624"/>
      <c r="AH306" s="624"/>
      <c r="AI306" s="624"/>
      <c r="AJ306" s="624"/>
    </row>
    <row r="307" spans="1:36" ht="15.75" customHeight="1">
      <c r="A307" s="726"/>
      <c r="B307" s="726"/>
      <c r="C307" s="726"/>
      <c r="D307" s="726"/>
      <c r="E307" s="726"/>
      <c r="F307" s="726"/>
      <c r="G307" s="726"/>
      <c r="H307" s="645" t="s">
        <v>144</v>
      </c>
      <c r="I307" s="667"/>
      <c r="J307" s="707"/>
      <c r="K307" s="667"/>
      <c r="L307" s="668"/>
      <c r="M307" s="668"/>
      <c r="N307" s="707"/>
      <c r="O307" s="708">
        <f t="shared" si="77"/>
        <v>0</v>
      </c>
      <c r="P307" s="667"/>
      <c r="Q307" s="668"/>
      <c r="R307" s="668"/>
      <c r="S307" s="667"/>
      <c r="T307" s="668"/>
      <c r="U307" s="668"/>
      <c r="V307" s="624"/>
      <c r="W307" s="624"/>
      <c r="X307" s="624"/>
      <c r="Y307" s="624"/>
      <c r="Z307" s="624"/>
      <c r="AA307" s="624"/>
      <c r="AB307" s="624"/>
      <c r="AC307" s="624"/>
      <c r="AD307" s="624"/>
      <c r="AE307" s="624"/>
      <c r="AF307" s="624"/>
      <c r="AG307" s="624"/>
      <c r="AH307" s="624"/>
      <c r="AI307" s="624"/>
      <c r="AJ307" s="624"/>
    </row>
    <row r="308" spans="1:36" ht="15.6">
      <c r="A308" s="726"/>
      <c r="B308" s="726"/>
      <c r="C308" s="726"/>
      <c r="D308" s="726"/>
      <c r="E308" s="726"/>
      <c r="F308" s="726"/>
      <c r="G308" s="726"/>
      <c r="H308" s="645" t="s">
        <v>145</v>
      </c>
      <c r="I308" s="667"/>
      <c r="J308" s="707"/>
      <c r="K308" s="667"/>
      <c r="L308" s="668"/>
      <c r="M308" s="668"/>
      <c r="N308" s="707"/>
      <c r="O308" s="708">
        <f t="shared" si="77"/>
        <v>0</v>
      </c>
      <c r="P308" s="667"/>
      <c r="Q308" s="668"/>
      <c r="R308" s="668"/>
      <c r="S308" s="667"/>
      <c r="T308" s="668"/>
      <c r="U308" s="668"/>
      <c r="V308" s="624"/>
      <c r="W308" s="624"/>
      <c r="X308" s="624"/>
      <c r="Y308" s="624"/>
      <c r="Z308" s="624"/>
      <c r="AA308" s="624"/>
      <c r="AB308" s="624"/>
      <c r="AC308" s="624"/>
      <c r="AD308" s="624"/>
      <c r="AE308" s="624"/>
      <c r="AF308" s="624"/>
      <c r="AG308" s="624"/>
      <c r="AH308" s="624"/>
      <c r="AI308" s="624"/>
      <c r="AJ308" s="624"/>
    </row>
    <row r="309" spans="1:36" ht="15.6">
      <c r="A309" s="726"/>
      <c r="B309" s="726"/>
      <c r="C309" s="726"/>
      <c r="D309" s="726"/>
      <c r="E309" s="726"/>
      <c r="F309" s="726"/>
      <c r="G309" s="726"/>
      <c r="H309" s="645" t="s">
        <v>146</v>
      </c>
      <c r="I309" s="667"/>
      <c r="J309" s="707"/>
      <c r="K309" s="667"/>
      <c r="L309" s="668"/>
      <c r="M309" s="668"/>
      <c r="N309" s="707"/>
      <c r="O309" s="708">
        <f t="shared" si="77"/>
        <v>0</v>
      </c>
      <c r="P309" s="667"/>
      <c r="Q309" s="668"/>
      <c r="R309" s="668"/>
      <c r="S309" s="667"/>
      <c r="T309" s="668"/>
      <c r="U309" s="668"/>
      <c r="V309" s="624"/>
      <c r="W309" s="624"/>
      <c r="X309" s="624"/>
      <c r="Y309" s="624"/>
      <c r="Z309" s="624"/>
      <c r="AA309" s="624"/>
      <c r="AB309" s="624"/>
      <c r="AC309" s="624"/>
      <c r="AD309" s="624"/>
      <c r="AE309" s="624"/>
      <c r="AF309" s="624"/>
      <c r="AG309" s="624"/>
      <c r="AH309" s="624"/>
      <c r="AI309" s="624"/>
      <c r="AJ309" s="624"/>
    </row>
    <row r="310" spans="1:36" ht="15.6">
      <c r="A310" s="726"/>
      <c r="B310" s="726"/>
      <c r="C310" s="726"/>
      <c r="D310" s="726"/>
      <c r="E310" s="726"/>
      <c r="F310" s="726"/>
      <c r="G310" s="726"/>
      <c r="H310" s="645" t="s">
        <v>5</v>
      </c>
      <c r="I310" s="667"/>
      <c r="J310" s="707"/>
      <c r="K310" s="667"/>
      <c r="L310" s="668"/>
      <c r="M310" s="668"/>
      <c r="N310" s="707"/>
      <c r="O310" s="708">
        <f t="shared" si="77"/>
        <v>0</v>
      </c>
      <c r="P310" s="667"/>
      <c r="Q310" s="668"/>
      <c r="R310" s="668"/>
      <c r="S310" s="667"/>
      <c r="T310" s="668"/>
      <c r="U310" s="668"/>
      <c r="V310" s="624"/>
      <c r="W310" s="624"/>
      <c r="X310" s="624"/>
      <c r="Y310" s="624"/>
      <c r="Z310" s="624"/>
      <c r="AA310" s="624"/>
      <c r="AB310" s="624"/>
      <c r="AC310" s="624"/>
      <c r="AD310" s="624"/>
      <c r="AE310" s="624"/>
      <c r="AF310" s="624"/>
      <c r="AG310" s="624"/>
      <c r="AH310" s="624"/>
      <c r="AI310" s="624"/>
      <c r="AJ310" s="624"/>
    </row>
    <row r="311" spans="1:36" ht="15.6">
      <c r="A311" s="726"/>
      <c r="B311" s="726"/>
      <c r="C311" s="726"/>
      <c r="D311" s="726"/>
      <c r="E311" s="726"/>
      <c r="F311" s="727"/>
      <c r="G311" s="727"/>
      <c r="H311" s="645" t="s">
        <v>147</v>
      </c>
      <c r="I311" s="667"/>
      <c r="J311" s="707"/>
      <c r="K311" s="667">
        <v>30</v>
      </c>
      <c r="L311" s="668"/>
      <c r="M311" s="668"/>
      <c r="N311" s="707"/>
      <c r="O311" s="708">
        <f t="shared" si="77"/>
        <v>30</v>
      </c>
      <c r="P311" s="667">
        <v>120</v>
      </c>
      <c r="Q311" s="668"/>
      <c r="R311" s="668"/>
      <c r="S311" s="667">
        <v>200</v>
      </c>
      <c r="T311" s="668"/>
      <c r="U311" s="668"/>
      <c r="V311" s="624"/>
      <c r="W311" s="624"/>
      <c r="X311" s="624"/>
      <c r="Y311" s="624"/>
      <c r="Z311" s="624"/>
      <c r="AA311" s="624"/>
      <c r="AB311" s="624"/>
      <c r="AC311" s="624"/>
      <c r="AD311" s="624"/>
      <c r="AE311" s="624"/>
      <c r="AF311" s="624"/>
      <c r="AG311" s="624"/>
      <c r="AH311" s="624"/>
      <c r="AI311" s="624"/>
      <c r="AJ311" s="624"/>
    </row>
    <row r="312" spans="1:36" ht="15.6">
      <c r="A312" s="726"/>
      <c r="B312" s="726"/>
      <c r="C312" s="726"/>
      <c r="D312" s="726"/>
      <c r="E312" s="727"/>
      <c r="F312" s="672" t="s">
        <v>255</v>
      </c>
      <c r="G312" s="671"/>
      <c r="H312" s="645" t="s">
        <v>8</v>
      </c>
      <c r="I312" s="709">
        <f t="shared" ref="I312:U312" si="78">SUM(I306:I311)</f>
        <v>0</v>
      </c>
      <c r="J312" s="709">
        <f t="shared" si="78"/>
        <v>0</v>
      </c>
      <c r="K312" s="709">
        <f t="shared" si="78"/>
        <v>30</v>
      </c>
      <c r="L312" s="709">
        <f t="shared" si="78"/>
        <v>0</v>
      </c>
      <c r="M312" s="709">
        <f t="shared" si="78"/>
        <v>0</v>
      </c>
      <c r="N312" s="709">
        <f t="shared" si="78"/>
        <v>0</v>
      </c>
      <c r="O312" s="709">
        <f t="shared" si="78"/>
        <v>30</v>
      </c>
      <c r="P312" s="709">
        <f t="shared" si="78"/>
        <v>120</v>
      </c>
      <c r="Q312" s="709">
        <f t="shared" si="78"/>
        <v>0</v>
      </c>
      <c r="R312" s="709">
        <f t="shared" si="78"/>
        <v>0</v>
      </c>
      <c r="S312" s="709">
        <f t="shared" si="78"/>
        <v>200</v>
      </c>
      <c r="T312" s="709">
        <f t="shared" si="78"/>
        <v>0</v>
      </c>
      <c r="U312" s="709">
        <f t="shared" si="78"/>
        <v>0</v>
      </c>
      <c r="V312" s="624"/>
      <c r="W312" s="624"/>
      <c r="X312" s="624"/>
      <c r="Y312" s="624"/>
      <c r="Z312" s="624"/>
      <c r="AA312" s="624"/>
      <c r="AB312" s="624"/>
      <c r="AC312" s="624"/>
      <c r="AD312" s="624"/>
      <c r="AE312" s="624"/>
      <c r="AF312" s="624"/>
      <c r="AG312" s="624"/>
      <c r="AH312" s="624"/>
      <c r="AI312" s="624"/>
      <c r="AJ312" s="624"/>
    </row>
    <row r="313" spans="1:36" ht="15.6">
      <c r="A313" s="726"/>
      <c r="B313" s="726"/>
      <c r="C313" s="726"/>
      <c r="D313" s="726"/>
      <c r="E313" s="725" t="s">
        <v>260</v>
      </c>
      <c r="F313" s="733" t="s">
        <v>261</v>
      </c>
      <c r="G313" s="729">
        <v>188714469</v>
      </c>
      <c r="H313" s="645" t="s">
        <v>143</v>
      </c>
      <c r="I313" s="667"/>
      <c r="J313" s="707"/>
      <c r="K313" s="667"/>
      <c r="L313" s="668"/>
      <c r="M313" s="668"/>
      <c r="N313" s="707"/>
      <c r="O313" s="708">
        <f t="shared" ref="O313:O318" si="79">I313+K313</f>
        <v>0</v>
      </c>
      <c r="P313" s="667"/>
      <c r="Q313" s="668"/>
      <c r="R313" s="668"/>
      <c r="S313" s="667"/>
      <c r="T313" s="668"/>
      <c r="U313" s="668"/>
      <c r="V313" s="624"/>
      <c r="W313" s="624"/>
      <c r="X313" s="624"/>
      <c r="Y313" s="624"/>
      <c r="Z313" s="624"/>
      <c r="AA313" s="624"/>
      <c r="AB313" s="624"/>
      <c r="AC313" s="624"/>
      <c r="AD313" s="624"/>
      <c r="AE313" s="624"/>
      <c r="AF313" s="624"/>
      <c r="AG313" s="624"/>
      <c r="AH313" s="624"/>
      <c r="AI313" s="624"/>
      <c r="AJ313" s="624"/>
    </row>
    <row r="314" spans="1:36" ht="15.6">
      <c r="A314" s="726"/>
      <c r="B314" s="726"/>
      <c r="C314" s="726"/>
      <c r="D314" s="726"/>
      <c r="E314" s="726"/>
      <c r="F314" s="726"/>
      <c r="G314" s="726"/>
      <c r="H314" s="645" t="s">
        <v>144</v>
      </c>
      <c r="I314" s="667"/>
      <c r="J314" s="707"/>
      <c r="K314" s="667"/>
      <c r="L314" s="668"/>
      <c r="M314" s="668"/>
      <c r="N314" s="707"/>
      <c r="O314" s="708">
        <f t="shared" si="79"/>
        <v>0</v>
      </c>
      <c r="P314" s="667"/>
      <c r="Q314" s="668"/>
      <c r="R314" s="668"/>
      <c r="S314" s="667"/>
      <c r="T314" s="668"/>
      <c r="U314" s="668"/>
      <c r="V314" s="624"/>
      <c r="W314" s="624"/>
      <c r="X314" s="624"/>
      <c r="Y314" s="624"/>
      <c r="Z314" s="624"/>
      <c r="AA314" s="624"/>
      <c r="AB314" s="624"/>
      <c r="AC314" s="624"/>
      <c r="AD314" s="624"/>
      <c r="AE314" s="624"/>
      <c r="AF314" s="624"/>
      <c r="AG314" s="624"/>
      <c r="AH314" s="624"/>
      <c r="AI314" s="624"/>
      <c r="AJ314" s="624"/>
    </row>
    <row r="315" spans="1:36" ht="15.6">
      <c r="A315" s="726"/>
      <c r="B315" s="726"/>
      <c r="C315" s="726"/>
      <c r="D315" s="726"/>
      <c r="E315" s="726"/>
      <c r="F315" s="726"/>
      <c r="G315" s="726"/>
      <c r="H315" s="645" t="s">
        <v>145</v>
      </c>
      <c r="I315" s="667"/>
      <c r="J315" s="707"/>
      <c r="K315" s="667"/>
      <c r="L315" s="668"/>
      <c r="M315" s="668"/>
      <c r="N315" s="707"/>
      <c r="O315" s="708">
        <f t="shared" si="79"/>
        <v>0</v>
      </c>
      <c r="P315" s="667"/>
      <c r="Q315" s="668"/>
      <c r="R315" s="668"/>
      <c r="S315" s="667"/>
      <c r="T315" s="668"/>
      <c r="U315" s="668"/>
      <c r="V315" s="624"/>
      <c r="W315" s="624"/>
      <c r="X315" s="624"/>
      <c r="Y315" s="624"/>
      <c r="Z315" s="624"/>
      <c r="AA315" s="624"/>
      <c r="AB315" s="624"/>
      <c r="AC315" s="624"/>
      <c r="AD315" s="624"/>
      <c r="AE315" s="624"/>
      <c r="AF315" s="624"/>
      <c r="AG315" s="624"/>
      <c r="AH315" s="624"/>
      <c r="AI315" s="624"/>
      <c r="AJ315" s="624"/>
    </row>
    <row r="316" spans="1:36" ht="15.6">
      <c r="A316" s="726"/>
      <c r="B316" s="726"/>
      <c r="C316" s="726"/>
      <c r="D316" s="726"/>
      <c r="E316" s="726"/>
      <c r="F316" s="726"/>
      <c r="G316" s="726"/>
      <c r="H316" s="645" t="s">
        <v>146</v>
      </c>
      <c r="I316" s="667"/>
      <c r="J316" s="707"/>
      <c r="K316" s="667"/>
      <c r="L316" s="668"/>
      <c r="M316" s="668"/>
      <c r="N316" s="707"/>
      <c r="O316" s="708">
        <f t="shared" si="79"/>
        <v>0</v>
      </c>
      <c r="P316" s="667"/>
      <c r="Q316" s="668"/>
      <c r="R316" s="668"/>
      <c r="S316" s="667"/>
      <c r="T316" s="668"/>
      <c r="U316" s="668"/>
      <c r="V316" s="624"/>
      <c r="W316" s="624"/>
      <c r="X316" s="624"/>
      <c r="Y316" s="624"/>
      <c r="Z316" s="624"/>
      <c r="AA316" s="624"/>
      <c r="AB316" s="624"/>
      <c r="AC316" s="624"/>
      <c r="AD316" s="624"/>
      <c r="AE316" s="624"/>
      <c r="AF316" s="624"/>
      <c r="AG316" s="624"/>
      <c r="AH316" s="624"/>
      <c r="AI316" s="624"/>
      <c r="AJ316" s="624"/>
    </row>
    <row r="317" spans="1:36" ht="15.6">
      <c r="A317" s="726"/>
      <c r="B317" s="726"/>
      <c r="C317" s="726"/>
      <c r="D317" s="726"/>
      <c r="E317" s="726"/>
      <c r="F317" s="726"/>
      <c r="G317" s="726"/>
      <c r="H317" s="645" t="s">
        <v>5</v>
      </c>
      <c r="I317" s="667"/>
      <c r="J317" s="707"/>
      <c r="K317" s="667">
        <v>121.3</v>
      </c>
      <c r="L317" s="668">
        <v>121.3</v>
      </c>
      <c r="M317" s="668"/>
      <c r="N317" s="707"/>
      <c r="O317" s="708">
        <f t="shared" si="79"/>
        <v>121.3</v>
      </c>
      <c r="P317" s="667"/>
      <c r="Q317" s="668"/>
      <c r="R317" s="668"/>
      <c r="S317" s="667"/>
      <c r="T317" s="668"/>
      <c r="U317" s="668"/>
      <c r="V317" s="624"/>
      <c r="W317" s="624"/>
      <c r="X317" s="624"/>
      <c r="Y317" s="624"/>
      <c r="Z317" s="624"/>
      <c r="AA317" s="624"/>
      <c r="AB317" s="624"/>
      <c r="AC317" s="624"/>
      <c r="AD317" s="624"/>
      <c r="AE317" s="624"/>
      <c r="AF317" s="624"/>
      <c r="AG317" s="624"/>
      <c r="AH317" s="624"/>
      <c r="AI317" s="624"/>
      <c r="AJ317" s="624"/>
    </row>
    <row r="318" spans="1:36" ht="15.6">
      <c r="A318" s="726"/>
      <c r="B318" s="726"/>
      <c r="C318" s="726"/>
      <c r="D318" s="726"/>
      <c r="E318" s="726"/>
      <c r="F318" s="727"/>
      <c r="G318" s="727"/>
      <c r="H318" s="645" t="s">
        <v>147</v>
      </c>
      <c r="I318" s="667"/>
      <c r="J318" s="707"/>
      <c r="K318" s="667"/>
      <c r="L318" s="668"/>
      <c r="M318" s="668"/>
      <c r="N318" s="707"/>
      <c r="O318" s="708">
        <f t="shared" si="79"/>
        <v>0</v>
      </c>
      <c r="P318" s="667"/>
      <c r="Q318" s="668"/>
      <c r="R318" s="668"/>
      <c r="S318" s="667"/>
      <c r="T318" s="668"/>
      <c r="U318" s="668"/>
      <c r="V318" s="624"/>
      <c r="W318" s="624"/>
      <c r="X318" s="624"/>
      <c r="Y318" s="624"/>
      <c r="Z318" s="624"/>
      <c r="AA318" s="624"/>
      <c r="AB318" s="624"/>
      <c r="AC318" s="624"/>
      <c r="AD318" s="624"/>
      <c r="AE318" s="624"/>
      <c r="AF318" s="624"/>
      <c r="AG318" s="624"/>
      <c r="AH318" s="624"/>
      <c r="AI318" s="624"/>
      <c r="AJ318" s="624"/>
    </row>
    <row r="319" spans="1:36" ht="15.6">
      <c r="A319" s="726"/>
      <c r="B319" s="726"/>
      <c r="C319" s="726"/>
      <c r="D319" s="726"/>
      <c r="E319" s="727"/>
      <c r="F319" s="672" t="s">
        <v>262</v>
      </c>
      <c r="G319" s="671"/>
      <c r="H319" s="645" t="s">
        <v>8</v>
      </c>
      <c r="I319" s="709">
        <f t="shared" ref="I319:U319" si="80">SUM(I313:I318)</f>
        <v>0</v>
      </c>
      <c r="J319" s="709">
        <f t="shared" si="80"/>
        <v>0</v>
      </c>
      <c r="K319" s="709">
        <f t="shared" si="80"/>
        <v>121.3</v>
      </c>
      <c r="L319" s="709">
        <f t="shared" si="80"/>
        <v>121.3</v>
      </c>
      <c r="M319" s="709">
        <f t="shared" si="80"/>
        <v>0</v>
      </c>
      <c r="N319" s="709">
        <f t="shared" si="80"/>
        <v>0</v>
      </c>
      <c r="O319" s="709">
        <f t="shared" si="80"/>
        <v>121.3</v>
      </c>
      <c r="P319" s="709">
        <f t="shared" si="80"/>
        <v>0</v>
      </c>
      <c r="Q319" s="709">
        <f t="shared" si="80"/>
        <v>0</v>
      </c>
      <c r="R319" s="709">
        <f t="shared" si="80"/>
        <v>0</v>
      </c>
      <c r="S319" s="709">
        <f t="shared" si="80"/>
        <v>0</v>
      </c>
      <c r="T319" s="709">
        <f t="shared" si="80"/>
        <v>0</v>
      </c>
      <c r="U319" s="709">
        <f t="shared" si="80"/>
        <v>0</v>
      </c>
      <c r="V319" s="624"/>
      <c r="W319" s="624"/>
      <c r="X319" s="624"/>
      <c r="Y319" s="624"/>
      <c r="Z319" s="624"/>
      <c r="AA319" s="624"/>
      <c r="AB319" s="624"/>
      <c r="AC319" s="624"/>
      <c r="AD319" s="624"/>
      <c r="AE319" s="624"/>
      <c r="AF319" s="624"/>
      <c r="AG319" s="624"/>
      <c r="AH319" s="624"/>
      <c r="AI319" s="624"/>
      <c r="AJ319" s="624"/>
    </row>
    <row r="320" spans="1:36" ht="15.6">
      <c r="A320" s="726"/>
      <c r="B320" s="726"/>
      <c r="C320" s="726"/>
      <c r="D320" s="726"/>
      <c r="E320" s="725" t="s">
        <v>263</v>
      </c>
      <c r="F320" s="733" t="s">
        <v>264</v>
      </c>
      <c r="G320" s="729">
        <v>188714469</v>
      </c>
      <c r="H320" s="645" t="s">
        <v>143</v>
      </c>
      <c r="I320" s="667"/>
      <c r="J320" s="707"/>
      <c r="K320" s="667"/>
      <c r="L320" s="668"/>
      <c r="M320" s="668"/>
      <c r="N320" s="707"/>
      <c r="O320" s="708">
        <f t="shared" ref="O320:O325" si="81">I320+K320</f>
        <v>0</v>
      </c>
      <c r="P320" s="667"/>
      <c r="Q320" s="668"/>
      <c r="R320" s="668"/>
      <c r="S320" s="667"/>
      <c r="T320" s="668"/>
      <c r="U320" s="668"/>
      <c r="V320" s="624"/>
      <c r="W320" s="624"/>
      <c r="X320" s="624"/>
      <c r="Y320" s="624"/>
      <c r="Z320" s="624"/>
      <c r="AA320" s="624"/>
      <c r="AB320" s="624"/>
      <c r="AC320" s="624"/>
      <c r="AD320" s="624"/>
      <c r="AE320" s="624"/>
      <c r="AF320" s="624"/>
      <c r="AG320" s="624"/>
      <c r="AH320" s="624"/>
      <c r="AI320" s="624"/>
      <c r="AJ320" s="624"/>
    </row>
    <row r="321" spans="1:36" ht="15.6">
      <c r="A321" s="726"/>
      <c r="B321" s="726"/>
      <c r="C321" s="726"/>
      <c r="D321" s="726"/>
      <c r="E321" s="726"/>
      <c r="F321" s="726"/>
      <c r="G321" s="726"/>
      <c r="H321" s="645" t="s">
        <v>144</v>
      </c>
      <c r="I321" s="667"/>
      <c r="J321" s="707"/>
      <c r="K321" s="667"/>
      <c r="L321" s="668"/>
      <c r="M321" s="668"/>
      <c r="N321" s="707"/>
      <c r="O321" s="708">
        <f t="shared" si="81"/>
        <v>0</v>
      </c>
      <c r="P321" s="667"/>
      <c r="Q321" s="668"/>
      <c r="R321" s="668"/>
      <c r="S321" s="667"/>
      <c r="T321" s="668"/>
      <c r="U321" s="668"/>
      <c r="V321" s="624"/>
      <c r="W321" s="624"/>
      <c r="X321" s="624"/>
      <c r="Y321" s="624"/>
      <c r="Z321" s="624"/>
      <c r="AA321" s="624"/>
      <c r="AB321" s="624"/>
      <c r="AC321" s="624"/>
      <c r="AD321" s="624"/>
      <c r="AE321" s="624"/>
      <c r="AF321" s="624"/>
      <c r="AG321" s="624"/>
      <c r="AH321" s="624"/>
      <c r="AI321" s="624"/>
      <c r="AJ321" s="624"/>
    </row>
    <row r="322" spans="1:36" ht="15.6">
      <c r="A322" s="726"/>
      <c r="B322" s="726"/>
      <c r="C322" s="726"/>
      <c r="D322" s="726"/>
      <c r="E322" s="726"/>
      <c r="F322" s="726"/>
      <c r="G322" s="726"/>
      <c r="H322" s="645" t="s">
        <v>145</v>
      </c>
      <c r="I322" s="667"/>
      <c r="J322" s="707"/>
      <c r="K322" s="667"/>
      <c r="L322" s="668"/>
      <c r="M322" s="668"/>
      <c r="N322" s="707"/>
      <c r="O322" s="708">
        <f t="shared" si="81"/>
        <v>0</v>
      </c>
      <c r="P322" s="667"/>
      <c r="Q322" s="668"/>
      <c r="R322" s="668"/>
      <c r="S322" s="667"/>
      <c r="T322" s="668"/>
      <c r="U322" s="668"/>
      <c r="V322" s="624"/>
      <c r="W322" s="624"/>
      <c r="X322" s="624"/>
      <c r="Y322" s="624"/>
      <c r="Z322" s="624"/>
      <c r="AA322" s="624"/>
      <c r="AB322" s="624"/>
      <c r="AC322" s="624"/>
      <c r="AD322" s="624"/>
      <c r="AE322" s="624"/>
      <c r="AF322" s="624"/>
      <c r="AG322" s="624"/>
      <c r="AH322" s="624"/>
      <c r="AI322" s="624"/>
      <c r="AJ322" s="624"/>
    </row>
    <row r="323" spans="1:36" ht="15.6">
      <c r="A323" s="726"/>
      <c r="B323" s="726"/>
      <c r="C323" s="726"/>
      <c r="D323" s="726"/>
      <c r="E323" s="726"/>
      <c r="F323" s="726"/>
      <c r="G323" s="726"/>
      <c r="H323" s="645" t="s">
        <v>146</v>
      </c>
      <c r="I323" s="667"/>
      <c r="J323" s="707"/>
      <c r="K323" s="667"/>
      <c r="L323" s="668"/>
      <c r="M323" s="668"/>
      <c r="N323" s="707"/>
      <c r="O323" s="708">
        <f t="shared" si="81"/>
        <v>0</v>
      </c>
      <c r="P323" s="667"/>
      <c r="Q323" s="668"/>
      <c r="R323" s="668"/>
      <c r="S323" s="667"/>
      <c r="T323" s="668"/>
      <c r="U323" s="668"/>
      <c r="V323" s="624"/>
      <c r="W323" s="624"/>
      <c r="X323" s="624"/>
      <c r="Y323" s="624"/>
      <c r="Z323" s="624"/>
      <c r="AA323" s="624"/>
      <c r="AB323" s="624"/>
      <c r="AC323" s="624"/>
      <c r="AD323" s="624"/>
      <c r="AE323" s="624"/>
      <c r="AF323" s="624"/>
      <c r="AG323" s="624"/>
      <c r="AH323" s="624"/>
      <c r="AI323" s="624"/>
      <c r="AJ323" s="624"/>
    </row>
    <row r="324" spans="1:36" ht="15.6">
      <c r="A324" s="726"/>
      <c r="B324" s="726"/>
      <c r="C324" s="726"/>
      <c r="D324" s="726"/>
      <c r="E324" s="726"/>
      <c r="F324" s="726"/>
      <c r="G324" s="726"/>
      <c r="H324" s="645" t="s">
        <v>5</v>
      </c>
      <c r="I324" s="667"/>
      <c r="J324" s="707"/>
      <c r="K324" s="667">
        <v>46.4</v>
      </c>
      <c r="L324" s="668">
        <v>46.4</v>
      </c>
      <c r="M324" s="668"/>
      <c r="N324" s="707"/>
      <c r="O324" s="708">
        <f t="shared" si="81"/>
        <v>46.4</v>
      </c>
      <c r="P324" s="667"/>
      <c r="Q324" s="668"/>
      <c r="R324" s="668"/>
      <c r="S324" s="667"/>
      <c r="T324" s="668"/>
      <c r="U324" s="668"/>
      <c r="V324" s="624"/>
      <c r="W324" s="624"/>
      <c r="X324" s="624"/>
      <c r="Y324" s="624"/>
      <c r="Z324" s="624"/>
      <c r="AA324" s="624"/>
      <c r="AB324" s="624"/>
      <c r="AC324" s="624"/>
      <c r="AD324" s="624"/>
      <c r="AE324" s="624"/>
      <c r="AF324" s="624"/>
      <c r="AG324" s="624"/>
      <c r="AH324" s="624"/>
      <c r="AI324" s="624"/>
      <c r="AJ324" s="624"/>
    </row>
    <row r="325" spans="1:36" ht="15.6">
      <c r="A325" s="726"/>
      <c r="B325" s="726"/>
      <c r="C325" s="726"/>
      <c r="D325" s="726"/>
      <c r="E325" s="726"/>
      <c r="F325" s="727"/>
      <c r="G325" s="727"/>
      <c r="H325" s="645" t="s">
        <v>147</v>
      </c>
      <c r="I325" s="667"/>
      <c r="J325" s="707"/>
      <c r="K325" s="667"/>
      <c r="L325" s="668"/>
      <c r="M325" s="668"/>
      <c r="N325" s="707"/>
      <c r="O325" s="708">
        <f t="shared" si="81"/>
        <v>0</v>
      </c>
      <c r="P325" s="667"/>
      <c r="Q325" s="668"/>
      <c r="R325" s="668"/>
      <c r="S325" s="667"/>
      <c r="T325" s="668"/>
      <c r="U325" s="668"/>
      <c r="V325" s="624"/>
      <c r="W325" s="624"/>
      <c r="X325" s="624"/>
      <c r="Y325" s="624"/>
      <c r="Z325" s="624"/>
      <c r="AA325" s="624"/>
      <c r="AB325" s="624"/>
      <c r="AC325" s="624"/>
      <c r="AD325" s="624"/>
      <c r="AE325" s="624"/>
      <c r="AF325" s="624"/>
      <c r="AG325" s="624"/>
      <c r="AH325" s="624"/>
      <c r="AI325" s="624"/>
      <c r="AJ325" s="624"/>
    </row>
    <row r="326" spans="1:36" ht="15.6">
      <c r="A326" s="726"/>
      <c r="B326" s="726"/>
      <c r="C326" s="726"/>
      <c r="D326" s="726"/>
      <c r="E326" s="727"/>
      <c r="F326" s="672" t="s">
        <v>262</v>
      </c>
      <c r="G326" s="671"/>
      <c r="H326" s="645" t="s">
        <v>8</v>
      </c>
      <c r="I326" s="709">
        <f t="shared" ref="I326:U326" si="82">SUM(I320:I325)</f>
        <v>0</v>
      </c>
      <c r="J326" s="709">
        <f t="shared" si="82"/>
        <v>0</v>
      </c>
      <c r="K326" s="709">
        <f t="shared" si="82"/>
        <v>46.4</v>
      </c>
      <c r="L326" s="709">
        <f t="shared" si="82"/>
        <v>46.4</v>
      </c>
      <c r="M326" s="709">
        <f t="shared" si="82"/>
        <v>0</v>
      </c>
      <c r="N326" s="709">
        <f t="shared" si="82"/>
        <v>0</v>
      </c>
      <c r="O326" s="709">
        <f t="shared" si="82"/>
        <v>46.4</v>
      </c>
      <c r="P326" s="709">
        <f t="shared" si="82"/>
        <v>0</v>
      </c>
      <c r="Q326" s="709">
        <f t="shared" si="82"/>
        <v>0</v>
      </c>
      <c r="R326" s="709">
        <f t="shared" si="82"/>
        <v>0</v>
      </c>
      <c r="S326" s="709">
        <f t="shared" si="82"/>
        <v>0</v>
      </c>
      <c r="T326" s="709">
        <f t="shared" si="82"/>
        <v>0</v>
      </c>
      <c r="U326" s="709">
        <f t="shared" si="82"/>
        <v>0</v>
      </c>
      <c r="V326" s="624"/>
      <c r="W326" s="624"/>
      <c r="X326" s="624"/>
      <c r="Y326" s="624"/>
      <c r="Z326" s="624"/>
      <c r="AA326" s="624"/>
      <c r="AB326" s="624"/>
      <c r="AC326" s="624"/>
      <c r="AD326" s="624"/>
      <c r="AE326" s="624"/>
      <c r="AF326" s="624"/>
      <c r="AG326" s="624"/>
      <c r="AH326" s="624"/>
      <c r="AI326" s="624"/>
      <c r="AJ326" s="624"/>
    </row>
    <row r="327" spans="1:36" ht="15.6">
      <c r="A327" s="726"/>
      <c r="B327" s="726"/>
      <c r="C327" s="726"/>
      <c r="D327" s="726"/>
      <c r="E327" s="725" t="s">
        <v>265</v>
      </c>
      <c r="F327" s="734" t="s">
        <v>266</v>
      </c>
      <c r="G327" s="729">
        <v>188714469</v>
      </c>
      <c r="H327" s="645" t="s">
        <v>143</v>
      </c>
      <c r="I327" s="667"/>
      <c r="J327" s="707"/>
      <c r="K327" s="667"/>
      <c r="L327" s="668"/>
      <c r="M327" s="668"/>
      <c r="N327" s="707"/>
      <c r="O327" s="708">
        <f t="shared" ref="O327:O332" si="83">I327+K327</f>
        <v>0</v>
      </c>
      <c r="P327" s="667"/>
      <c r="Q327" s="668"/>
      <c r="R327" s="668"/>
      <c r="S327" s="667"/>
      <c r="T327" s="668"/>
      <c r="U327" s="668"/>
      <c r="V327" s="624"/>
      <c r="W327" s="624"/>
      <c r="X327" s="624"/>
      <c r="Y327" s="624"/>
      <c r="Z327" s="624"/>
      <c r="AA327" s="624"/>
      <c r="AB327" s="624"/>
      <c r="AC327" s="624"/>
      <c r="AD327" s="624"/>
      <c r="AE327" s="624"/>
      <c r="AF327" s="624"/>
      <c r="AG327" s="624"/>
      <c r="AH327" s="624"/>
      <c r="AI327" s="624"/>
      <c r="AJ327" s="624"/>
    </row>
    <row r="328" spans="1:36" ht="15.6">
      <c r="A328" s="726"/>
      <c r="B328" s="726"/>
      <c r="C328" s="726"/>
      <c r="D328" s="726"/>
      <c r="E328" s="726"/>
      <c r="F328" s="726"/>
      <c r="G328" s="726"/>
      <c r="H328" s="645" t="s">
        <v>144</v>
      </c>
      <c r="I328" s="667"/>
      <c r="J328" s="707"/>
      <c r="K328" s="667"/>
      <c r="L328" s="668"/>
      <c r="M328" s="668"/>
      <c r="N328" s="707"/>
      <c r="O328" s="708">
        <f t="shared" si="83"/>
        <v>0</v>
      </c>
      <c r="P328" s="667"/>
      <c r="Q328" s="668"/>
      <c r="R328" s="668"/>
      <c r="S328" s="667"/>
      <c r="T328" s="668"/>
      <c r="U328" s="668"/>
      <c r="V328" s="624"/>
      <c r="W328" s="624"/>
      <c r="X328" s="624"/>
      <c r="Y328" s="624"/>
      <c r="Z328" s="624"/>
      <c r="AA328" s="624"/>
      <c r="AB328" s="624"/>
      <c r="AC328" s="624"/>
      <c r="AD328" s="624"/>
      <c r="AE328" s="624"/>
      <c r="AF328" s="624"/>
      <c r="AG328" s="624"/>
      <c r="AH328" s="624"/>
      <c r="AI328" s="624"/>
      <c r="AJ328" s="624"/>
    </row>
    <row r="329" spans="1:36" ht="15.6">
      <c r="A329" s="726"/>
      <c r="B329" s="726"/>
      <c r="C329" s="726"/>
      <c r="D329" s="726"/>
      <c r="E329" s="726"/>
      <c r="F329" s="726"/>
      <c r="G329" s="726"/>
      <c r="H329" s="645" t="s">
        <v>145</v>
      </c>
      <c r="I329" s="667"/>
      <c r="J329" s="707"/>
      <c r="K329" s="667"/>
      <c r="L329" s="668"/>
      <c r="M329" s="668"/>
      <c r="N329" s="707"/>
      <c r="O329" s="708">
        <f t="shared" si="83"/>
        <v>0</v>
      </c>
      <c r="P329" s="667"/>
      <c r="Q329" s="668"/>
      <c r="R329" s="668"/>
      <c r="S329" s="667"/>
      <c r="T329" s="668"/>
      <c r="U329" s="668"/>
      <c r="V329" s="624"/>
      <c r="W329" s="624"/>
      <c r="X329" s="624"/>
      <c r="Y329" s="624"/>
      <c r="Z329" s="624"/>
      <c r="AA329" s="624"/>
      <c r="AB329" s="624"/>
      <c r="AC329" s="624"/>
      <c r="AD329" s="624"/>
      <c r="AE329" s="624"/>
      <c r="AF329" s="624"/>
      <c r="AG329" s="624"/>
      <c r="AH329" s="624"/>
      <c r="AI329" s="624"/>
      <c r="AJ329" s="624"/>
    </row>
    <row r="330" spans="1:36" ht="15.6">
      <c r="A330" s="726"/>
      <c r="B330" s="726"/>
      <c r="C330" s="726"/>
      <c r="D330" s="726"/>
      <c r="E330" s="726"/>
      <c r="F330" s="726"/>
      <c r="G330" s="726"/>
      <c r="H330" s="645" t="s">
        <v>146</v>
      </c>
      <c r="I330" s="667"/>
      <c r="J330" s="707"/>
      <c r="K330" s="667"/>
      <c r="L330" s="668"/>
      <c r="M330" s="668"/>
      <c r="N330" s="707"/>
      <c r="O330" s="708">
        <f t="shared" si="83"/>
        <v>0</v>
      </c>
      <c r="P330" s="667"/>
      <c r="Q330" s="668"/>
      <c r="R330" s="668"/>
      <c r="S330" s="667"/>
      <c r="T330" s="668"/>
      <c r="U330" s="668"/>
      <c r="V330" s="624"/>
      <c r="W330" s="624"/>
      <c r="X330" s="624"/>
      <c r="Y330" s="624"/>
      <c r="Z330" s="624"/>
      <c r="AA330" s="624"/>
      <c r="AB330" s="624"/>
      <c r="AC330" s="624"/>
      <c r="AD330" s="624"/>
      <c r="AE330" s="624"/>
      <c r="AF330" s="624"/>
      <c r="AG330" s="624"/>
      <c r="AH330" s="624"/>
      <c r="AI330" s="624"/>
      <c r="AJ330" s="624"/>
    </row>
    <row r="331" spans="1:36" ht="15.6">
      <c r="A331" s="726"/>
      <c r="B331" s="726"/>
      <c r="C331" s="726"/>
      <c r="D331" s="726"/>
      <c r="E331" s="726"/>
      <c r="F331" s="726"/>
      <c r="G331" s="726"/>
      <c r="H331" s="645" t="s">
        <v>5</v>
      </c>
      <c r="I331" s="667"/>
      <c r="J331" s="707"/>
      <c r="K331" s="667">
        <v>121</v>
      </c>
      <c r="L331" s="668">
        <v>121</v>
      </c>
      <c r="M331" s="668"/>
      <c r="N331" s="707"/>
      <c r="O331" s="708">
        <f t="shared" si="83"/>
        <v>121</v>
      </c>
      <c r="P331" s="667"/>
      <c r="Q331" s="668"/>
      <c r="R331" s="668"/>
      <c r="S331" s="667"/>
      <c r="T331" s="668"/>
      <c r="U331" s="668"/>
      <c r="V331" s="624"/>
      <c r="W331" s="624"/>
      <c r="X331" s="624"/>
      <c r="Y331" s="624"/>
      <c r="Z331" s="624"/>
      <c r="AA331" s="624"/>
      <c r="AB331" s="624"/>
      <c r="AC331" s="624"/>
      <c r="AD331" s="624"/>
      <c r="AE331" s="624"/>
      <c r="AF331" s="624"/>
      <c r="AG331" s="624"/>
      <c r="AH331" s="624"/>
      <c r="AI331" s="624"/>
      <c r="AJ331" s="624"/>
    </row>
    <row r="332" spans="1:36" ht="15.6">
      <c r="A332" s="726"/>
      <c r="B332" s="726"/>
      <c r="C332" s="726"/>
      <c r="D332" s="726"/>
      <c r="E332" s="726"/>
      <c r="F332" s="727"/>
      <c r="G332" s="727"/>
      <c r="H332" s="645" t="s">
        <v>147</v>
      </c>
      <c r="I332" s="667"/>
      <c r="J332" s="707"/>
      <c r="K332" s="667"/>
      <c r="L332" s="668"/>
      <c r="M332" s="668"/>
      <c r="N332" s="707"/>
      <c r="O332" s="708">
        <f t="shared" si="83"/>
        <v>0</v>
      </c>
      <c r="P332" s="667"/>
      <c r="Q332" s="668"/>
      <c r="R332" s="668"/>
      <c r="S332" s="667"/>
      <c r="T332" s="668"/>
      <c r="U332" s="668"/>
      <c r="V332" s="624"/>
      <c r="W332" s="624"/>
      <c r="X332" s="624"/>
      <c r="Y332" s="624"/>
      <c r="Z332" s="624"/>
      <c r="AA332" s="624"/>
      <c r="AB332" s="624"/>
      <c r="AC332" s="624"/>
      <c r="AD332" s="624"/>
      <c r="AE332" s="624"/>
      <c r="AF332" s="624"/>
      <c r="AG332" s="624"/>
      <c r="AH332" s="624"/>
      <c r="AI332" s="624"/>
      <c r="AJ332" s="624"/>
    </row>
    <row r="333" spans="1:36" ht="15.6">
      <c r="A333" s="726"/>
      <c r="B333" s="726"/>
      <c r="C333" s="726"/>
      <c r="D333" s="726"/>
      <c r="E333" s="727"/>
      <c r="F333" s="672" t="s">
        <v>262</v>
      </c>
      <c r="G333" s="671"/>
      <c r="H333" s="645" t="s">
        <v>8</v>
      </c>
      <c r="I333" s="709">
        <f t="shared" ref="I333:U333" si="84">SUM(I327:I332)</f>
        <v>0</v>
      </c>
      <c r="J333" s="709">
        <f t="shared" si="84"/>
        <v>0</v>
      </c>
      <c r="K333" s="709">
        <f t="shared" si="84"/>
        <v>121</v>
      </c>
      <c r="L333" s="709">
        <f t="shared" si="84"/>
        <v>121</v>
      </c>
      <c r="M333" s="709">
        <f t="shared" si="84"/>
        <v>0</v>
      </c>
      <c r="N333" s="709">
        <f t="shared" si="84"/>
        <v>0</v>
      </c>
      <c r="O333" s="709">
        <f t="shared" si="84"/>
        <v>121</v>
      </c>
      <c r="P333" s="709">
        <f t="shared" si="84"/>
        <v>0</v>
      </c>
      <c r="Q333" s="709">
        <f t="shared" si="84"/>
        <v>0</v>
      </c>
      <c r="R333" s="709">
        <f t="shared" si="84"/>
        <v>0</v>
      </c>
      <c r="S333" s="709">
        <f t="shared" si="84"/>
        <v>0</v>
      </c>
      <c r="T333" s="709">
        <f t="shared" si="84"/>
        <v>0</v>
      </c>
      <c r="U333" s="709">
        <f t="shared" si="84"/>
        <v>0</v>
      </c>
      <c r="V333" s="624"/>
      <c r="W333" s="624"/>
      <c r="X333" s="624"/>
      <c r="Y333" s="624"/>
      <c r="Z333" s="624"/>
      <c r="AA333" s="624"/>
      <c r="AB333" s="624"/>
      <c r="AC333" s="624"/>
      <c r="AD333" s="624"/>
      <c r="AE333" s="624"/>
      <c r="AF333" s="624"/>
      <c r="AG333" s="624"/>
      <c r="AH333" s="624"/>
      <c r="AI333" s="624"/>
      <c r="AJ333" s="624"/>
    </row>
    <row r="334" spans="1:36" ht="15.6">
      <c r="A334" s="726"/>
      <c r="B334" s="726"/>
      <c r="C334" s="726"/>
      <c r="D334" s="726"/>
      <c r="E334" s="725" t="s">
        <v>267</v>
      </c>
      <c r="F334" s="733" t="s">
        <v>268</v>
      </c>
      <c r="G334" s="729">
        <v>188714469</v>
      </c>
      <c r="H334" s="645" t="s">
        <v>143</v>
      </c>
      <c r="I334" s="667"/>
      <c r="J334" s="707"/>
      <c r="K334" s="667"/>
      <c r="L334" s="668"/>
      <c r="M334" s="668"/>
      <c r="N334" s="707"/>
      <c r="O334" s="708">
        <f t="shared" ref="O334:O339" si="85">I334+K334</f>
        <v>0</v>
      </c>
      <c r="P334" s="667"/>
      <c r="Q334" s="668"/>
      <c r="R334" s="668"/>
      <c r="S334" s="667"/>
      <c r="T334" s="668"/>
      <c r="U334" s="668"/>
      <c r="V334" s="624"/>
      <c r="W334" s="624"/>
      <c r="X334" s="624"/>
      <c r="Y334" s="624"/>
      <c r="Z334" s="624"/>
      <c r="AA334" s="624"/>
      <c r="AB334" s="624"/>
      <c r="AC334" s="624"/>
      <c r="AD334" s="624"/>
      <c r="AE334" s="624"/>
      <c r="AF334" s="624"/>
      <c r="AG334" s="624"/>
      <c r="AH334" s="624"/>
      <c r="AI334" s="624"/>
      <c r="AJ334" s="624"/>
    </row>
    <row r="335" spans="1:36" ht="15.6">
      <c r="A335" s="726"/>
      <c r="B335" s="726"/>
      <c r="C335" s="726"/>
      <c r="D335" s="726"/>
      <c r="E335" s="726"/>
      <c r="F335" s="726"/>
      <c r="G335" s="726"/>
      <c r="H335" s="645" t="s">
        <v>144</v>
      </c>
      <c r="I335" s="667"/>
      <c r="J335" s="707"/>
      <c r="K335" s="667"/>
      <c r="L335" s="668"/>
      <c r="M335" s="668"/>
      <c r="N335" s="707"/>
      <c r="O335" s="708">
        <f t="shared" si="85"/>
        <v>0</v>
      </c>
      <c r="P335" s="667"/>
      <c r="Q335" s="668"/>
      <c r="R335" s="668"/>
      <c r="S335" s="667"/>
      <c r="T335" s="668"/>
      <c r="U335" s="668"/>
      <c r="V335" s="624"/>
      <c r="W335" s="624"/>
      <c r="X335" s="624"/>
      <c r="Y335" s="624"/>
      <c r="Z335" s="624"/>
      <c r="AA335" s="624"/>
      <c r="AB335" s="624"/>
      <c r="AC335" s="624"/>
      <c r="AD335" s="624"/>
      <c r="AE335" s="624"/>
      <c r="AF335" s="624"/>
      <c r="AG335" s="624"/>
      <c r="AH335" s="624"/>
      <c r="AI335" s="624"/>
      <c r="AJ335" s="624"/>
    </row>
    <row r="336" spans="1:36" ht="15.6">
      <c r="A336" s="726"/>
      <c r="B336" s="726"/>
      <c r="C336" s="726"/>
      <c r="D336" s="726"/>
      <c r="E336" s="726"/>
      <c r="F336" s="726"/>
      <c r="G336" s="726"/>
      <c r="H336" s="645" t="s">
        <v>145</v>
      </c>
      <c r="I336" s="667"/>
      <c r="J336" s="707"/>
      <c r="K336" s="667"/>
      <c r="L336" s="668"/>
      <c r="M336" s="668"/>
      <c r="N336" s="707"/>
      <c r="O336" s="708">
        <f t="shared" si="85"/>
        <v>0</v>
      </c>
      <c r="P336" s="667"/>
      <c r="Q336" s="668"/>
      <c r="R336" s="668"/>
      <c r="S336" s="667"/>
      <c r="T336" s="668"/>
      <c r="U336" s="668"/>
      <c r="V336" s="624"/>
      <c r="W336" s="624"/>
      <c r="X336" s="624"/>
      <c r="Y336" s="624"/>
      <c r="Z336" s="624"/>
      <c r="AA336" s="624"/>
      <c r="AB336" s="624"/>
      <c r="AC336" s="624"/>
      <c r="AD336" s="624"/>
      <c r="AE336" s="624"/>
      <c r="AF336" s="624"/>
      <c r="AG336" s="624"/>
      <c r="AH336" s="624"/>
      <c r="AI336" s="624"/>
      <c r="AJ336" s="624"/>
    </row>
    <row r="337" spans="1:36" ht="15.6">
      <c r="A337" s="726"/>
      <c r="B337" s="726"/>
      <c r="C337" s="726"/>
      <c r="D337" s="726"/>
      <c r="E337" s="726"/>
      <c r="F337" s="726"/>
      <c r="G337" s="726"/>
      <c r="H337" s="645" t="s">
        <v>146</v>
      </c>
      <c r="I337" s="667"/>
      <c r="J337" s="707"/>
      <c r="K337" s="667"/>
      <c r="L337" s="668"/>
      <c r="M337" s="668"/>
      <c r="N337" s="707"/>
      <c r="O337" s="708">
        <f t="shared" si="85"/>
        <v>0</v>
      </c>
      <c r="P337" s="667"/>
      <c r="Q337" s="668"/>
      <c r="R337" s="668"/>
      <c r="S337" s="667"/>
      <c r="T337" s="668"/>
      <c r="U337" s="668"/>
      <c r="V337" s="624"/>
      <c r="W337" s="624"/>
      <c r="X337" s="624"/>
      <c r="Y337" s="624"/>
      <c r="Z337" s="624"/>
      <c r="AA337" s="624"/>
      <c r="AB337" s="624"/>
      <c r="AC337" s="624"/>
      <c r="AD337" s="624"/>
      <c r="AE337" s="624"/>
      <c r="AF337" s="624"/>
      <c r="AG337" s="624"/>
      <c r="AH337" s="624"/>
      <c r="AI337" s="624"/>
      <c r="AJ337" s="624"/>
    </row>
    <row r="338" spans="1:36" ht="15.6">
      <c r="A338" s="726"/>
      <c r="B338" s="726"/>
      <c r="C338" s="726"/>
      <c r="D338" s="726"/>
      <c r="E338" s="726"/>
      <c r="F338" s="726"/>
      <c r="G338" s="726"/>
      <c r="H338" s="645" t="s">
        <v>5</v>
      </c>
      <c r="I338" s="667"/>
      <c r="J338" s="707"/>
      <c r="K338" s="667">
        <v>115</v>
      </c>
      <c r="L338" s="668">
        <v>115</v>
      </c>
      <c r="M338" s="668"/>
      <c r="N338" s="707"/>
      <c r="O338" s="708">
        <f t="shared" si="85"/>
        <v>115</v>
      </c>
      <c r="P338" s="667"/>
      <c r="Q338" s="668"/>
      <c r="R338" s="668"/>
      <c r="S338" s="667"/>
      <c r="T338" s="668"/>
      <c r="U338" s="668"/>
      <c r="V338" s="624"/>
      <c r="W338" s="624"/>
      <c r="X338" s="624"/>
      <c r="Y338" s="624"/>
      <c r="Z338" s="624"/>
      <c r="AA338" s="624"/>
      <c r="AB338" s="624"/>
      <c r="AC338" s="624"/>
      <c r="AD338" s="624"/>
      <c r="AE338" s="624"/>
      <c r="AF338" s="624"/>
      <c r="AG338" s="624"/>
      <c r="AH338" s="624"/>
      <c r="AI338" s="624"/>
      <c r="AJ338" s="624"/>
    </row>
    <row r="339" spans="1:36" ht="15.6">
      <c r="A339" s="726"/>
      <c r="B339" s="726"/>
      <c r="C339" s="726"/>
      <c r="D339" s="726"/>
      <c r="E339" s="726"/>
      <c r="F339" s="727"/>
      <c r="G339" s="727"/>
      <c r="H339" s="645" t="s">
        <v>147</v>
      </c>
      <c r="I339" s="667"/>
      <c r="J339" s="707"/>
      <c r="K339" s="667"/>
      <c r="L339" s="668"/>
      <c r="M339" s="668"/>
      <c r="N339" s="707"/>
      <c r="O339" s="708">
        <f t="shared" si="85"/>
        <v>0</v>
      </c>
      <c r="P339" s="667"/>
      <c r="Q339" s="668"/>
      <c r="R339" s="668"/>
      <c r="S339" s="667"/>
      <c r="T339" s="668"/>
      <c r="U339" s="668"/>
      <c r="V339" s="624"/>
      <c r="W339" s="624"/>
      <c r="X339" s="624"/>
      <c r="Y339" s="624"/>
      <c r="Z339" s="624"/>
      <c r="AA339" s="624"/>
      <c r="AB339" s="624"/>
      <c r="AC339" s="624"/>
      <c r="AD339" s="624"/>
      <c r="AE339" s="624"/>
      <c r="AF339" s="624"/>
      <c r="AG339" s="624"/>
      <c r="AH339" s="624"/>
      <c r="AI339" s="624"/>
      <c r="AJ339" s="624"/>
    </row>
    <row r="340" spans="1:36" ht="15.6">
      <c r="A340" s="726"/>
      <c r="B340" s="726"/>
      <c r="C340" s="726"/>
      <c r="D340" s="726"/>
      <c r="E340" s="727"/>
      <c r="F340" s="672" t="s">
        <v>262</v>
      </c>
      <c r="G340" s="671"/>
      <c r="H340" s="645" t="s">
        <v>8</v>
      </c>
      <c r="I340" s="709">
        <f t="shared" ref="I340:U340" si="86">SUM(I334:I339)</f>
        <v>0</v>
      </c>
      <c r="J340" s="709">
        <f t="shared" si="86"/>
        <v>0</v>
      </c>
      <c r="K340" s="709">
        <f t="shared" si="86"/>
        <v>115</v>
      </c>
      <c r="L340" s="709">
        <f t="shared" si="86"/>
        <v>115</v>
      </c>
      <c r="M340" s="709">
        <f t="shared" si="86"/>
        <v>0</v>
      </c>
      <c r="N340" s="709">
        <f t="shared" si="86"/>
        <v>0</v>
      </c>
      <c r="O340" s="709">
        <f t="shared" si="86"/>
        <v>115</v>
      </c>
      <c r="P340" s="709">
        <f t="shared" si="86"/>
        <v>0</v>
      </c>
      <c r="Q340" s="709">
        <f t="shared" si="86"/>
        <v>0</v>
      </c>
      <c r="R340" s="709">
        <f t="shared" si="86"/>
        <v>0</v>
      </c>
      <c r="S340" s="709">
        <f t="shared" si="86"/>
        <v>0</v>
      </c>
      <c r="T340" s="709">
        <f t="shared" si="86"/>
        <v>0</v>
      </c>
      <c r="U340" s="709">
        <f t="shared" si="86"/>
        <v>0</v>
      </c>
      <c r="V340" s="624"/>
      <c r="W340" s="624"/>
      <c r="X340" s="624"/>
      <c r="Y340" s="624"/>
      <c r="Z340" s="624"/>
      <c r="AA340" s="624"/>
      <c r="AB340" s="624"/>
      <c r="AC340" s="624"/>
      <c r="AD340" s="624"/>
      <c r="AE340" s="624"/>
      <c r="AF340" s="624"/>
      <c r="AG340" s="624"/>
      <c r="AH340" s="624"/>
      <c r="AI340" s="624"/>
      <c r="AJ340" s="624"/>
    </row>
    <row r="341" spans="1:36" ht="15.75" customHeight="1">
      <c r="A341" s="726"/>
      <c r="B341" s="726"/>
      <c r="C341" s="726"/>
      <c r="D341" s="726"/>
      <c r="E341" s="725" t="s">
        <v>269</v>
      </c>
      <c r="F341" s="728" t="s">
        <v>270</v>
      </c>
      <c r="G341" s="729">
        <v>188714469</v>
      </c>
      <c r="H341" s="645" t="s">
        <v>143</v>
      </c>
      <c r="I341" s="667"/>
      <c r="J341" s="707"/>
      <c r="K341" s="667"/>
      <c r="L341" s="668"/>
      <c r="M341" s="668"/>
      <c r="N341" s="707"/>
      <c r="O341" s="708">
        <f t="shared" ref="O341:O346" si="87">I341+K341</f>
        <v>0</v>
      </c>
      <c r="P341" s="667"/>
      <c r="Q341" s="668"/>
      <c r="R341" s="668"/>
      <c r="S341" s="667"/>
      <c r="T341" s="668"/>
      <c r="U341" s="668"/>
      <c r="V341" s="624"/>
      <c r="W341" s="624"/>
      <c r="X341" s="624"/>
      <c r="Y341" s="624"/>
      <c r="Z341" s="624"/>
      <c r="AA341" s="624"/>
      <c r="AB341" s="624"/>
      <c r="AC341" s="624"/>
      <c r="AD341" s="624"/>
      <c r="AE341" s="624"/>
      <c r="AF341" s="624"/>
      <c r="AG341" s="624"/>
      <c r="AH341" s="624"/>
      <c r="AI341" s="624"/>
      <c r="AJ341" s="624"/>
    </row>
    <row r="342" spans="1:36" ht="15.75" customHeight="1">
      <c r="A342" s="726"/>
      <c r="B342" s="726"/>
      <c r="C342" s="726"/>
      <c r="D342" s="726"/>
      <c r="E342" s="726"/>
      <c r="F342" s="726"/>
      <c r="G342" s="726"/>
      <c r="H342" s="645" t="s">
        <v>144</v>
      </c>
      <c r="I342" s="667"/>
      <c r="J342" s="707"/>
      <c r="K342" s="667"/>
      <c r="L342" s="668"/>
      <c r="M342" s="668"/>
      <c r="N342" s="707"/>
      <c r="O342" s="708">
        <f t="shared" si="87"/>
        <v>0</v>
      </c>
      <c r="P342" s="667"/>
      <c r="Q342" s="668"/>
      <c r="R342" s="668"/>
      <c r="S342" s="667"/>
      <c r="T342" s="668"/>
      <c r="U342" s="668"/>
      <c r="V342" s="624"/>
      <c r="W342" s="624"/>
      <c r="X342" s="624"/>
      <c r="Y342" s="624"/>
      <c r="Z342" s="624"/>
      <c r="AA342" s="624"/>
      <c r="AB342" s="624"/>
      <c r="AC342" s="624"/>
      <c r="AD342" s="624"/>
      <c r="AE342" s="624"/>
      <c r="AF342" s="624"/>
      <c r="AG342" s="624"/>
      <c r="AH342" s="624"/>
      <c r="AI342" s="624"/>
      <c r="AJ342" s="624"/>
    </row>
    <row r="343" spans="1:36" ht="15.6">
      <c r="A343" s="726"/>
      <c r="B343" s="726"/>
      <c r="C343" s="726"/>
      <c r="D343" s="726"/>
      <c r="E343" s="726"/>
      <c r="F343" s="726"/>
      <c r="G343" s="726"/>
      <c r="H343" s="645" t="s">
        <v>145</v>
      </c>
      <c r="I343" s="667"/>
      <c r="J343" s="707"/>
      <c r="K343" s="667"/>
      <c r="L343" s="668"/>
      <c r="M343" s="668"/>
      <c r="N343" s="707"/>
      <c r="O343" s="708">
        <f t="shared" si="87"/>
        <v>0</v>
      </c>
      <c r="P343" s="667"/>
      <c r="Q343" s="668"/>
      <c r="R343" s="668"/>
      <c r="S343" s="667"/>
      <c r="T343" s="668"/>
      <c r="U343" s="668"/>
      <c r="V343" s="624"/>
      <c r="W343" s="624"/>
      <c r="X343" s="624"/>
      <c r="Y343" s="624"/>
      <c r="Z343" s="624"/>
      <c r="AA343" s="624"/>
      <c r="AB343" s="624"/>
      <c r="AC343" s="624"/>
      <c r="AD343" s="624"/>
      <c r="AE343" s="624"/>
      <c r="AF343" s="624"/>
      <c r="AG343" s="624"/>
      <c r="AH343" s="624"/>
      <c r="AI343" s="624"/>
      <c r="AJ343" s="624"/>
    </row>
    <row r="344" spans="1:36" ht="15.6">
      <c r="A344" s="726"/>
      <c r="B344" s="726"/>
      <c r="C344" s="726"/>
      <c r="D344" s="726"/>
      <c r="E344" s="726"/>
      <c r="F344" s="726"/>
      <c r="G344" s="726"/>
      <c r="H344" s="645" t="s">
        <v>146</v>
      </c>
      <c r="I344" s="667"/>
      <c r="J344" s="707"/>
      <c r="K344" s="667"/>
      <c r="L344" s="668"/>
      <c r="M344" s="668"/>
      <c r="N344" s="707"/>
      <c r="O344" s="708">
        <f t="shared" si="87"/>
        <v>0</v>
      </c>
      <c r="P344" s="667"/>
      <c r="Q344" s="668"/>
      <c r="R344" s="668"/>
      <c r="S344" s="667"/>
      <c r="T344" s="668"/>
      <c r="U344" s="668"/>
      <c r="V344" s="624"/>
      <c r="W344" s="624"/>
      <c r="X344" s="624"/>
      <c r="Y344" s="624"/>
      <c r="Z344" s="624"/>
      <c r="AA344" s="624"/>
      <c r="AB344" s="624"/>
      <c r="AC344" s="624"/>
      <c r="AD344" s="624"/>
      <c r="AE344" s="624"/>
      <c r="AF344" s="624"/>
      <c r="AG344" s="624"/>
      <c r="AH344" s="624"/>
      <c r="AI344" s="624"/>
      <c r="AJ344" s="624"/>
    </row>
    <row r="345" spans="1:36" ht="15.6">
      <c r="A345" s="726"/>
      <c r="B345" s="726"/>
      <c r="C345" s="726"/>
      <c r="D345" s="726"/>
      <c r="E345" s="726"/>
      <c r="F345" s="726"/>
      <c r="G345" s="726"/>
      <c r="H345" s="645" t="s">
        <v>5</v>
      </c>
      <c r="I345" s="667"/>
      <c r="J345" s="707"/>
      <c r="K345" s="667">
        <v>20.3</v>
      </c>
      <c r="L345" s="668">
        <v>20.3</v>
      </c>
      <c r="M345" s="668"/>
      <c r="N345" s="707"/>
      <c r="O345" s="708">
        <f t="shared" si="87"/>
        <v>20.3</v>
      </c>
      <c r="P345" s="667"/>
      <c r="Q345" s="668"/>
      <c r="R345" s="668"/>
      <c r="S345" s="667"/>
      <c r="T345" s="668"/>
      <c r="U345" s="668"/>
      <c r="V345" s="624"/>
      <c r="W345" s="624"/>
      <c r="X345" s="624"/>
      <c r="Y345" s="624"/>
      <c r="Z345" s="624"/>
      <c r="AA345" s="624"/>
      <c r="AB345" s="624"/>
      <c r="AC345" s="624"/>
      <c r="AD345" s="624"/>
      <c r="AE345" s="624"/>
      <c r="AF345" s="624"/>
      <c r="AG345" s="624"/>
      <c r="AH345" s="624"/>
      <c r="AI345" s="624"/>
      <c r="AJ345" s="624"/>
    </row>
    <row r="346" spans="1:36" ht="15.6">
      <c r="A346" s="726"/>
      <c r="B346" s="726"/>
      <c r="C346" s="726"/>
      <c r="D346" s="726"/>
      <c r="E346" s="726"/>
      <c r="F346" s="727"/>
      <c r="G346" s="727"/>
      <c r="H346" s="645" t="s">
        <v>147</v>
      </c>
      <c r="I346" s="667"/>
      <c r="J346" s="707"/>
      <c r="K346" s="667"/>
      <c r="L346" s="668"/>
      <c r="M346" s="668"/>
      <c r="N346" s="707"/>
      <c r="O346" s="708">
        <f t="shared" si="87"/>
        <v>0</v>
      </c>
      <c r="P346" s="667"/>
      <c r="Q346" s="668"/>
      <c r="R346" s="668"/>
      <c r="S346" s="667"/>
      <c r="T346" s="668"/>
      <c r="U346" s="668"/>
      <c r="V346" s="624"/>
      <c r="W346" s="624"/>
      <c r="X346" s="624"/>
      <c r="Y346" s="624"/>
      <c r="Z346" s="624"/>
      <c r="AA346" s="624"/>
      <c r="AB346" s="624"/>
      <c r="AC346" s="624"/>
      <c r="AD346" s="624"/>
      <c r="AE346" s="624"/>
      <c r="AF346" s="624"/>
      <c r="AG346" s="624"/>
      <c r="AH346" s="624"/>
      <c r="AI346" s="624"/>
      <c r="AJ346" s="624"/>
    </row>
    <row r="347" spans="1:36" ht="15.6">
      <c r="A347" s="726"/>
      <c r="B347" s="726"/>
      <c r="C347" s="726"/>
      <c r="D347" s="726"/>
      <c r="E347" s="727"/>
      <c r="F347" s="672" t="s">
        <v>271</v>
      </c>
      <c r="G347" s="671"/>
      <c r="H347" s="645" t="s">
        <v>8</v>
      </c>
      <c r="I347" s="709">
        <f t="shared" ref="I347:U347" si="88">SUM(I341:I346)</f>
        <v>0</v>
      </c>
      <c r="J347" s="709">
        <f t="shared" si="88"/>
        <v>0</v>
      </c>
      <c r="K347" s="709">
        <f t="shared" si="88"/>
        <v>20.3</v>
      </c>
      <c r="L347" s="709">
        <f t="shared" si="88"/>
        <v>20.3</v>
      </c>
      <c r="M347" s="709">
        <f t="shared" si="88"/>
        <v>0</v>
      </c>
      <c r="N347" s="709">
        <f t="shared" si="88"/>
        <v>0</v>
      </c>
      <c r="O347" s="709">
        <f t="shared" si="88"/>
        <v>20.3</v>
      </c>
      <c r="P347" s="709">
        <f t="shared" si="88"/>
        <v>0</v>
      </c>
      <c r="Q347" s="709">
        <f t="shared" si="88"/>
        <v>0</v>
      </c>
      <c r="R347" s="709">
        <f t="shared" si="88"/>
        <v>0</v>
      </c>
      <c r="S347" s="709">
        <f t="shared" si="88"/>
        <v>0</v>
      </c>
      <c r="T347" s="709">
        <f t="shared" si="88"/>
        <v>0</v>
      </c>
      <c r="U347" s="709">
        <f t="shared" si="88"/>
        <v>0</v>
      </c>
      <c r="V347" s="624"/>
      <c r="W347" s="624"/>
      <c r="X347" s="624"/>
      <c r="Y347" s="624"/>
      <c r="Z347" s="624"/>
      <c r="AA347" s="624"/>
      <c r="AB347" s="624"/>
      <c r="AC347" s="624"/>
      <c r="AD347" s="624"/>
      <c r="AE347" s="624"/>
      <c r="AF347" s="624"/>
      <c r="AG347" s="624"/>
      <c r="AH347" s="624"/>
      <c r="AI347" s="624"/>
      <c r="AJ347" s="624"/>
    </row>
    <row r="348" spans="1:36" ht="15.6">
      <c r="A348" s="726"/>
      <c r="B348" s="726"/>
      <c r="C348" s="726"/>
      <c r="D348" s="726"/>
      <c r="E348" s="725" t="s">
        <v>272</v>
      </c>
      <c r="F348" s="728" t="s">
        <v>273</v>
      </c>
      <c r="G348" s="729">
        <v>188714469</v>
      </c>
      <c r="H348" s="645" t="s">
        <v>143</v>
      </c>
      <c r="I348" s="667"/>
      <c r="J348" s="707"/>
      <c r="K348" s="667">
        <v>8</v>
      </c>
      <c r="L348" s="668">
        <v>8</v>
      </c>
      <c r="M348" s="668"/>
      <c r="N348" s="707"/>
      <c r="O348" s="708">
        <f t="shared" ref="O348:O353" si="89">I348+K348</f>
        <v>8</v>
      </c>
      <c r="P348" s="667"/>
      <c r="Q348" s="668"/>
      <c r="R348" s="668"/>
      <c r="S348" s="667"/>
      <c r="T348" s="668"/>
      <c r="U348" s="668"/>
      <c r="V348" s="624"/>
      <c r="W348" s="624"/>
      <c r="X348" s="624"/>
      <c r="Y348" s="624"/>
      <c r="Z348" s="624"/>
      <c r="AA348" s="624"/>
      <c r="AB348" s="624"/>
      <c r="AC348" s="624"/>
      <c r="AD348" s="624"/>
      <c r="AE348" s="624"/>
      <c r="AF348" s="624"/>
      <c r="AG348" s="624"/>
      <c r="AH348" s="624"/>
      <c r="AI348" s="624"/>
      <c r="AJ348" s="624"/>
    </row>
    <row r="349" spans="1:36" ht="15.75" customHeight="1">
      <c r="A349" s="726"/>
      <c r="B349" s="726"/>
      <c r="C349" s="726"/>
      <c r="D349" s="726"/>
      <c r="E349" s="726"/>
      <c r="F349" s="726"/>
      <c r="G349" s="726"/>
      <c r="H349" s="645" t="s">
        <v>144</v>
      </c>
      <c r="I349" s="667"/>
      <c r="J349" s="707"/>
      <c r="K349" s="667"/>
      <c r="L349" s="668"/>
      <c r="M349" s="668"/>
      <c r="N349" s="707"/>
      <c r="O349" s="708">
        <f t="shared" si="89"/>
        <v>0</v>
      </c>
      <c r="P349" s="667"/>
      <c r="Q349" s="668"/>
      <c r="R349" s="668"/>
      <c r="S349" s="667"/>
      <c r="T349" s="668"/>
      <c r="U349" s="668"/>
      <c r="V349" s="624"/>
      <c r="W349" s="624"/>
      <c r="X349" s="624"/>
      <c r="Y349" s="624"/>
      <c r="Z349" s="624"/>
      <c r="AA349" s="624"/>
      <c r="AB349" s="624"/>
      <c r="AC349" s="624"/>
      <c r="AD349" s="624"/>
      <c r="AE349" s="624"/>
      <c r="AF349" s="624"/>
      <c r="AG349" s="624"/>
      <c r="AH349" s="624"/>
      <c r="AI349" s="624"/>
      <c r="AJ349" s="624"/>
    </row>
    <row r="350" spans="1:36" ht="15.6">
      <c r="A350" s="726"/>
      <c r="B350" s="726"/>
      <c r="C350" s="726"/>
      <c r="D350" s="726"/>
      <c r="E350" s="726"/>
      <c r="F350" s="726"/>
      <c r="G350" s="726"/>
      <c r="H350" s="645" t="s">
        <v>145</v>
      </c>
      <c r="I350" s="667"/>
      <c r="J350" s="707"/>
      <c r="K350" s="667"/>
      <c r="L350" s="668"/>
      <c r="M350" s="668"/>
      <c r="N350" s="707"/>
      <c r="O350" s="708">
        <f t="shared" si="89"/>
        <v>0</v>
      </c>
      <c r="P350" s="667"/>
      <c r="Q350" s="668"/>
      <c r="R350" s="668"/>
      <c r="S350" s="667"/>
      <c r="T350" s="668"/>
      <c r="U350" s="668"/>
      <c r="V350" s="624"/>
      <c r="W350" s="624"/>
      <c r="X350" s="624"/>
      <c r="Y350" s="624"/>
      <c r="Z350" s="624"/>
      <c r="AA350" s="624"/>
      <c r="AB350" s="624"/>
      <c r="AC350" s="624"/>
      <c r="AD350" s="624"/>
      <c r="AE350" s="624"/>
      <c r="AF350" s="624"/>
      <c r="AG350" s="624"/>
      <c r="AH350" s="624"/>
      <c r="AI350" s="624"/>
      <c r="AJ350" s="624"/>
    </row>
    <row r="351" spans="1:36" ht="15.6">
      <c r="A351" s="726"/>
      <c r="B351" s="726"/>
      <c r="C351" s="726"/>
      <c r="D351" s="726"/>
      <c r="E351" s="726"/>
      <c r="F351" s="726"/>
      <c r="G351" s="726"/>
      <c r="H351" s="645" t="s">
        <v>146</v>
      </c>
      <c r="I351" s="667"/>
      <c r="J351" s="707"/>
      <c r="K351" s="667"/>
      <c r="L351" s="668"/>
      <c r="M351" s="668"/>
      <c r="N351" s="707"/>
      <c r="O351" s="708">
        <f t="shared" si="89"/>
        <v>0</v>
      </c>
      <c r="P351" s="667"/>
      <c r="Q351" s="668"/>
      <c r="R351" s="668"/>
      <c r="S351" s="667"/>
      <c r="T351" s="668"/>
      <c r="U351" s="668"/>
      <c r="V351" s="624"/>
      <c r="W351" s="624"/>
      <c r="X351" s="624"/>
      <c r="Y351" s="624"/>
      <c r="Z351" s="624"/>
      <c r="AA351" s="624"/>
      <c r="AB351" s="624"/>
      <c r="AC351" s="624"/>
      <c r="AD351" s="624"/>
      <c r="AE351" s="624"/>
      <c r="AF351" s="624"/>
      <c r="AG351" s="624"/>
      <c r="AH351" s="624"/>
      <c r="AI351" s="624"/>
      <c r="AJ351" s="624"/>
    </row>
    <row r="352" spans="1:36" ht="15.6">
      <c r="A352" s="726"/>
      <c r="B352" s="726"/>
      <c r="C352" s="726"/>
      <c r="D352" s="726"/>
      <c r="E352" s="726"/>
      <c r="F352" s="726"/>
      <c r="G352" s="726"/>
      <c r="H352" s="645" t="s">
        <v>5</v>
      </c>
      <c r="I352" s="667"/>
      <c r="J352" s="707"/>
      <c r="K352" s="667"/>
      <c r="L352" s="668"/>
      <c r="M352" s="668"/>
      <c r="N352" s="707"/>
      <c r="O352" s="708">
        <f t="shared" si="89"/>
        <v>0</v>
      </c>
      <c r="P352" s="667">
        <v>8</v>
      </c>
      <c r="Q352" s="668">
        <v>8</v>
      </c>
      <c r="R352" s="668"/>
      <c r="S352" s="667">
        <v>2.8</v>
      </c>
      <c r="T352" s="668">
        <v>2.8</v>
      </c>
      <c r="U352" s="668"/>
      <c r="V352" s="624"/>
      <c r="W352" s="624"/>
      <c r="X352" s="624"/>
      <c r="Y352" s="624"/>
      <c r="Z352" s="624"/>
      <c r="AA352" s="624"/>
      <c r="AB352" s="624"/>
      <c r="AC352" s="624"/>
      <c r="AD352" s="624"/>
      <c r="AE352" s="624"/>
      <c r="AF352" s="624"/>
      <c r="AG352" s="624"/>
      <c r="AH352" s="624"/>
      <c r="AI352" s="624"/>
      <c r="AJ352" s="624"/>
    </row>
    <row r="353" spans="1:36" ht="15.6">
      <c r="A353" s="726"/>
      <c r="B353" s="726"/>
      <c r="C353" s="726"/>
      <c r="D353" s="726"/>
      <c r="E353" s="726"/>
      <c r="F353" s="727"/>
      <c r="G353" s="727"/>
      <c r="H353" s="645" t="s">
        <v>147</v>
      </c>
      <c r="I353" s="667"/>
      <c r="J353" s="707"/>
      <c r="K353" s="667">
        <v>32</v>
      </c>
      <c r="L353" s="668"/>
      <c r="M353" s="668"/>
      <c r="N353" s="707">
        <v>10</v>
      </c>
      <c r="O353" s="708">
        <f t="shared" si="89"/>
        <v>32</v>
      </c>
      <c r="P353" s="667">
        <v>32</v>
      </c>
      <c r="Q353" s="668"/>
      <c r="R353" s="668"/>
      <c r="S353" s="667">
        <v>11.1</v>
      </c>
      <c r="T353" s="668"/>
      <c r="U353" s="668"/>
      <c r="V353" s="624"/>
      <c r="W353" s="624"/>
      <c r="X353" s="624"/>
      <c r="Y353" s="624"/>
      <c r="Z353" s="624"/>
      <c r="AA353" s="624"/>
      <c r="AB353" s="624"/>
      <c r="AC353" s="624"/>
      <c r="AD353" s="624"/>
      <c r="AE353" s="624"/>
      <c r="AF353" s="624"/>
      <c r="AG353" s="624"/>
      <c r="AH353" s="624"/>
      <c r="AI353" s="624"/>
      <c r="AJ353" s="624"/>
    </row>
    <row r="354" spans="1:36" ht="15.6">
      <c r="A354" s="726"/>
      <c r="B354" s="726"/>
      <c r="C354" s="726"/>
      <c r="D354" s="726"/>
      <c r="E354" s="727"/>
      <c r="F354" s="672" t="s">
        <v>274</v>
      </c>
      <c r="G354" s="671"/>
      <c r="H354" s="645" t="s">
        <v>8</v>
      </c>
      <c r="I354" s="709">
        <f t="shared" ref="I354:U354" si="90">SUM(I348:I353)</f>
        <v>0</v>
      </c>
      <c r="J354" s="709">
        <f t="shared" si="90"/>
        <v>0</v>
      </c>
      <c r="K354" s="709">
        <f t="shared" si="90"/>
        <v>40</v>
      </c>
      <c r="L354" s="709">
        <f t="shared" si="90"/>
        <v>8</v>
      </c>
      <c r="M354" s="709">
        <f t="shared" si="90"/>
        <v>0</v>
      </c>
      <c r="N354" s="709">
        <f t="shared" si="90"/>
        <v>10</v>
      </c>
      <c r="O354" s="709">
        <f t="shared" si="90"/>
        <v>40</v>
      </c>
      <c r="P354" s="709">
        <f t="shared" si="90"/>
        <v>40</v>
      </c>
      <c r="Q354" s="709">
        <f t="shared" si="90"/>
        <v>8</v>
      </c>
      <c r="R354" s="709">
        <f t="shared" si="90"/>
        <v>0</v>
      </c>
      <c r="S354" s="709">
        <f t="shared" si="90"/>
        <v>13.899999999999999</v>
      </c>
      <c r="T354" s="709">
        <f t="shared" si="90"/>
        <v>2.8</v>
      </c>
      <c r="U354" s="709">
        <f t="shared" si="90"/>
        <v>0</v>
      </c>
      <c r="V354" s="624"/>
      <c r="W354" s="624"/>
      <c r="X354" s="624"/>
      <c r="Y354" s="624"/>
      <c r="Z354" s="624"/>
      <c r="AA354" s="624"/>
      <c r="AB354" s="624"/>
      <c r="AC354" s="624"/>
      <c r="AD354" s="624"/>
      <c r="AE354" s="624"/>
      <c r="AF354" s="624"/>
      <c r="AG354" s="624"/>
      <c r="AH354" s="624"/>
      <c r="AI354" s="624"/>
      <c r="AJ354" s="624"/>
    </row>
    <row r="355" spans="1:36" ht="15.6">
      <c r="A355" s="726"/>
      <c r="B355" s="726"/>
      <c r="C355" s="726"/>
      <c r="D355" s="726"/>
      <c r="E355" s="725" t="s">
        <v>275</v>
      </c>
      <c r="F355" s="733" t="s">
        <v>276</v>
      </c>
      <c r="G355" s="729">
        <v>188714469</v>
      </c>
      <c r="H355" s="645" t="s">
        <v>143</v>
      </c>
      <c r="I355" s="667"/>
      <c r="J355" s="707"/>
      <c r="K355" s="669"/>
      <c r="L355" s="668"/>
      <c r="M355" s="668"/>
      <c r="N355" s="707"/>
      <c r="O355" s="708">
        <f>I355+K355</f>
        <v>0</v>
      </c>
      <c r="P355" s="667"/>
      <c r="Q355" s="668"/>
      <c r="R355" s="668"/>
      <c r="S355" s="667"/>
      <c r="T355" s="668"/>
      <c r="U355" s="668"/>
      <c r="V355" s="624"/>
      <c r="W355" s="624"/>
      <c r="X355" s="624"/>
      <c r="Y355" s="624"/>
      <c r="Z355" s="624"/>
      <c r="AA355" s="624"/>
      <c r="AB355" s="624"/>
      <c r="AC355" s="624"/>
      <c r="AD355" s="624"/>
      <c r="AE355" s="624"/>
      <c r="AF355" s="624"/>
      <c r="AG355" s="624"/>
      <c r="AH355" s="624"/>
      <c r="AI355" s="624"/>
      <c r="AJ355" s="624"/>
    </row>
    <row r="356" spans="1:36" ht="15.6">
      <c r="A356" s="726"/>
      <c r="B356" s="726"/>
      <c r="C356" s="726"/>
      <c r="D356" s="726"/>
      <c r="E356" s="726"/>
      <c r="F356" s="726"/>
      <c r="G356" s="726"/>
      <c r="H356" s="645" t="s">
        <v>144</v>
      </c>
      <c r="I356" s="667"/>
      <c r="J356" s="707"/>
      <c r="K356" s="667"/>
      <c r="L356" s="668"/>
      <c r="M356" s="668"/>
      <c r="N356" s="707"/>
      <c r="O356" s="708">
        <f t="shared" ref="O356:O360" si="91">I356+K356</f>
        <v>0</v>
      </c>
      <c r="P356" s="667"/>
      <c r="Q356" s="668"/>
      <c r="R356" s="668"/>
      <c r="S356" s="667"/>
      <c r="T356" s="668"/>
      <c r="U356" s="668"/>
      <c r="V356" s="624"/>
      <c r="W356" s="624"/>
      <c r="X356" s="624"/>
      <c r="Y356" s="624"/>
      <c r="Z356" s="624"/>
      <c r="AA356" s="624"/>
      <c r="AB356" s="624"/>
      <c r="AC356" s="624"/>
      <c r="AD356" s="624"/>
      <c r="AE356" s="624"/>
      <c r="AF356" s="624"/>
      <c r="AG356" s="624"/>
      <c r="AH356" s="624"/>
      <c r="AI356" s="624"/>
      <c r="AJ356" s="624"/>
    </row>
    <row r="357" spans="1:36" ht="15.6">
      <c r="A357" s="726"/>
      <c r="B357" s="726"/>
      <c r="C357" s="726"/>
      <c r="D357" s="726"/>
      <c r="E357" s="726"/>
      <c r="F357" s="726"/>
      <c r="G357" s="726"/>
      <c r="H357" s="645" t="s">
        <v>145</v>
      </c>
      <c r="I357" s="667"/>
      <c r="J357" s="707"/>
      <c r="K357" s="667"/>
      <c r="L357" s="668"/>
      <c r="M357" s="668"/>
      <c r="N357" s="707"/>
      <c r="O357" s="708">
        <f t="shared" si="91"/>
        <v>0</v>
      </c>
      <c r="P357" s="667"/>
      <c r="Q357" s="668"/>
      <c r="R357" s="668"/>
      <c r="S357" s="667"/>
      <c r="T357" s="668"/>
      <c r="U357" s="668"/>
      <c r="V357" s="624"/>
      <c r="W357" s="624"/>
      <c r="X357" s="624"/>
      <c r="Y357" s="624"/>
      <c r="Z357" s="624"/>
      <c r="AA357" s="624"/>
      <c r="AB357" s="624"/>
      <c r="AC357" s="624"/>
      <c r="AD357" s="624"/>
      <c r="AE357" s="624"/>
      <c r="AF357" s="624"/>
      <c r="AG357" s="624"/>
      <c r="AH357" s="624"/>
      <c r="AI357" s="624"/>
      <c r="AJ357" s="624"/>
    </row>
    <row r="358" spans="1:36" ht="15.6">
      <c r="A358" s="726"/>
      <c r="B358" s="726"/>
      <c r="C358" s="726"/>
      <c r="D358" s="726"/>
      <c r="E358" s="726"/>
      <c r="F358" s="726"/>
      <c r="G358" s="726"/>
      <c r="H358" s="645" t="s">
        <v>146</v>
      </c>
      <c r="I358" s="667"/>
      <c r="J358" s="707"/>
      <c r="K358" s="667"/>
      <c r="L358" s="668"/>
      <c r="M358" s="668"/>
      <c r="N358" s="707"/>
      <c r="O358" s="708">
        <f t="shared" si="91"/>
        <v>0</v>
      </c>
      <c r="P358" s="667"/>
      <c r="Q358" s="668"/>
      <c r="R358" s="668"/>
      <c r="S358" s="667"/>
      <c r="T358" s="668"/>
      <c r="U358" s="668"/>
      <c r="V358" s="624"/>
      <c r="W358" s="624"/>
      <c r="X358" s="624"/>
      <c r="Y358" s="624"/>
      <c r="Z358" s="624"/>
      <c r="AA358" s="624"/>
      <c r="AB358" s="624"/>
      <c r="AC358" s="624"/>
      <c r="AD358" s="624"/>
      <c r="AE358" s="624"/>
      <c r="AF358" s="624"/>
      <c r="AG358" s="624"/>
      <c r="AH358" s="624"/>
      <c r="AI358" s="624"/>
      <c r="AJ358" s="624"/>
    </row>
    <row r="359" spans="1:36" ht="15.6">
      <c r="A359" s="726"/>
      <c r="B359" s="726"/>
      <c r="C359" s="726"/>
      <c r="D359" s="726"/>
      <c r="E359" s="726"/>
      <c r="F359" s="726"/>
      <c r="G359" s="726"/>
      <c r="H359" s="645" t="s">
        <v>5</v>
      </c>
      <c r="I359" s="667"/>
      <c r="J359" s="707"/>
      <c r="K359" s="669">
        <v>62.2</v>
      </c>
      <c r="L359" s="711">
        <v>62.2</v>
      </c>
      <c r="M359" s="668"/>
      <c r="N359" s="707"/>
      <c r="O359" s="708">
        <f>I359+K359</f>
        <v>62.2</v>
      </c>
      <c r="P359" s="667"/>
      <c r="Q359" s="668"/>
      <c r="R359" s="668"/>
      <c r="S359" s="667"/>
      <c r="T359" s="668"/>
      <c r="U359" s="668"/>
      <c r="V359" s="624"/>
      <c r="W359" s="624"/>
      <c r="X359" s="624"/>
      <c r="Y359" s="624"/>
      <c r="Z359" s="624"/>
      <c r="AA359" s="624"/>
      <c r="AB359" s="624"/>
      <c r="AC359" s="624"/>
      <c r="AD359" s="624"/>
      <c r="AE359" s="624"/>
      <c r="AF359" s="624"/>
      <c r="AG359" s="624"/>
      <c r="AH359" s="624"/>
      <c r="AI359" s="624"/>
      <c r="AJ359" s="624"/>
    </row>
    <row r="360" spans="1:36" ht="15.6">
      <c r="A360" s="726"/>
      <c r="B360" s="726"/>
      <c r="C360" s="726"/>
      <c r="D360" s="726"/>
      <c r="E360" s="726"/>
      <c r="F360" s="727"/>
      <c r="G360" s="727"/>
      <c r="H360" s="645" t="s">
        <v>147</v>
      </c>
      <c r="I360" s="667"/>
      <c r="J360" s="707"/>
      <c r="K360" s="667"/>
      <c r="L360" s="668"/>
      <c r="M360" s="668"/>
      <c r="N360" s="707"/>
      <c r="O360" s="708">
        <f t="shared" si="91"/>
        <v>0</v>
      </c>
      <c r="P360" s="667"/>
      <c r="Q360" s="668"/>
      <c r="R360" s="668"/>
      <c r="S360" s="667"/>
      <c r="T360" s="668"/>
      <c r="U360" s="668"/>
      <c r="V360" s="624"/>
      <c r="W360" s="624"/>
      <c r="X360" s="624"/>
      <c r="Y360" s="624"/>
      <c r="Z360" s="624"/>
      <c r="AA360" s="624"/>
      <c r="AB360" s="624"/>
      <c r="AC360" s="624"/>
      <c r="AD360" s="624"/>
      <c r="AE360" s="624"/>
      <c r="AF360" s="624"/>
      <c r="AG360" s="624"/>
      <c r="AH360" s="624"/>
      <c r="AI360" s="624"/>
      <c r="AJ360" s="624"/>
    </row>
    <row r="361" spans="1:36" ht="15.6">
      <c r="A361" s="726"/>
      <c r="B361" s="726"/>
      <c r="C361" s="726"/>
      <c r="D361" s="726"/>
      <c r="E361" s="727"/>
      <c r="F361" s="672"/>
      <c r="G361" s="671"/>
      <c r="H361" s="645" t="s">
        <v>8</v>
      </c>
      <c r="I361" s="709">
        <f t="shared" ref="I361:U361" si="92">SUM(I355:I360)</f>
        <v>0</v>
      </c>
      <c r="J361" s="709">
        <f t="shared" si="92"/>
        <v>0</v>
      </c>
      <c r="K361" s="709">
        <f>SUM(K355:K360)</f>
        <v>62.2</v>
      </c>
      <c r="L361" s="709">
        <f t="shared" si="92"/>
        <v>62.2</v>
      </c>
      <c r="M361" s="709">
        <f t="shared" si="92"/>
        <v>0</v>
      </c>
      <c r="N361" s="709">
        <f t="shared" si="92"/>
        <v>0</v>
      </c>
      <c r="O361" s="709">
        <f t="shared" si="92"/>
        <v>62.2</v>
      </c>
      <c r="P361" s="709">
        <f t="shared" si="92"/>
        <v>0</v>
      </c>
      <c r="Q361" s="709">
        <f t="shared" si="92"/>
        <v>0</v>
      </c>
      <c r="R361" s="709">
        <f t="shared" si="92"/>
        <v>0</v>
      </c>
      <c r="S361" s="709">
        <f t="shared" si="92"/>
        <v>0</v>
      </c>
      <c r="T361" s="709">
        <f t="shared" si="92"/>
        <v>0</v>
      </c>
      <c r="U361" s="709">
        <f t="shared" si="92"/>
        <v>0</v>
      </c>
      <c r="V361" s="624"/>
      <c r="W361" s="624"/>
      <c r="X361" s="624"/>
      <c r="Y361" s="624"/>
      <c r="Z361" s="624"/>
      <c r="AA361" s="624"/>
      <c r="AB361" s="624"/>
      <c r="AC361" s="624"/>
      <c r="AD361" s="624"/>
      <c r="AE361" s="624"/>
      <c r="AF361" s="624"/>
      <c r="AG361" s="624"/>
      <c r="AH361" s="624"/>
      <c r="AI361" s="624"/>
      <c r="AJ361" s="624"/>
    </row>
    <row r="362" spans="1:36" ht="15.6">
      <c r="A362" s="726"/>
      <c r="B362" s="726"/>
      <c r="C362" s="726"/>
      <c r="D362" s="726"/>
      <c r="E362" s="725" t="s">
        <v>277</v>
      </c>
      <c r="F362" s="733" t="s">
        <v>278</v>
      </c>
      <c r="G362" s="729">
        <v>188714469</v>
      </c>
      <c r="H362" s="645" t="s">
        <v>143</v>
      </c>
      <c r="I362" s="667"/>
      <c r="J362" s="707"/>
      <c r="K362" s="669"/>
      <c r="L362" s="668"/>
      <c r="M362" s="668"/>
      <c r="N362" s="707"/>
      <c r="O362" s="708">
        <f t="shared" ref="O362:O367" si="93">I362+K362</f>
        <v>0</v>
      </c>
      <c r="P362" s="667"/>
      <c r="Q362" s="668"/>
      <c r="R362" s="668"/>
      <c r="S362" s="667"/>
      <c r="T362" s="668"/>
      <c r="U362" s="668"/>
      <c r="V362" s="624"/>
      <c r="W362" s="624"/>
      <c r="X362" s="624"/>
      <c r="Y362" s="624"/>
      <c r="Z362" s="624"/>
      <c r="AA362" s="624"/>
      <c r="AB362" s="624"/>
      <c r="AC362" s="624"/>
      <c r="AD362" s="624"/>
      <c r="AE362" s="624"/>
      <c r="AF362" s="624"/>
      <c r="AG362" s="624"/>
      <c r="AH362" s="624"/>
      <c r="AI362" s="624"/>
      <c r="AJ362" s="624"/>
    </row>
    <row r="363" spans="1:36" ht="15.6">
      <c r="A363" s="726"/>
      <c r="B363" s="726"/>
      <c r="C363" s="726"/>
      <c r="D363" s="726"/>
      <c r="E363" s="726"/>
      <c r="F363" s="726"/>
      <c r="G363" s="726"/>
      <c r="H363" s="645" t="s">
        <v>144</v>
      </c>
      <c r="I363" s="667"/>
      <c r="J363" s="707"/>
      <c r="K363" s="667"/>
      <c r="L363" s="668"/>
      <c r="M363" s="668"/>
      <c r="N363" s="707"/>
      <c r="O363" s="708">
        <f t="shared" si="93"/>
        <v>0</v>
      </c>
      <c r="P363" s="667"/>
      <c r="Q363" s="668"/>
      <c r="R363" s="668"/>
      <c r="S363" s="667"/>
      <c r="T363" s="668"/>
      <c r="U363" s="668"/>
      <c r="V363" s="624"/>
      <c r="W363" s="624"/>
      <c r="X363" s="624"/>
      <c r="Y363" s="624"/>
      <c r="Z363" s="624"/>
      <c r="AA363" s="624"/>
      <c r="AB363" s="624"/>
      <c r="AC363" s="624"/>
      <c r="AD363" s="624"/>
      <c r="AE363" s="624"/>
      <c r="AF363" s="624"/>
      <c r="AG363" s="624"/>
      <c r="AH363" s="624"/>
      <c r="AI363" s="624"/>
      <c r="AJ363" s="624"/>
    </row>
    <row r="364" spans="1:36" ht="15.6">
      <c r="A364" s="726"/>
      <c r="B364" s="726"/>
      <c r="C364" s="726"/>
      <c r="D364" s="726"/>
      <c r="E364" s="726"/>
      <c r="F364" s="726"/>
      <c r="G364" s="726"/>
      <c r="H364" s="645" t="s">
        <v>145</v>
      </c>
      <c r="I364" s="667"/>
      <c r="J364" s="707"/>
      <c r="K364" s="667"/>
      <c r="L364" s="668"/>
      <c r="M364" s="668"/>
      <c r="N364" s="707"/>
      <c r="O364" s="708">
        <f t="shared" si="93"/>
        <v>0</v>
      </c>
      <c r="P364" s="667"/>
      <c r="Q364" s="668"/>
      <c r="R364" s="668"/>
      <c r="S364" s="667"/>
      <c r="T364" s="668"/>
      <c r="U364" s="668"/>
      <c r="V364" s="624"/>
      <c r="W364" s="624"/>
      <c r="X364" s="624"/>
      <c r="Y364" s="624"/>
      <c r="Z364" s="624"/>
      <c r="AA364" s="624"/>
      <c r="AB364" s="624"/>
      <c r="AC364" s="624"/>
      <c r="AD364" s="624"/>
      <c r="AE364" s="624"/>
      <c r="AF364" s="624"/>
      <c r="AG364" s="624"/>
      <c r="AH364" s="624"/>
      <c r="AI364" s="624"/>
      <c r="AJ364" s="624"/>
    </row>
    <row r="365" spans="1:36" ht="15.6">
      <c r="A365" s="726"/>
      <c r="B365" s="726"/>
      <c r="C365" s="726"/>
      <c r="D365" s="726"/>
      <c r="E365" s="726"/>
      <c r="F365" s="726"/>
      <c r="G365" s="726"/>
      <c r="H365" s="645" t="s">
        <v>146</v>
      </c>
      <c r="I365" s="667"/>
      <c r="J365" s="707"/>
      <c r="K365" s="667"/>
      <c r="L365" s="668"/>
      <c r="M365" s="668"/>
      <c r="N365" s="707"/>
      <c r="O365" s="708">
        <f t="shared" si="93"/>
        <v>0</v>
      </c>
      <c r="P365" s="667"/>
      <c r="Q365" s="668"/>
      <c r="R365" s="668"/>
      <c r="S365" s="667"/>
      <c r="T365" s="668"/>
      <c r="U365" s="668"/>
      <c r="V365" s="624"/>
      <c r="W365" s="624"/>
      <c r="X365" s="624"/>
      <c r="Y365" s="624"/>
      <c r="Z365" s="624"/>
      <c r="AA365" s="624"/>
      <c r="AB365" s="624"/>
      <c r="AC365" s="624"/>
      <c r="AD365" s="624"/>
      <c r="AE365" s="624"/>
      <c r="AF365" s="624"/>
      <c r="AG365" s="624"/>
      <c r="AH365" s="624"/>
      <c r="AI365" s="624"/>
      <c r="AJ365" s="624"/>
    </row>
    <row r="366" spans="1:36" ht="15.6">
      <c r="A366" s="726"/>
      <c r="B366" s="726"/>
      <c r="C366" s="726"/>
      <c r="D366" s="726"/>
      <c r="E366" s="726"/>
      <c r="F366" s="726"/>
      <c r="G366" s="726"/>
      <c r="H366" s="645" t="s">
        <v>5</v>
      </c>
      <c r="I366" s="667"/>
      <c r="J366" s="707"/>
      <c r="K366" s="669">
        <v>41.9</v>
      </c>
      <c r="L366" s="711">
        <v>41.9</v>
      </c>
      <c r="M366" s="668"/>
      <c r="N366" s="707"/>
      <c r="O366" s="708">
        <f t="shared" si="93"/>
        <v>41.9</v>
      </c>
      <c r="P366" s="667"/>
      <c r="Q366" s="668"/>
      <c r="R366" s="668"/>
      <c r="S366" s="667"/>
      <c r="T366" s="668"/>
      <c r="U366" s="668"/>
      <c r="V366" s="624"/>
      <c r="W366" s="624"/>
      <c r="X366" s="624"/>
      <c r="Y366" s="624"/>
      <c r="Z366" s="624"/>
      <c r="AA366" s="624"/>
      <c r="AB366" s="624"/>
      <c r="AC366" s="624"/>
      <c r="AD366" s="624"/>
      <c r="AE366" s="624"/>
      <c r="AF366" s="624"/>
      <c r="AG366" s="624"/>
      <c r="AH366" s="624"/>
      <c r="AI366" s="624"/>
      <c r="AJ366" s="624"/>
    </row>
    <row r="367" spans="1:36" ht="15.6">
      <c r="A367" s="726"/>
      <c r="B367" s="726"/>
      <c r="C367" s="726"/>
      <c r="D367" s="726"/>
      <c r="E367" s="726"/>
      <c r="F367" s="727"/>
      <c r="G367" s="727"/>
      <c r="H367" s="645" t="s">
        <v>147</v>
      </c>
      <c r="I367" s="667"/>
      <c r="J367" s="707"/>
      <c r="K367" s="667"/>
      <c r="L367" s="668"/>
      <c r="M367" s="668"/>
      <c r="N367" s="707"/>
      <c r="O367" s="708">
        <f t="shared" si="93"/>
        <v>0</v>
      </c>
      <c r="P367" s="667"/>
      <c r="Q367" s="668"/>
      <c r="R367" s="668"/>
      <c r="S367" s="667"/>
      <c r="T367" s="668"/>
      <c r="U367" s="668"/>
      <c r="V367" s="624"/>
      <c r="W367" s="624"/>
      <c r="X367" s="624"/>
      <c r="Y367" s="624"/>
      <c r="Z367" s="624"/>
      <c r="AA367" s="624"/>
      <c r="AB367" s="624"/>
      <c r="AC367" s="624"/>
      <c r="AD367" s="624"/>
      <c r="AE367" s="624"/>
      <c r="AF367" s="624"/>
      <c r="AG367" s="624"/>
      <c r="AH367" s="624"/>
      <c r="AI367" s="624"/>
      <c r="AJ367" s="624"/>
    </row>
    <row r="368" spans="1:36" ht="15.6">
      <c r="A368" s="726"/>
      <c r="B368" s="726"/>
      <c r="C368" s="726"/>
      <c r="D368" s="726"/>
      <c r="E368" s="727"/>
      <c r="F368" s="672"/>
      <c r="G368" s="671"/>
      <c r="H368" s="645" t="s">
        <v>8</v>
      </c>
      <c r="I368" s="709">
        <f t="shared" ref="I368:U368" si="94">SUM(I362:I367)</f>
        <v>0</v>
      </c>
      <c r="J368" s="709">
        <f t="shared" si="94"/>
        <v>0</v>
      </c>
      <c r="K368" s="709">
        <f t="shared" si="94"/>
        <v>41.9</v>
      </c>
      <c r="L368" s="709">
        <f t="shared" si="94"/>
        <v>41.9</v>
      </c>
      <c r="M368" s="709">
        <f t="shared" si="94"/>
        <v>0</v>
      </c>
      <c r="N368" s="709">
        <f t="shared" si="94"/>
        <v>0</v>
      </c>
      <c r="O368" s="709">
        <f t="shared" si="94"/>
        <v>41.9</v>
      </c>
      <c r="P368" s="709">
        <f t="shared" si="94"/>
        <v>0</v>
      </c>
      <c r="Q368" s="709">
        <f t="shared" si="94"/>
        <v>0</v>
      </c>
      <c r="R368" s="709">
        <f t="shared" si="94"/>
        <v>0</v>
      </c>
      <c r="S368" s="709">
        <f t="shared" si="94"/>
        <v>0</v>
      </c>
      <c r="T368" s="709">
        <f t="shared" si="94"/>
        <v>0</v>
      </c>
      <c r="U368" s="709">
        <f t="shared" si="94"/>
        <v>0</v>
      </c>
      <c r="V368" s="624"/>
      <c r="W368" s="624"/>
      <c r="X368" s="624"/>
      <c r="Y368" s="624"/>
      <c r="Z368" s="624"/>
      <c r="AA368" s="624"/>
      <c r="AB368" s="624"/>
      <c r="AC368" s="624"/>
      <c r="AD368" s="624"/>
      <c r="AE368" s="624"/>
      <c r="AF368" s="624"/>
      <c r="AG368" s="624"/>
      <c r="AH368" s="624"/>
      <c r="AI368" s="624"/>
      <c r="AJ368" s="624"/>
    </row>
    <row r="369" spans="1:36" ht="15.6">
      <c r="A369" s="726"/>
      <c r="B369" s="726"/>
      <c r="C369" s="726"/>
      <c r="D369" s="726"/>
      <c r="E369" s="725" t="s">
        <v>279</v>
      </c>
      <c r="F369" s="733" t="s">
        <v>280</v>
      </c>
      <c r="G369" s="729">
        <v>188714469</v>
      </c>
      <c r="H369" s="645" t="s">
        <v>143</v>
      </c>
      <c r="I369" s="667"/>
      <c r="J369" s="707"/>
      <c r="K369" s="669"/>
      <c r="L369" s="668"/>
      <c r="M369" s="668"/>
      <c r="N369" s="707"/>
      <c r="O369" s="708">
        <f t="shared" ref="O369:O374" si="95">I369+K369</f>
        <v>0</v>
      </c>
      <c r="P369" s="667"/>
      <c r="Q369" s="668"/>
      <c r="R369" s="668"/>
      <c r="S369" s="667"/>
      <c r="T369" s="668"/>
      <c r="U369" s="668"/>
      <c r="V369" s="624"/>
      <c r="W369" s="624"/>
      <c r="X369" s="624"/>
      <c r="Y369" s="624"/>
      <c r="Z369" s="624"/>
      <c r="AA369" s="624"/>
      <c r="AB369" s="624"/>
      <c r="AC369" s="624"/>
      <c r="AD369" s="624"/>
      <c r="AE369" s="624"/>
      <c r="AF369" s="624"/>
      <c r="AG369" s="624"/>
      <c r="AH369" s="624"/>
      <c r="AI369" s="624"/>
      <c r="AJ369" s="624"/>
    </row>
    <row r="370" spans="1:36" ht="15.6">
      <c r="A370" s="726"/>
      <c r="B370" s="726"/>
      <c r="C370" s="726"/>
      <c r="D370" s="726"/>
      <c r="E370" s="726"/>
      <c r="F370" s="726"/>
      <c r="G370" s="726"/>
      <c r="H370" s="645" t="s">
        <v>144</v>
      </c>
      <c r="I370" s="667"/>
      <c r="J370" s="707"/>
      <c r="K370" s="667"/>
      <c r="L370" s="668"/>
      <c r="M370" s="668"/>
      <c r="N370" s="707"/>
      <c r="O370" s="708">
        <f t="shared" si="95"/>
        <v>0</v>
      </c>
      <c r="P370" s="667"/>
      <c r="Q370" s="668"/>
      <c r="R370" s="668"/>
      <c r="S370" s="667"/>
      <c r="T370" s="668"/>
      <c r="U370" s="668"/>
      <c r="V370" s="624"/>
      <c r="W370" s="624"/>
      <c r="X370" s="624"/>
      <c r="Y370" s="624"/>
      <c r="Z370" s="624"/>
      <c r="AA370" s="624"/>
      <c r="AB370" s="624"/>
      <c r="AC370" s="624"/>
      <c r="AD370" s="624"/>
      <c r="AE370" s="624"/>
      <c r="AF370" s="624"/>
      <c r="AG370" s="624"/>
      <c r="AH370" s="624"/>
      <c r="AI370" s="624"/>
      <c r="AJ370" s="624"/>
    </row>
    <row r="371" spans="1:36" ht="15.6">
      <c r="A371" s="726"/>
      <c r="B371" s="726"/>
      <c r="C371" s="726"/>
      <c r="D371" s="726"/>
      <c r="E371" s="726"/>
      <c r="F371" s="726"/>
      <c r="G371" s="726"/>
      <c r="H371" s="645" t="s">
        <v>145</v>
      </c>
      <c r="I371" s="667"/>
      <c r="J371" s="707"/>
      <c r="K371" s="667"/>
      <c r="L371" s="668"/>
      <c r="M371" s="668"/>
      <c r="N371" s="707"/>
      <c r="O371" s="708">
        <f t="shared" si="95"/>
        <v>0</v>
      </c>
      <c r="P371" s="667"/>
      <c r="Q371" s="668"/>
      <c r="R371" s="668"/>
      <c r="S371" s="667"/>
      <c r="T371" s="668"/>
      <c r="U371" s="668"/>
      <c r="V371" s="624"/>
      <c r="W371" s="624"/>
      <c r="X371" s="624"/>
      <c r="Y371" s="624"/>
      <c r="Z371" s="624"/>
      <c r="AA371" s="624"/>
      <c r="AB371" s="624"/>
      <c r="AC371" s="624"/>
      <c r="AD371" s="624"/>
      <c r="AE371" s="624"/>
      <c r="AF371" s="624"/>
      <c r="AG371" s="624"/>
      <c r="AH371" s="624"/>
      <c r="AI371" s="624"/>
      <c r="AJ371" s="624"/>
    </row>
    <row r="372" spans="1:36" ht="15.6">
      <c r="A372" s="726"/>
      <c r="B372" s="726"/>
      <c r="C372" s="726"/>
      <c r="D372" s="726"/>
      <c r="E372" s="726"/>
      <c r="F372" s="726"/>
      <c r="G372" s="726"/>
      <c r="H372" s="645" t="s">
        <v>146</v>
      </c>
      <c r="I372" s="667"/>
      <c r="J372" s="707"/>
      <c r="K372" s="667"/>
      <c r="L372" s="668"/>
      <c r="M372" s="668"/>
      <c r="N372" s="707"/>
      <c r="O372" s="708">
        <f t="shared" si="95"/>
        <v>0</v>
      </c>
      <c r="P372" s="667"/>
      <c r="Q372" s="668"/>
      <c r="R372" s="668"/>
      <c r="S372" s="667"/>
      <c r="T372" s="668"/>
      <c r="U372" s="668"/>
      <c r="V372" s="624"/>
      <c r="W372" s="624"/>
      <c r="X372" s="624"/>
      <c r="Y372" s="624"/>
      <c r="Z372" s="624"/>
      <c r="AA372" s="624"/>
      <c r="AB372" s="624"/>
      <c r="AC372" s="624"/>
      <c r="AD372" s="624"/>
      <c r="AE372" s="624"/>
      <c r="AF372" s="624"/>
      <c r="AG372" s="624"/>
      <c r="AH372" s="624"/>
      <c r="AI372" s="624"/>
      <c r="AJ372" s="624"/>
    </row>
    <row r="373" spans="1:36" ht="15.6">
      <c r="A373" s="726"/>
      <c r="B373" s="726"/>
      <c r="C373" s="726"/>
      <c r="D373" s="726"/>
      <c r="E373" s="726"/>
      <c r="F373" s="726"/>
      <c r="G373" s="726"/>
      <c r="H373" s="645" t="s">
        <v>5</v>
      </c>
      <c r="I373" s="667"/>
      <c r="J373" s="707"/>
      <c r="K373" s="669">
        <v>31.8</v>
      </c>
      <c r="L373" s="711">
        <v>31.8</v>
      </c>
      <c r="M373" s="668"/>
      <c r="N373" s="707"/>
      <c r="O373" s="708">
        <f t="shared" si="95"/>
        <v>31.8</v>
      </c>
      <c r="P373" s="667"/>
      <c r="Q373" s="668"/>
      <c r="R373" s="668"/>
      <c r="S373" s="667"/>
      <c r="T373" s="668"/>
      <c r="U373" s="668"/>
      <c r="V373" s="624"/>
      <c r="W373" s="624"/>
      <c r="X373" s="624"/>
      <c r="Y373" s="624"/>
      <c r="Z373" s="624"/>
      <c r="AA373" s="624"/>
      <c r="AB373" s="624"/>
      <c r="AC373" s="624"/>
      <c r="AD373" s="624"/>
      <c r="AE373" s="624"/>
      <c r="AF373" s="624"/>
      <c r="AG373" s="624"/>
      <c r="AH373" s="624"/>
      <c r="AI373" s="624"/>
      <c r="AJ373" s="624"/>
    </row>
    <row r="374" spans="1:36" ht="15.6">
      <c r="A374" s="726"/>
      <c r="B374" s="726"/>
      <c r="C374" s="726"/>
      <c r="D374" s="726"/>
      <c r="E374" s="726"/>
      <c r="F374" s="727"/>
      <c r="G374" s="727"/>
      <c r="H374" s="645" t="s">
        <v>147</v>
      </c>
      <c r="I374" s="667"/>
      <c r="J374" s="707"/>
      <c r="K374" s="667"/>
      <c r="L374" s="668"/>
      <c r="M374" s="668"/>
      <c r="N374" s="707"/>
      <c r="O374" s="708">
        <f t="shared" si="95"/>
        <v>0</v>
      </c>
      <c r="P374" s="667"/>
      <c r="Q374" s="668"/>
      <c r="R374" s="668"/>
      <c r="S374" s="667"/>
      <c r="T374" s="668"/>
      <c r="U374" s="668"/>
      <c r="V374" s="624"/>
      <c r="W374" s="624"/>
      <c r="X374" s="624"/>
      <c r="Y374" s="624"/>
      <c r="Z374" s="624"/>
      <c r="AA374" s="624"/>
      <c r="AB374" s="624"/>
      <c r="AC374" s="624"/>
      <c r="AD374" s="624"/>
      <c r="AE374" s="624"/>
      <c r="AF374" s="624"/>
      <c r="AG374" s="624"/>
      <c r="AH374" s="624"/>
      <c r="AI374" s="624"/>
      <c r="AJ374" s="624"/>
    </row>
    <row r="375" spans="1:36" ht="15.6">
      <c r="A375" s="726"/>
      <c r="B375" s="726"/>
      <c r="C375" s="726"/>
      <c r="D375" s="726"/>
      <c r="E375" s="727"/>
      <c r="F375" s="672"/>
      <c r="G375" s="671"/>
      <c r="H375" s="645" t="s">
        <v>8</v>
      </c>
      <c r="I375" s="709">
        <f t="shared" ref="I375:U375" si="96">SUM(I369:I374)</f>
        <v>0</v>
      </c>
      <c r="J375" s="709">
        <f t="shared" si="96"/>
        <v>0</v>
      </c>
      <c r="K375" s="709">
        <f t="shared" si="96"/>
        <v>31.8</v>
      </c>
      <c r="L375" s="709">
        <f t="shared" si="96"/>
        <v>31.8</v>
      </c>
      <c r="M375" s="709">
        <f t="shared" si="96"/>
        <v>0</v>
      </c>
      <c r="N375" s="709">
        <f t="shared" si="96"/>
        <v>0</v>
      </c>
      <c r="O375" s="709">
        <f t="shared" si="96"/>
        <v>31.8</v>
      </c>
      <c r="P375" s="709">
        <f t="shared" si="96"/>
        <v>0</v>
      </c>
      <c r="Q375" s="709">
        <f t="shared" si="96"/>
        <v>0</v>
      </c>
      <c r="R375" s="709">
        <f t="shared" si="96"/>
        <v>0</v>
      </c>
      <c r="S375" s="709">
        <f t="shared" si="96"/>
        <v>0</v>
      </c>
      <c r="T375" s="709">
        <f t="shared" si="96"/>
        <v>0</v>
      </c>
      <c r="U375" s="709">
        <f t="shared" si="96"/>
        <v>0</v>
      </c>
      <c r="V375" s="624"/>
      <c r="W375" s="624"/>
      <c r="X375" s="624"/>
      <c r="Y375" s="624"/>
      <c r="Z375" s="624"/>
      <c r="AA375" s="624"/>
      <c r="AB375" s="624"/>
      <c r="AC375" s="624"/>
      <c r="AD375" s="624"/>
      <c r="AE375" s="624"/>
      <c r="AF375" s="624"/>
      <c r="AG375" s="624"/>
      <c r="AH375" s="624"/>
      <c r="AI375" s="624"/>
      <c r="AJ375" s="624"/>
    </row>
    <row r="376" spans="1:36" ht="15.6">
      <c r="A376" s="726"/>
      <c r="B376" s="726"/>
      <c r="C376" s="726"/>
      <c r="D376" s="726"/>
      <c r="E376" s="725" t="s">
        <v>281</v>
      </c>
      <c r="F376" s="733" t="s">
        <v>282</v>
      </c>
      <c r="G376" s="729">
        <v>188714469</v>
      </c>
      <c r="H376" s="645" t="s">
        <v>143</v>
      </c>
      <c r="I376" s="667"/>
      <c r="J376" s="707"/>
      <c r="K376" s="669"/>
      <c r="L376" s="668"/>
      <c r="M376" s="668"/>
      <c r="N376" s="707"/>
      <c r="O376" s="708">
        <f t="shared" ref="O376:O381" si="97">I376+K376</f>
        <v>0</v>
      </c>
      <c r="P376" s="667"/>
      <c r="Q376" s="668"/>
      <c r="R376" s="668"/>
      <c r="S376" s="667"/>
      <c r="T376" s="668"/>
      <c r="U376" s="668"/>
      <c r="V376" s="624"/>
      <c r="W376" s="624"/>
      <c r="X376" s="624"/>
      <c r="Y376" s="624"/>
      <c r="Z376" s="624"/>
      <c r="AA376" s="624"/>
      <c r="AB376" s="624"/>
      <c r="AC376" s="624"/>
      <c r="AD376" s="624"/>
      <c r="AE376" s="624"/>
      <c r="AF376" s="624"/>
      <c r="AG376" s="624"/>
      <c r="AH376" s="624"/>
      <c r="AI376" s="624"/>
      <c r="AJ376" s="624"/>
    </row>
    <row r="377" spans="1:36" ht="15.6">
      <c r="A377" s="726"/>
      <c r="B377" s="726"/>
      <c r="C377" s="726"/>
      <c r="D377" s="726"/>
      <c r="E377" s="726"/>
      <c r="F377" s="726"/>
      <c r="G377" s="726"/>
      <c r="H377" s="645" t="s">
        <v>144</v>
      </c>
      <c r="I377" s="667"/>
      <c r="J377" s="707"/>
      <c r="K377" s="667"/>
      <c r="L377" s="668"/>
      <c r="M377" s="668"/>
      <c r="N377" s="707"/>
      <c r="O377" s="708">
        <f t="shared" si="97"/>
        <v>0</v>
      </c>
      <c r="P377" s="667"/>
      <c r="Q377" s="668"/>
      <c r="R377" s="668"/>
      <c r="S377" s="667"/>
      <c r="T377" s="668"/>
      <c r="U377" s="668"/>
      <c r="V377" s="624"/>
      <c r="W377" s="624"/>
      <c r="X377" s="624"/>
      <c r="Y377" s="624"/>
      <c r="Z377" s="624"/>
      <c r="AA377" s="624"/>
      <c r="AB377" s="624"/>
      <c r="AC377" s="624"/>
      <c r="AD377" s="624"/>
      <c r="AE377" s="624"/>
      <c r="AF377" s="624"/>
      <c r="AG377" s="624"/>
      <c r="AH377" s="624"/>
      <c r="AI377" s="624"/>
      <c r="AJ377" s="624"/>
    </row>
    <row r="378" spans="1:36" ht="15.6">
      <c r="A378" s="726"/>
      <c r="B378" s="726"/>
      <c r="C378" s="726"/>
      <c r="D378" s="726"/>
      <c r="E378" s="726"/>
      <c r="F378" s="726"/>
      <c r="G378" s="726"/>
      <c r="H378" s="645" t="s">
        <v>145</v>
      </c>
      <c r="I378" s="667"/>
      <c r="J378" s="707"/>
      <c r="K378" s="667"/>
      <c r="L378" s="668"/>
      <c r="M378" s="668"/>
      <c r="N378" s="707"/>
      <c r="O378" s="708">
        <f t="shared" si="97"/>
        <v>0</v>
      </c>
      <c r="P378" s="667"/>
      <c r="Q378" s="668"/>
      <c r="R378" s="668"/>
      <c r="S378" s="667"/>
      <c r="T378" s="668"/>
      <c r="U378" s="668"/>
      <c r="V378" s="624"/>
      <c r="W378" s="624"/>
      <c r="X378" s="624"/>
      <c r="Y378" s="624"/>
      <c r="Z378" s="624"/>
      <c r="AA378" s="624"/>
      <c r="AB378" s="624"/>
      <c r="AC378" s="624"/>
      <c r="AD378" s="624"/>
      <c r="AE378" s="624"/>
      <c r="AF378" s="624"/>
      <c r="AG378" s="624"/>
      <c r="AH378" s="624"/>
      <c r="AI378" s="624"/>
      <c r="AJ378" s="624"/>
    </row>
    <row r="379" spans="1:36" ht="15.6">
      <c r="A379" s="726"/>
      <c r="B379" s="726"/>
      <c r="C379" s="726"/>
      <c r="D379" s="726"/>
      <c r="E379" s="726"/>
      <c r="F379" s="726"/>
      <c r="G379" s="726"/>
      <c r="H379" s="645" t="s">
        <v>146</v>
      </c>
      <c r="I379" s="667"/>
      <c r="J379" s="707"/>
      <c r="K379" s="667"/>
      <c r="L379" s="668"/>
      <c r="M379" s="668"/>
      <c r="N379" s="707"/>
      <c r="O379" s="708">
        <f t="shared" si="97"/>
        <v>0</v>
      </c>
      <c r="P379" s="667"/>
      <c r="Q379" s="668"/>
      <c r="R379" s="668"/>
      <c r="S379" s="667"/>
      <c r="T379" s="668"/>
      <c r="U379" s="668"/>
      <c r="V379" s="624"/>
      <c r="W379" s="624"/>
      <c r="X379" s="624"/>
      <c r="Y379" s="624"/>
      <c r="Z379" s="624"/>
      <c r="AA379" s="624"/>
      <c r="AB379" s="624"/>
      <c r="AC379" s="624"/>
      <c r="AD379" s="624"/>
      <c r="AE379" s="624"/>
      <c r="AF379" s="624"/>
      <c r="AG379" s="624"/>
      <c r="AH379" s="624"/>
      <c r="AI379" s="624"/>
      <c r="AJ379" s="624"/>
    </row>
    <row r="380" spans="1:36" ht="15.6">
      <c r="A380" s="726"/>
      <c r="B380" s="726"/>
      <c r="C380" s="726"/>
      <c r="D380" s="726"/>
      <c r="E380" s="726"/>
      <c r="F380" s="726"/>
      <c r="G380" s="726"/>
      <c r="H380" s="645" t="s">
        <v>5</v>
      </c>
      <c r="I380" s="667"/>
      <c r="J380" s="707"/>
      <c r="K380" s="667">
        <v>154.9</v>
      </c>
      <c r="L380" s="668"/>
      <c r="M380" s="668">
        <v>154.9</v>
      </c>
      <c r="N380" s="707"/>
      <c r="O380" s="708">
        <f t="shared" si="97"/>
        <v>154.9</v>
      </c>
      <c r="P380" s="667"/>
      <c r="Q380" s="668"/>
      <c r="R380" s="668"/>
      <c r="S380" s="667"/>
      <c r="T380" s="668"/>
      <c r="U380" s="668"/>
      <c r="V380" s="624"/>
      <c r="W380" s="624"/>
      <c r="X380" s="624"/>
      <c r="Y380" s="624"/>
      <c r="Z380" s="624"/>
      <c r="AA380" s="624"/>
      <c r="AB380" s="624"/>
      <c r="AC380" s="624"/>
      <c r="AD380" s="624"/>
      <c r="AE380" s="624"/>
      <c r="AF380" s="624"/>
      <c r="AG380" s="624"/>
      <c r="AH380" s="624"/>
      <c r="AI380" s="624"/>
      <c r="AJ380" s="624"/>
    </row>
    <row r="381" spans="1:36" ht="15.6">
      <c r="A381" s="726"/>
      <c r="B381" s="726"/>
      <c r="C381" s="726"/>
      <c r="D381" s="726"/>
      <c r="E381" s="726"/>
      <c r="F381" s="727"/>
      <c r="G381" s="727"/>
      <c r="H381" s="645" t="s">
        <v>147</v>
      </c>
      <c r="I381" s="667"/>
      <c r="J381" s="707"/>
      <c r="K381" s="667"/>
      <c r="L381" s="668"/>
      <c r="M381" s="668"/>
      <c r="N381" s="707"/>
      <c r="O381" s="708">
        <f t="shared" si="97"/>
        <v>0</v>
      </c>
      <c r="P381" s="667"/>
      <c r="Q381" s="668"/>
      <c r="R381" s="668"/>
      <c r="S381" s="667"/>
      <c r="T381" s="668"/>
      <c r="U381" s="668"/>
      <c r="V381" s="624"/>
      <c r="W381" s="624"/>
      <c r="X381" s="624"/>
      <c r="Y381" s="624"/>
      <c r="Z381" s="624"/>
      <c r="AA381" s="624"/>
      <c r="AB381" s="624"/>
      <c r="AC381" s="624"/>
      <c r="AD381" s="624"/>
      <c r="AE381" s="624"/>
      <c r="AF381" s="624"/>
      <c r="AG381" s="624"/>
      <c r="AH381" s="624"/>
      <c r="AI381" s="624"/>
      <c r="AJ381" s="624"/>
    </row>
    <row r="382" spans="1:36" ht="15.6">
      <c r="A382" s="726"/>
      <c r="B382" s="726"/>
      <c r="C382" s="726"/>
      <c r="D382" s="726"/>
      <c r="E382" s="727"/>
      <c r="F382" s="672"/>
      <c r="G382" s="671"/>
      <c r="H382" s="645" t="s">
        <v>8</v>
      </c>
      <c r="I382" s="709">
        <f t="shared" ref="I382:U382" si="98">SUM(I376:I381)</f>
        <v>0</v>
      </c>
      <c r="J382" s="709">
        <f t="shared" si="98"/>
        <v>0</v>
      </c>
      <c r="K382" s="709">
        <f t="shared" si="98"/>
        <v>154.9</v>
      </c>
      <c r="L382" s="709">
        <f t="shared" si="98"/>
        <v>0</v>
      </c>
      <c r="M382" s="709">
        <f t="shared" si="98"/>
        <v>154.9</v>
      </c>
      <c r="N382" s="709">
        <f t="shared" si="98"/>
        <v>0</v>
      </c>
      <c r="O382" s="709">
        <f t="shared" si="98"/>
        <v>154.9</v>
      </c>
      <c r="P382" s="709">
        <f t="shared" si="98"/>
        <v>0</v>
      </c>
      <c r="Q382" s="709">
        <f t="shared" si="98"/>
        <v>0</v>
      </c>
      <c r="R382" s="709">
        <f t="shared" si="98"/>
        <v>0</v>
      </c>
      <c r="S382" s="709">
        <f t="shared" si="98"/>
        <v>0</v>
      </c>
      <c r="T382" s="709">
        <f t="shared" si="98"/>
        <v>0</v>
      </c>
      <c r="U382" s="709">
        <f t="shared" si="98"/>
        <v>0</v>
      </c>
      <c r="V382" s="624"/>
      <c r="W382" s="624"/>
      <c r="X382" s="624"/>
      <c r="Y382" s="624"/>
      <c r="Z382" s="624"/>
      <c r="AA382" s="624"/>
      <c r="AB382" s="624"/>
      <c r="AC382" s="624"/>
      <c r="AD382" s="624"/>
      <c r="AE382" s="624"/>
      <c r="AF382" s="624"/>
      <c r="AG382" s="624"/>
      <c r="AH382" s="624"/>
      <c r="AI382" s="624"/>
      <c r="AJ382" s="624"/>
    </row>
    <row r="383" spans="1:36" ht="15.6">
      <c r="A383" s="726"/>
      <c r="B383" s="726"/>
      <c r="C383" s="726"/>
      <c r="D383" s="726"/>
      <c r="E383" s="725" t="s">
        <v>283</v>
      </c>
      <c r="F383" s="728" t="s">
        <v>801</v>
      </c>
      <c r="G383" s="729">
        <v>188714469</v>
      </c>
      <c r="H383" s="645" t="s">
        <v>143</v>
      </c>
      <c r="I383" s="667"/>
      <c r="J383" s="707"/>
      <c r="K383" s="667">
        <v>1</v>
      </c>
      <c r="L383" s="668"/>
      <c r="M383" s="668">
        <v>1</v>
      </c>
      <c r="N383" s="707"/>
      <c r="O383" s="708">
        <f t="shared" ref="O383:O388" si="99">I383+K383</f>
        <v>1</v>
      </c>
      <c r="P383" s="667"/>
      <c r="Q383" s="668"/>
      <c r="R383" s="668"/>
      <c r="S383" s="667"/>
      <c r="T383" s="668"/>
      <c r="U383" s="668"/>
      <c r="V383" s="624"/>
      <c r="W383" s="624"/>
      <c r="X383" s="624"/>
      <c r="Y383" s="624"/>
      <c r="Z383" s="624"/>
      <c r="AA383" s="624"/>
      <c r="AB383" s="624"/>
      <c r="AC383" s="624"/>
      <c r="AD383" s="624"/>
      <c r="AE383" s="624"/>
      <c r="AF383" s="624"/>
      <c r="AG383" s="624"/>
      <c r="AH383" s="624"/>
      <c r="AI383" s="624"/>
      <c r="AJ383" s="624"/>
    </row>
    <row r="384" spans="1:36" ht="15.6">
      <c r="A384" s="726"/>
      <c r="B384" s="726"/>
      <c r="C384" s="726"/>
      <c r="D384" s="726"/>
      <c r="E384" s="726"/>
      <c r="F384" s="726"/>
      <c r="G384" s="726"/>
      <c r="H384" s="645" t="s">
        <v>144</v>
      </c>
      <c r="I384" s="667"/>
      <c r="J384" s="707"/>
      <c r="K384" s="667"/>
      <c r="L384" s="668"/>
      <c r="M384" s="668"/>
      <c r="N384" s="707"/>
      <c r="O384" s="708">
        <f t="shared" si="99"/>
        <v>0</v>
      </c>
      <c r="P384" s="667"/>
      <c r="Q384" s="668"/>
      <c r="R384" s="668"/>
      <c r="S384" s="667"/>
      <c r="T384" s="668"/>
      <c r="U384" s="668"/>
      <c r="V384" s="624"/>
      <c r="W384" s="624"/>
      <c r="X384" s="624"/>
      <c r="Y384" s="624"/>
      <c r="Z384" s="624"/>
      <c r="AA384" s="624"/>
      <c r="AB384" s="624"/>
      <c r="AC384" s="624"/>
      <c r="AD384" s="624"/>
      <c r="AE384" s="624"/>
      <c r="AF384" s="624"/>
      <c r="AG384" s="624"/>
      <c r="AH384" s="624"/>
      <c r="AI384" s="624"/>
      <c r="AJ384" s="624"/>
    </row>
    <row r="385" spans="1:36" ht="15.6">
      <c r="A385" s="726"/>
      <c r="B385" s="726"/>
      <c r="C385" s="726"/>
      <c r="D385" s="726"/>
      <c r="E385" s="726"/>
      <c r="F385" s="726"/>
      <c r="G385" s="726"/>
      <c r="H385" s="645" t="s">
        <v>145</v>
      </c>
      <c r="I385" s="667"/>
      <c r="J385" s="707"/>
      <c r="K385" s="667"/>
      <c r="L385" s="668"/>
      <c r="M385" s="668"/>
      <c r="N385" s="707"/>
      <c r="O385" s="708">
        <f t="shared" si="99"/>
        <v>0</v>
      </c>
      <c r="P385" s="667"/>
      <c r="Q385" s="668"/>
      <c r="R385" s="668"/>
      <c r="S385" s="667"/>
      <c r="T385" s="668"/>
      <c r="U385" s="668"/>
      <c r="V385" s="624"/>
      <c r="W385" s="624"/>
      <c r="X385" s="624"/>
      <c r="Y385" s="624"/>
      <c r="Z385" s="624"/>
      <c r="AA385" s="624"/>
      <c r="AB385" s="624"/>
      <c r="AC385" s="624"/>
      <c r="AD385" s="624"/>
      <c r="AE385" s="624"/>
      <c r="AF385" s="624"/>
      <c r="AG385" s="624"/>
      <c r="AH385" s="624"/>
      <c r="AI385" s="624"/>
      <c r="AJ385" s="624"/>
    </row>
    <row r="386" spans="1:36" ht="15.6">
      <c r="A386" s="726"/>
      <c r="B386" s="726"/>
      <c r="C386" s="726"/>
      <c r="D386" s="726"/>
      <c r="E386" s="726"/>
      <c r="F386" s="726"/>
      <c r="G386" s="726"/>
      <c r="H386" s="645" t="s">
        <v>146</v>
      </c>
      <c r="I386" s="667"/>
      <c r="J386" s="707"/>
      <c r="K386" s="667"/>
      <c r="L386" s="668"/>
      <c r="M386" s="668"/>
      <c r="N386" s="707"/>
      <c r="O386" s="708">
        <f t="shared" si="99"/>
        <v>0</v>
      </c>
      <c r="P386" s="667"/>
      <c r="Q386" s="668"/>
      <c r="R386" s="668"/>
      <c r="S386" s="667"/>
      <c r="T386" s="668"/>
      <c r="U386" s="668"/>
      <c r="V386" s="624"/>
      <c r="W386" s="624"/>
      <c r="X386" s="624"/>
      <c r="Y386" s="624"/>
      <c r="Z386" s="624"/>
      <c r="AA386" s="624"/>
      <c r="AB386" s="624"/>
      <c r="AC386" s="624"/>
      <c r="AD386" s="624"/>
      <c r="AE386" s="624"/>
      <c r="AF386" s="624"/>
      <c r="AG386" s="624"/>
      <c r="AH386" s="624"/>
      <c r="AI386" s="624"/>
      <c r="AJ386" s="624"/>
    </row>
    <row r="387" spans="1:36" ht="15.6">
      <c r="A387" s="726"/>
      <c r="B387" s="726"/>
      <c r="C387" s="726"/>
      <c r="D387" s="726"/>
      <c r="E387" s="726"/>
      <c r="F387" s="726"/>
      <c r="G387" s="726"/>
      <c r="H387" s="645" t="s">
        <v>5</v>
      </c>
      <c r="I387" s="667"/>
      <c r="J387" s="707"/>
      <c r="K387" s="667"/>
      <c r="L387" s="668"/>
      <c r="M387" s="668"/>
      <c r="N387" s="707"/>
      <c r="O387" s="708">
        <f t="shared" si="99"/>
        <v>0</v>
      </c>
      <c r="P387" s="667"/>
      <c r="Q387" s="668"/>
      <c r="R387" s="668"/>
      <c r="S387" s="667"/>
      <c r="T387" s="668"/>
      <c r="U387" s="668"/>
      <c r="V387" s="624"/>
      <c r="W387" s="624"/>
      <c r="X387" s="624"/>
      <c r="Y387" s="624"/>
      <c r="Z387" s="624"/>
      <c r="AA387" s="624"/>
      <c r="AB387" s="624"/>
      <c r="AC387" s="624"/>
      <c r="AD387" s="624"/>
      <c r="AE387" s="624"/>
      <c r="AF387" s="624"/>
      <c r="AG387" s="624"/>
      <c r="AH387" s="624"/>
      <c r="AI387" s="624"/>
      <c r="AJ387" s="624"/>
    </row>
    <row r="388" spans="1:36" ht="15.6">
      <c r="A388" s="726"/>
      <c r="B388" s="726"/>
      <c r="C388" s="726"/>
      <c r="D388" s="726"/>
      <c r="E388" s="726"/>
      <c r="F388" s="727"/>
      <c r="G388" s="727"/>
      <c r="H388" s="645" t="s">
        <v>147</v>
      </c>
      <c r="I388" s="667"/>
      <c r="J388" s="707"/>
      <c r="K388" s="667"/>
      <c r="L388" s="668"/>
      <c r="M388" s="668"/>
      <c r="N388" s="707"/>
      <c r="O388" s="708">
        <f t="shared" si="99"/>
        <v>0</v>
      </c>
      <c r="P388" s="667"/>
      <c r="Q388" s="668"/>
      <c r="R388" s="668"/>
      <c r="S388" s="667"/>
      <c r="T388" s="668"/>
      <c r="U388" s="668"/>
      <c r="V388" s="624"/>
      <c r="W388" s="624"/>
      <c r="X388" s="624"/>
      <c r="Y388" s="624"/>
      <c r="Z388" s="624"/>
      <c r="AA388" s="624"/>
      <c r="AB388" s="624"/>
      <c r="AC388" s="624"/>
      <c r="AD388" s="624"/>
      <c r="AE388" s="624"/>
      <c r="AF388" s="624"/>
      <c r="AG388" s="624"/>
      <c r="AH388" s="624"/>
      <c r="AI388" s="624"/>
      <c r="AJ388" s="624"/>
    </row>
    <row r="389" spans="1:36" ht="15.6">
      <c r="A389" s="726"/>
      <c r="B389" s="726"/>
      <c r="C389" s="726"/>
      <c r="D389" s="726"/>
      <c r="E389" s="727"/>
      <c r="F389" s="672"/>
      <c r="G389" s="671"/>
      <c r="H389" s="645" t="s">
        <v>8</v>
      </c>
      <c r="I389" s="709">
        <f t="shared" ref="I389:U389" si="100">SUM(I383:I388)</f>
        <v>0</v>
      </c>
      <c r="J389" s="709">
        <f t="shared" si="100"/>
        <v>0</v>
      </c>
      <c r="K389" s="709">
        <f t="shared" si="100"/>
        <v>1</v>
      </c>
      <c r="L389" s="709">
        <f t="shared" si="100"/>
        <v>0</v>
      </c>
      <c r="M389" s="709">
        <f t="shared" si="100"/>
        <v>1</v>
      </c>
      <c r="N389" s="709">
        <f t="shared" si="100"/>
        <v>0</v>
      </c>
      <c r="O389" s="709">
        <f t="shared" si="100"/>
        <v>1</v>
      </c>
      <c r="P389" s="709">
        <f t="shared" si="100"/>
        <v>0</v>
      </c>
      <c r="Q389" s="709">
        <f t="shared" si="100"/>
        <v>0</v>
      </c>
      <c r="R389" s="709">
        <f t="shared" si="100"/>
        <v>0</v>
      </c>
      <c r="S389" s="709">
        <f t="shared" si="100"/>
        <v>0</v>
      </c>
      <c r="T389" s="709">
        <f t="shared" si="100"/>
        <v>0</v>
      </c>
      <c r="U389" s="709">
        <f t="shared" si="100"/>
        <v>0</v>
      </c>
      <c r="V389" s="624"/>
      <c r="W389" s="624"/>
      <c r="X389" s="624"/>
      <c r="Y389" s="624"/>
      <c r="Z389" s="624"/>
      <c r="AA389" s="624"/>
      <c r="AB389" s="624"/>
      <c r="AC389" s="624"/>
      <c r="AD389" s="624"/>
      <c r="AE389" s="624"/>
      <c r="AF389" s="624"/>
      <c r="AG389" s="624"/>
      <c r="AH389" s="624"/>
      <c r="AI389" s="624"/>
      <c r="AJ389" s="624"/>
    </row>
    <row r="390" spans="1:36" ht="15.6">
      <c r="A390" s="726"/>
      <c r="B390" s="726"/>
      <c r="C390" s="726"/>
      <c r="D390" s="726"/>
      <c r="E390" s="725" t="s">
        <v>284</v>
      </c>
      <c r="F390" s="728" t="s">
        <v>285</v>
      </c>
      <c r="G390" s="729">
        <v>188714469</v>
      </c>
      <c r="H390" s="645" t="s">
        <v>143</v>
      </c>
      <c r="I390" s="667"/>
      <c r="J390" s="707"/>
      <c r="K390" s="667"/>
      <c r="L390" s="668"/>
      <c r="M390" s="668"/>
      <c r="N390" s="707"/>
      <c r="O390" s="708">
        <f t="shared" ref="O390:O395" si="101">I390+K390</f>
        <v>0</v>
      </c>
      <c r="P390" s="667">
        <v>500</v>
      </c>
      <c r="Q390" s="668"/>
      <c r="R390" s="668"/>
      <c r="S390" s="667">
        <v>516.29999999999995</v>
      </c>
      <c r="T390" s="668"/>
      <c r="U390" s="668"/>
      <c r="V390" s="624"/>
      <c r="W390" s="624"/>
      <c r="X390" s="624"/>
      <c r="Y390" s="624"/>
      <c r="Z390" s="624"/>
      <c r="AA390" s="624"/>
      <c r="AB390" s="624"/>
      <c r="AC390" s="624"/>
      <c r="AD390" s="624"/>
      <c r="AE390" s="624"/>
      <c r="AF390" s="624"/>
      <c r="AG390" s="624"/>
      <c r="AH390" s="624"/>
      <c r="AI390" s="624"/>
      <c r="AJ390" s="624"/>
    </row>
    <row r="391" spans="1:36" ht="15.6">
      <c r="A391" s="726"/>
      <c r="B391" s="726"/>
      <c r="C391" s="726"/>
      <c r="D391" s="726"/>
      <c r="E391" s="726"/>
      <c r="F391" s="726"/>
      <c r="G391" s="726"/>
      <c r="H391" s="645" t="s">
        <v>144</v>
      </c>
      <c r="I391" s="667"/>
      <c r="J391" s="707"/>
      <c r="K391" s="667"/>
      <c r="L391" s="668"/>
      <c r="M391" s="668"/>
      <c r="N391" s="707"/>
      <c r="O391" s="708">
        <f t="shared" si="101"/>
        <v>0</v>
      </c>
      <c r="P391" s="667">
        <v>100</v>
      </c>
      <c r="Q391" s="668"/>
      <c r="R391" s="668"/>
      <c r="S391" s="667">
        <v>200</v>
      </c>
      <c r="T391" s="668"/>
      <c r="U391" s="668"/>
      <c r="V391" s="624"/>
      <c r="W391" s="624"/>
      <c r="X391" s="624"/>
      <c r="Y391" s="624"/>
      <c r="Z391" s="624"/>
      <c r="AA391" s="624"/>
      <c r="AB391" s="624"/>
      <c r="AC391" s="624"/>
      <c r="AD391" s="624"/>
      <c r="AE391" s="624"/>
      <c r="AF391" s="624"/>
      <c r="AG391" s="624"/>
      <c r="AH391" s="624"/>
      <c r="AI391" s="624"/>
      <c r="AJ391" s="624"/>
    </row>
    <row r="392" spans="1:36" ht="15.6">
      <c r="A392" s="726"/>
      <c r="B392" s="726"/>
      <c r="C392" s="726"/>
      <c r="D392" s="726"/>
      <c r="E392" s="726"/>
      <c r="F392" s="726"/>
      <c r="G392" s="726"/>
      <c r="H392" s="645" t="s">
        <v>145</v>
      </c>
      <c r="I392" s="667"/>
      <c r="J392" s="707"/>
      <c r="K392" s="667"/>
      <c r="L392" s="668"/>
      <c r="M392" s="668"/>
      <c r="N392" s="707"/>
      <c r="O392" s="708">
        <f t="shared" si="101"/>
        <v>0</v>
      </c>
      <c r="P392" s="667"/>
      <c r="Q392" s="668"/>
      <c r="R392" s="668"/>
      <c r="S392" s="667"/>
      <c r="T392" s="668"/>
      <c r="U392" s="668"/>
      <c r="V392" s="624"/>
      <c r="W392" s="624"/>
      <c r="X392" s="624"/>
      <c r="Y392" s="624"/>
      <c r="Z392" s="624"/>
      <c r="AA392" s="624"/>
      <c r="AB392" s="624"/>
      <c r="AC392" s="624"/>
      <c r="AD392" s="624"/>
      <c r="AE392" s="624"/>
      <c r="AF392" s="624"/>
      <c r="AG392" s="624"/>
      <c r="AH392" s="624"/>
      <c r="AI392" s="624"/>
      <c r="AJ392" s="624"/>
    </row>
    <row r="393" spans="1:36" ht="15.6">
      <c r="A393" s="726"/>
      <c r="B393" s="726"/>
      <c r="C393" s="726"/>
      <c r="D393" s="726"/>
      <c r="E393" s="726"/>
      <c r="F393" s="726"/>
      <c r="G393" s="726"/>
      <c r="H393" s="645" t="s">
        <v>146</v>
      </c>
      <c r="I393" s="667"/>
      <c r="J393" s="707"/>
      <c r="K393" s="667"/>
      <c r="L393" s="668"/>
      <c r="M393" s="668"/>
      <c r="N393" s="707"/>
      <c r="O393" s="708">
        <f t="shared" si="101"/>
        <v>0</v>
      </c>
      <c r="P393" s="667"/>
      <c r="Q393" s="668"/>
      <c r="R393" s="668"/>
      <c r="S393" s="667"/>
      <c r="T393" s="668"/>
      <c r="U393" s="668"/>
      <c r="V393" s="624"/>
      <c r="W393" s="624"/>
      <c r="X393" s="624"/>
      <c r="Y393" s="624"/>
      <c r="Z393" s="624"/>
      <c r="AA393" s="624"/>
      <c r="AB393" s="624"/>
      <c r="AC393" s="624"/>
      <c r="AD393" s="624"/>
      <c r="AE393" s="624"/>
      <c r="AF393" s="624"/>
      <c r="AG393" s="624"/>
      <c r="AH393" s="624"/>
      <c r="AI393" s="624"/>
      <c r="AJ393" s="624"/>
    </row>
    <row r="394" spans="1:36" ht="15.6">
      <c r="A394" s="726"/>
      <c r="B394" s="726"/>
      <c r="C394" s="726"/>
      <c r="D394" s="726"/>
      <c r="E394" s="726"/>
      <c r="F394" s="726"/>
      <c r="G394" s="726"/>
      <c r="H394" s="645" t="s">
        <v>5</v>
      </c>
      <c r="I394" s="667"/>
      <c r="J394" s="707"/>
      <c r="K394" s="667"/>
      <c r="L394" s="668"/>
      <c r="M394" s="668"/>
      <c r="N394" s="707"/>
      <c r="O394" s="708">
        <f t="shared" si="101"/>
        <v>0</v>
      </c>
      <c r="P394" s="667">
        <v>2612</v>
      </c>
      <c r="Q394" s="668">
        <v>500</v>
      </c>
      <c r="R394" s="668">
        <v>2112</v>
      </c>
      <c r="S394" s="667">
        <v>2900</v>
      </c>
      <c r="T394" s="668"/>
      <c r="U394" s="668">
        <v>2900</v>
      </c>
      <c r="V394" s="624"/>
      <c r="W394" s="624"/>
      <c r="X394" s="624"/>
      <c r="Y394" s="624"/>
      <c r="Z394" s="624"/>
      <c r="AA394" s="624"/>
      <c r="AB394" s="624"/>
      <c r="AC394" s="624"/>
      <c r="AD394" s="624"/>
      <c r="AE394" s="624"/>
      <c r="AF394" s="624"/>
      <c r="AG394" s="624"/>
      <c r="AH394" s="624"/>
      <c r="AI394" s="624"/>
      <c r="AJ394" s="624"/>
    </row>
    <row r="395" spans="1:36" ht="15.6">
      <c r="A395" s="726"/>
      <c r="B395" s="726"/>
      <c r="C395" s="726"/>
      <c r="D395" s="726"/>
      <c r="E395" s="726"/>
      <c r="F395" s="727"/>
      <c r="G395" s="727"/>
      <c r="H395" s="645" t="s">
        <v>147</v>
      </c>
      <c r="I395" s="667"/>
      <c r="J395" s="707"/>
      <c r="K395" s="667"/>
      <c r="L395" s="668"/>
      <c r="M395" s="668"/>
      <c r="N395" s="707"/>
      <c r="O395" s="708">
        <f t="shared" si="101"/>
        <v>0</v>
      </c>
      <c r="P395" s="667"/>
      <c r="Q395" s="668"/>
      <c r="R395" s="668"/>
      <c r="S395" s="667"/>
      <c r="T395" s="668"/>
      <c r="U395" s="668"/>
      <c r="V395" s="624"/>
      <c r="W395" s="624"/>
      <c r="X395" s="624"/>
      <c r="Y395" s="624"/>
      <c r="Z395" s="624"/>
      <c r="AA395" s="624"/>
      <c r="AB395" s="624"/>
      <c r="AC395" s="624"/>
      <c r="AD395" s="624"/>
      <c r="AE395" s="624"/>
      <c r="AF395" s="624"/>
      <c r="AG395" s="624"/>
      <c r="AH395" s="624"/>
      <c r="AI395" s="624"/>
      <c r="AJ395" s="624"/>
    </row>
    <row r="396" spans="1:36" ht="15.6">
      <c r="A396" s="726"/>
      <c r="B396" s="726"/>
      <c r="C396" s="726"/>
      <c r="D396" s="726"/>
      <c r="E396" s="727"/>
      <c r="F396" s="672"/>
      <c r="G396" s="671"/>
      <c r="H396" s="645" t="s">
        <v>8</v>
      </c>
      <c r="I396" s="709">
        <f t="shared" ref="I396:U396" si="102">SUM(I390:I395)</f>
        <v>0</v>
      </c>
      <c r="J396" s="709">
        <f t="shared" si="102"/>
        <v>0</v>
      </c>
      <c r="K396" s="709">
        <f t="shared" si="102"/>
        <v>0</v>
      </c>
      <c r="L396" s="709">
        <f t="shared" si="102"/>
        <v>0</v>
      </c>
      <c r="M396" s="709">
        <f t="shared" si="102"/>
        <v>0</v>
      </c>
      <c r="N396" s="709">
        <f t="shared" si="102"/>
        <v>0</v>
      </c>
      <c r="O396" s="709">
        <f t="shared" si="102"/>
        <v>0</v>
      </c>
      <c r="P396" s="709">
        <f t="shared" si="102"/>
        <v>3212</v>
      </c>
      <c r="Q396" s="709">
        <f t="shared" si="102"/>
        <v>500</v>
      </c>
      <c r="R396" s="709">
        <f t="shared" si="102"/>
        <v>2112</v>
      </c>
      <c r="S396" s="709">
        <f t="shared" si="102"/>
        <v>3616.3</v>
      </c>
      <c r="T396" s="709">
        <f t="shared" si="102"/>
        <v>0</v>
      </c>
      <c r="U396" s="709">
        <f t="shared" si="102"/>
        <v>2900</v>
      </c>
      <c r="V396" s="624"/>
      <c r="W396" s="624"/>
      <c r="X396" s="624"/>
      <c r="Y396" s="624"/>
      <c r="Z396" s="624"/>
      <c r="AA396" s="624"/>
      <c r="AB396" s="624"/>
      <c r="AC396" s="624"/>
      <c r="AD396" s="624"/>
      <c r="AE396" s="624"/>
      <c r="AF396" s="624"/>
      <c r="AG396" s="624"/>
      <c r="AH396" s="624"/>
      <c r="AI396" s="624"/>
      <c r="AJ396" s="624"/>
    </row>
    <row r="397" spans="1:36" ht="31.2">
      <c r="A397" s="726"/>
      <c r="B397" s="726"/>
      <c r="C397" s="726"/>
      <c r="D397" s="726"/>
      <c r="E397" s="641"/>
      <c r="F397" s="648"/>
      <c r="G397" s="649"/>
      <c r="H397" s="650" t="s">
        <v>149</v>
      </c>
      <c r="I397" s="699">
        <f>I179+I186+I235+I200+I207+I214+I221+I228+I249+I256+I263+I270+I277+I242+I284+I291+I298+I305+I312+I347+I354+I340+I333+I326+I319+I361+I368+I375+I382+I396+I389+I193</f>
        <v>544.43599999999992</v>
      </c>
      <c r="J397" s="699">
        <f t="shared" ref="J397:U397" si="103">J179+J186+J235+J200+J207+J214+J221+J228+J249+J256+J263+J270+J277+J242+J284+J291+J298+J305+J312+J347+J354+J340+J333+J326+J319+J361+J368+J375+J382+J396+J389+J193</f>
        <v>61.040999999999997</v>
      </c>
      <c r="K397" s="699">
        <f t="shared" si="103"/>
        <v>5637.0999999999985</v>
      </c>
      <c r="L397" s="699">
        <f t="shared" si="103"/>
        <v>1484.4</v>
      </c>
      <c r="M397" s="699">
        <f t="shared" si="103"/>
        <v>760.9</v>
      </c>
      <c r="N397" s="699">
        <f t="shared" si="103"/>
        <v>213.8</v>
      </c>
      <c r="O397" s="699">
        <f t="shared" si="103"/>
        <v>6181.5359999999991</v>
      </c>
      <c r="P397" s="699">
        <f t="shared" si="103"/>
        <v>5051.2</v>
      </c>
      <c r="Q397" s="699">
        <f t="shared" si="103"/>
        <v>514.1</v>
      </c>
      <c r="R397" s="699">
        <f t="shared" si="103"/>
        <v>2112</v>
      </c>
      <c r="S397" s="699">
        <f t="shared" si="103"/>
        <v>4908.4000000000005</v>
      </c>
      <c r="T397" s="699">
        <f t="shared" si="103"/>
        <v>2.8</v>
      </c>
      <c r="U397" s="699">
        <f t="shared" si="103"/>
        <v>2900</v>
      </c>
      <c r="V397" s="624"/>
      <c r="W397" s="624"/>
      <c r="X397" s="624"/>
      <c r="Y397" s="624"/>
      <c r="Z397" s="624"/>
      <c r="AA397" s="624"/>
      <c r="AB397" s="624"/>
      <c r="AC397" s="624"/>
      <c r="AD397" s="624"/>
      <c r="AE397" s="624"/>
      <c r="AF397" s="624"/>
      <c r="AG397" s="624"/>
      <c r="AH397" s="624"/>
      <c r="AI397" s="624"/>
      <c r="AJ397" s="624"/>
    </row>
    <row r="398" spans="1:36" ht="15.6">
      <c r="A398" s="726"/>
      <c r="B398" s="726"/>
      <c r="C398" s="726"/>
      <c r="D398" s="726"/>
      <c r="E398" s="673"/>
      <c r="F398" s="645" t="s">
        <v>150</v>
      </c>
      <c r="G398" s="653" t="s">
        <v>151</v>
      </c>
      <c r="H398" s="654" t="s">
        <v>143</v>
      </c>
      <c r="I398" s="699">
        <f>I173+I180+I229+I194+I201+I208+I215+I222+I243+I250+I257+I264+I271+I236+I278+I285+I292+I299+I306+I341+I348+I334+I327+I320+I313+I390+I355+I362+I369+I376+I383+I187</f>
        <v>0</v>
      </c>
      <c r="J398" s="699">
        <f t="shared" ref="J398:U398" si="104">J173+J180+J229+J194+J201+J208+J215+J222+J243+J250+J257+J264+J271+J236+J278+J285+J292+J299+J306+J341+J348+J334+J327+J320+J313+J390+J355+J362+J369+J376+J383+J187</f>
        <v>0</v>
      </c>
      <c r="K398" s="699">
        <f t="shared" si="104"/>
        <v>338</v>
      </c>
      <c r="L398" s="699">
        <f t="shared" si="104"/>
        <v>32</v>
      </c>
      <c r="M398" s="699">
        <f t="shared" si="104"/>
        <v>306</v>
      </c>
      <c r="N398" s="699">
        <f t="shared" si="104"/>
        <v>20</v>
      </c>
      <c r="O398" s="699">
        <f t="shared" si="104"/>
        <v>338</v>
      </c>
      <c r="P398" s="699">
        <f t="shared" si="104"/>
        <v>650</v>
      </c>
      <c r="Q398" s="699">
        <f t="shared" si="104"/>
        <v>0</v>
      </c>
      <c r="R398" s="699">
        <f t="shared" si="104"/>
        <v>0</v>
      </c>
      <c r="S398" s="699">
        <f t="shared" si="104"/>
        <v>656.3</v>
      </c>
      <c r="T398" s="699">
        <f t="shared" si="104"/>
        <v>0</v>
      </c>
      <c r="U398" s="699">
        <f t="shared" si="104"/>
        <v>0</v>
      </c>
      <c r="V398" s="624"/>
      <c r="W398" s="624"/>
      <c r="X398" s="624"/>
      <c r="Y398" s="624"/>
      <c r="Z398" s="624"/>
      <c r="AA398" s="624"/>
      <c r="AB398" s="624"/>
      <c r="AC398" s="624"/>
      <c r="AD398" s="624"/>
      <c r="AE398" s="624"/>
      <c r="AF398" s="624"/>
      <c r="AG398" s="624"/>
      <c r="AH398" s="624"/>
      <c r="AI398" s="624"/>
      <c r="AJ398" s="624"/>
    </row>
    <row r="399" spans="1:36" ht="15.6">
      <c r="A399" s="726"/>
      <c r="B399" s="726"/>
      <c r="C399" s="726"/>
      <c r="D399" s="726"/>
      <c r="E399" s="673"/>
      <c r="F399" s="645" t="s">
        <v>152</v>
      </c>
      <c r="G399" s="653" t="s">
        <v>151</v>
      </c>
      <c r="H399" s="654" t="s">
        <v>144</v>
      </c>
      <c r="I399" s="699">
        <f t="shared" ref="I399:U403" si="105">I174+I181+I230+I195+I202+I209+I216+I223+I244+I251+I258+I265+I272+I237+I279+I286+I293+I300+I307+I342+I349+I335+I328+I321+I314+I391+I356+I363+I370+I377+I384+I188</f>
        <v>0</v>
      </c>
      <c r="J399" s="699">
        <f t="shared" si="105"/>
        <v>0</v>
      </c>
      <c r="K399" s="699">
        <f t="shared" si="105"/>
        <v>0</v>
      </c>
      <c r="L399" s="699">
        <f t="shared" si="105"/>
        <v>0</v>
      </c>
      <c r="M399" s="699">
        <f t="shared" si="105"/>
        <v>0</v>
      </c>
      <c r="N399" s="699">
        <f t="shared" si="105"/>
        <v>0</v>
      </c>
      <c r="O399" s="699">
        <f t="shared" si="105"/>
        <v>0</v>
      </c>
      <c r="P399" s="699">
        <f t="shared" si="105"/>
        <v>100</v>
      </c>
      <c r="Q399" s="699">
        <f t="shared" si="105"/>
        <v>0</v>
      </c>
      <c r="R399" s="699">
        <f t="shared" si="105"/>
        <v>0</v>
      </c>
      <c r="S399" s="699">
        <f t="shared" si="105"/>
        <v>200</v>
      </c>
      <c r="T399" s="699">
        <f t="shared" si="105"/>
        <v>0</v>
      </c>
      <c r="U399" s="699">
        <f t="shared" si="105"/>
        <v>0</v>
      </c>
      <c r="V399" s="624"/>
      <c r="W399" s="624"/>
      <c r="X399" s="624"/>
      <c r="Y399" s="624"/>
      <c r="Z399" s="624"/>
      <c r="AA399" s="624"/>
      <c r="AB399" s="624"/>
      <c r="AC399" s="624"/>
      <c r="AD399" s="624"/>
      <c r="AE399" s="624"/>
      <c r="AF399" s="624"/>
      <c r="AG399" s="624"/>
      <c r="AH399" s="624"/>
      <c r="AI399" s="624"/>
      <c r="AJ399" s="624"/>
    </row>
    <row r="400" spans="1:36" ht="15.6">
      <c r="A400" s="726"/>
      <c r="B400" s="726"/>
      <c r="C400" s="726"/>
      <c r="D400" s="726"/>
      <c r="E400" s="673"/>
      <c r="F400" s="645" t="s">
        <v>153</v>
      </c>
      <c r="G400" s="653" t="s">
        <v>151</v>
      </c>
      <c r="H400" s="654" t="s">
        <v>145</v>
      </c>
      <c r="I400" s="699">
        <f t="shared" si="105"/>
        <v>0</v>
      </c>
      <c r="J400" s="699">
        <f t="shared" si="105"/>
        <v>0</v>
      </c>
      <c r="K400" s="699">
        <f t="shared" si="105"/>
        <v>0</v>
      </c>
      <c r="L400" s="699">
        <f t="shared" si="105"/>
        <v>0</v>
      </c>
      <c r="M400" s="699">
        <f t="shared" si="105"/>
        <v>0</v>
      </c>
      <c r="N400" s="699">
        <f t="shared" si="105"/>
        <v>0</v>
      </c>
      <c r="O400" s="699">
        <f t="shared" si="105"/>
        <v>0</v>
      </c>
      <c r="P400" s="699">
        <f t="shared" si="105"/>
        <v>0</v>
      </c>
      <c r="Q400" s="699">
        <f t="shared" si="105"/>
        <v>0</v>
      </c>
      <c r="R400" s="699">
        <f t="shared" si="105"/>
        <v>0</v>
      </c>
      <c r="S400" s="699">
        <f t="shared" si="105"/>
        <v>0</v>
      </c>
      <c r="T400" s="699">
        <f t="shared" si="105"/>
        <v>0</v>
      </c>
      <c r="U400" s="699">
        <f t="shared" si="105"/>
        <v>0</v>
      </c>
      <c r="V400" s="624"/>
      <c r="W400" s="624"/>
      <c r="X400" s="624"/>
      <c r="Y400" s="624"/>
      <c r="Z400" s="624"/>
      <c r="AA400" s="624"/>
      <c r="AB400" s="624"/>
      <c r="AC400" s="624"/>
      <c r="AD400" s="624"/>
      <c r="AE400" s="624"/>
      <c r="AF400" s="624"/>
      <c r="AG400" s="624"/>
      <c r="AH400" s="624"/>
      <c r="AI400" s="624"/>
      <c r="AJ400" s="624"/>
    </row>
    <row r="401" spans="1:36" ht="46.8">
      <c r="A401" s="726"/>
      <c r="B401" s="726"/>
      <c r="C401" s="726"/>
      <c r="D401" s="726"/>
      <c r="E401" s="673"/>
      <c r="F401" s="645" t="s">
        <v>154</v>
      </c>
      <c r="G401" s="653" t="s">
        <v>151</v>
      </c>
      <c r="H401" s="654" t="s">
        <v>146</v>
      </c>
      <c r="I401" s="699">
        <f t="shared" si="105"/>
        <v>0</v>
      </c>
      <c r="J401" s="699">
        <f t="shared" si="105"/>
        <v>0</v>
      </c>
      <c r="K401" s="699">
        <f t="shared" si="105"/>
        <v>0</v>
      </c>
      <c r="L401" s="699">
        <f t="shared" si="105"/>
        <v>0</v>
      </c>
      <c r="M401" s="699">
        <f t="shared" si="105"/>
        <v>0</v>
      </c>
      <c r="N401" s="699">
        <f t="shared" si="105"/>
        <v>0</v>
      </c>
      <c r="O401" s="699">
        <f t="shared" si="105"/>
        <v>0</v>
      </c>
      <c r="P401" s="699">
        <f t="shared" si="105"/>
        <v>0</v>
      </c>
      <c r="Q401" s="699">
        <f t="shared" si="105"/>
        <v>0</v>
      </c>
      <c r="R401" s="699">
        <f t="shared" si="105"/>
        <v>0</v>
      </c>
      <c r="S401" s="699">
        <f t="shared" si="105"/>
        <v>0</v>
      </c>
      <c r="T401" s="699">
        <f t="shared" si="105"/>
        <v>0</v>
      </c>
      <c r="U401" s="699">
        <f t="shared" si="105"/>
        <v>0</v>
      </c>
      <c r="V401" s="624"/>
      <c r="W401" s="624"/>
      <c r="X401" s="624"/>
      <c r="Y401" s="624"/>
      <c r="Z401" s="624"/>
      <c r="AA401" s="624"/>
      <c r="AB401" s="624"/>
      <c r="AC401" s="624"/>
      <c r="AD401" s="624"/>
      <c r="AE401" s="624"/>
      <c r="AF401" s="624"/>
      <c r="AG401" s="624"/>
      <c r="AH401" s="624"/>
      <c r="AI401" s="624"/>
      <c r="AJ401" s="624"/>
    </row>
    <row r="402" spans="1:36" ht="15.6">
      <c r="A402" s="726"/>
      <c r="B402" s="726"/>
      <c r="C402" s="726"/>
      <c r="D402" s="726"/>
      <c r="E402" s="673"/>
      <c r="F402" s="645" t="s">
        <v>155</v>
      </c>
      <c r="G402" s="653" t="s">
        <v>151</v>
      </c>
      <c r="H402" s="654" t="s">
        <v>5</v>
      </c>
      <c r="I402" s="699">
        <f t="shared" si="105"/>
        <v>0</v>
      </c>
      <c r="J402" s="699">
        <f t="shared" si="105"/>
        <v>0</v>
      </c>
      <c r="K402" s="699">
        <f t="shared" si="105"/>
        <v>1907.3000000000002</v>
      </c>
      <c r="L402" s="699">
        <f t="shared" si="105"/>
        <v>1452.4</v>
      </c>
      <c r="M402" s="699">
        <f t="shared" si="105"/>
        <v>454.9</v>
      </c>
      <c r="N402" s="699">
        <f t="shared" si="105"/>
        <v>0</v>
      </c>
      <c r="O402" s="699">
        <f t="shared" si="105"/>
        <v>1907.3000000000002</v>
      </c>
      <c r="P402" s="699">
        <f t="shared" si="105"/>
        <v>2626.1</v>
      </c>
      <c r="Q402" s="699">
        <f t="shared" si="105"/>
        <v>514.1</v>
      </c>
      <c r="R402" s="699">
        <f t="shared" si="105"/>
        <v>2112</v>
      </c>
      <c r="S402" s="699">
        <f t="shared" si="105"/>
        <v>2902.8</v>
      </c>
      <c r="T402" s="699">
        <f t="shared" si="105"/>
        <v>2.8</v>
      </c>
      <c r="U402" s="699">
        <f t="shared" si="105"/>
        <v>2900</v>
      </c>
      <c r="V402" s="624"/>
      <c r="W402" s="624"/>
      <c r="X402" s="624"/>
      <c r="Y402" s="624"/>
      <c r="Z402" s="624"/>
      <c r="AA402" s="624"/>
      <c r="AB402" s="624"/>
      <c r="AC402" s="624"/>
      <c r="AD402" s="624"/>
      <c r="AE402" s="624"/>
      <c r="AF402" s="624"/>
      <c r="AG402" s="624"/>
      <c r="AH402" s="624"/>
      <c r="AI402" s="624"/>
      <c r="AJ402" s="624"/>
    </row>
    <row r="403" spans="1:36" ht="15.6">
      <c r="A403" s="727"/>
      <c r="B403" s="727"/>
      <c r="C403" s="727"/>
      <c r="D403" s="727"/>
      <c r="E403" s="673"/>
      <c r="F403" s="645" t="s">
        <v>156</v>
      </c>
      <c r="G403" s="653" t="s">
        <v>151</v>
      </c>
      <c r="H403" s="654" t="s">
        <v>147</v>
      </c>
      <c r="I403" s="699">
        <f t="shared" si="105"/>
        <v>544.43599999999992</v>
      </c>
      <c r="J403" s="699">
        <f t="shared" si="105"/>
        <v>61.040999999999997</v>
      </c>
      <c r="K403" s="699">
        <f t="shared" si="105"/>
        <v>3391.8</v>
      </c>
      <c r="L403" s="699">
        <f t="shared" si="105"/>
        <v>0</v>
      </c>
      <c r="M403" s="699">
        <f t="shared" si="105"/>
        <v>0</v>
      </c>
      <c r="N403" s="699">
        <f t="shared" si="105"/>
        <v>193.8</v>
      </c>
      <c r="O403" s="699">
        <f t="shared" si="105"/>
        <v>3936.2359999999999</v>
      </c>
      <c r="P403" s="699">
        <f t="shared" si="105"/>
        <v>1675.1</v>
      </c>
      <c r="Q403" s="699">
        <f t="shared" si="105"/>
        <v>0</v>
      </c>
      <c r="R403" s="699">
        <f t="shared" si="105"/>
        <v>0</v>
      </c>
      <c r="S403" s="699">
        <f t="shared" si="105"/>
        <v>1149.3</v>
      </c>
      <c r="T403" s="699">
        <f t="shared" si="105"/>
        <v>0</v>
      </c>
      <c r="U403" s="699">
        <f t="shared" si="105"/>
        <v>0</v>
      </c>
      <c r="V403" s="624"/>
      <c r="W403" s="624"/>
      <c r="X403" s="624"/>
      <c r="Y403" s="624"/>
      <c r="Z403" s="624"/>
      <c r="AA403" s="624"/>
      <c r="AB403" s="624"/>
      <c r="AC403" s="624"/>
      <c r="AD403" s="624"/>
      <c r="AE403" s="624"/>
      <c r="AF403" s="624"/>
      <c r="AG403" s="624"/>
      <c r="AH403" s="624"/>
      <c r="AI403" s="624"/>
      <c r="AJ403" s="624"/>
    </row>
    <row r="404" spans="1:36" ht="31.2">
      <c r="A404" s="674" t="s">
        <v>4</v>
      </c>
      <c r="B404" s="636" t="s">
        <v>4</v>
      </c>
      <c r="C404" s="675"/>
      <c r="D404" s="636" t="s">
        <v>5</v>
      </c>
      <c r="E404" s="676"/>
      <c r="F404" s="677"/>
      <c r="G404" s="675"/>
      <c r="H404" s="678" t="s">
        <v>286</v>
      </c>
      <c r="I404" s="714">
        <f>I16+I38+I165+I397</f>
        <v>1027.3599999999999</v>
      </c>
      <c r="J404" s="714">
        <f t="shared" ref="J404:U404" si="106">J16+J38+J165+J397</f>
        <v>113.446</v>
      </c>
      <c r="K404" s="714">
        <f t="shared" si="106"/>
        <v>9724.9999999999982</v>
      </c>
      <c r="L404" s="714">
        <f t="shared" si="106"/>
        <v>2234.4</v>
      </c>
      <c r="M404" s="714">
        <f t="shared" si="106"/>
        <v>2110.7999999999997</v>
      </c>
      <c r="N404" s="714">
        <f t="shared" si="106"/>
        <v>242.70000000000002</v>
      </c>
      <c r="O404" s="714">
        <f t="shared" si="106"/>
        <v>10752.359999999999</v>
      </c>
      <c r="P404" s="714">
        <f t="shared" si="106"/>
        <v>13811.8</v>
      </c>
      <c r="Q404" s="714">
        <f t="shared" si="106"/>
        <v>1985.9</v>
      </c>
      <c r="R404" s="714">
        <f t="shared" si="106"/>
        <v>2112</v>
      </c>
      <c r="S404" s="714">
        <f t="shared" si="106"/>
        <v>13395</v>
      </c>
      <c r="T404" s="714">
        <f t="shared" si="106"/>
        <v>1162.6999999999998</v>
      </c>
      <c r="U404" s="714">
        <f t="shared" si="106"/>
        <v>2900</v>
      </c>
      <c r="V404" s="624"/>
      <c r="W404" s="624"/>
      <c r="X404" s="624"/>
      <c r="Y404" s="624"/>
      <c r="Z404" s="624"/>
      <c r="AA404" s="624"/>
      <c r="AB404" s="624"/>
      <c r="AC404" s="624"/>
      <c r="AD404" s="624"/>
      <c r="AE404" s="624"/>
      <c r="AF404" s="624"/>
      <c r="AG404" s="624"/>
      <c r="AH404" s="624"/>
      <c r="AI404" s="624"/>
      <c r="AJ404" s="624"/>
    </row>
    <row r="405" spans="1:36" ht="31.2">
      <c r="A405" s="679" t="s">
        <v>4</v>
      </c>
      <c r="B405" s="680"/>
      <c r="C405" s="680"/>
      <c r="D405" s="680"/>
      <c r="E405" s="681"/>
      <c r="F405" s="682"/>
      <c r="G405" s="683"/>
      <c r="H405" s="684" t="s">
        <v>287</v>
      </c>
      <c r="I405" s="715">
        <f t="shared" ref="I405:U405" si="107">I404</f>
        <v>1027.3599999999999</v>
      </c>
      <c r="J405" s="715">
        <f t="shared" si="107"/>
        <v>113.446</v>
      </c>
      <c r="K405" s="715">
        <f t="shared" si="107"/>
        <v>9724.9999999999982</v>
      </c>
      <c r="L405" s="715">
        <f t="shared" si="107"/>
        <v>2234.4</v>
      </c>
      <c r="M405" s="715">
        <f t="shared" si="107"/>
        <v>2110.7999999999997</v>
      </c>
      <c r="N405" s="715">
        <f t="shared" si="107"/>
        <v>242.70000000000002</v>
      </c>
      <c r="O405" s="715">
        <f t="shared" si="107"/>
        <v>10752.359999999999</v>
      </c>
      <c r="P405" s="715">
        <f t="shared" si="107"/>
        <v>13811.8</v>
      </c>
      <c r="Q405" s="715">
        <f t="shared" si="107"/>
        <v>1985.9</v>
      </c>
      <c r="R405" s="715">
        <f t="shared" si="107"/>
        <v>2112</v>
      </c>
      <c r="S405" s="715">
        <f t="shared" si="107"/>
        <v>13395</v>
      </c>
      <c r="T405" s="715">
        <f t="shared" si="107"/>
        <v>1162.6999999999998</v>
      </c>
      <c r="U405" s="715">
        <f t="shared" si="107"/>
        <v>2900</v>
      </c>
      <c r="V405" s="624"/>
      <c r="W405" s="624"/>
      <c r="X405" s="624"/>
      <c r="Y405" s="624"/>
      <c r="Z405" s="624"/>
      <c r="AA405" s="624"/>
      <c r="AB405" s="624"/>
      <c r="AC405" s="624"/>
      <c r="AD405" s="624"/>
      <c r="AE405" s="624"/>
      <c r="AF405" s="624"/>
      <c r="AG405" s="624"/>
      <c r="AH405" s="624"/>
      <c r="AI405" s="624"/>
      <c r="AJ405" s="624"/>
    </row>
    <row r="406" spans="1:36" ht="15.6">
      <c r="A406" s="685"/>
      <c r="B406" s="686"/>
      <c r="C406" s="624"/>
      <c r="D406" s="624"/>
      <c r="E406" s="687"/>
      <c r="F406" s="688"/>
      <c r="G406" s="624"/>
      <c r="H406" s="689"/>
      <c r="I406" s="716"/>
      <c r="J406" s="716"/>
      <c r="K406" s="716"/>
      <c r="L406" s="716"/>
      <c r="M406" s="716"/>
      <c r="N406" s="716"/>
      <c r="O406" s="716"/>
      <c r="P406" s="716"/>
      <c r="Q406" s="716"/>
      <c r="R406" s="716"/>
      <c r="S406" s="716"/>
      <c r="T406" s="716"/>
      <c r="U406" s="716"/>
      <c r="V406" s="624"/>
      <c r="W406" s="624"/>
      <c r="X406" s="624"/>
      <c r="Y406" s="624"/>
      <c r="Z406" s="624"/>
      <c r="AA406" s="624"/>
      <c r="AB406" s="624"/>
      <c r="AC406" s="624"/>
      <c r="AD406" s="624"/>
      <c r="AE406" s="624"/>
      <c r="AF406" s="624"/>
      <c r="AG406" s="624"/>
      <c r="AH406" s="624"/>
      <c r="AI406" s="624"/>
      <c r="AJ406" s="624"/>
    </row>
    <row r="407" spans="1:36" ht="15.6">
      <c r="A407" s="685"/>
      <c r="B407" s="686"/>
      <c r="C407" s="624"/>
      <c r="D407" s="624"/>
      <c r="E407" s="687"/>
      <c r="F407" s="688"/>
      <c r="G407" s="624"/>
      <c r="H407" s="689"/>
      <c r="I407" s="716"/>
      <c r="J407" s="716"/>
      <c r="K407" s="716"/>
      <c r="L407" s="716"/>
      <c r="M407" s="716"/>
      <c r="N407" s="716"/>
      <c r="O407" s="716"/>
      <c r="P407" s="716"/>
      <c r="Q407" s="716"/>
      <c r="R407" s="716"/>
      <c r="S407" s="716"/>
      <c r="T407" s="716"/>
      <c r="U407" s="716"/>
      <c r="V407" s="624"/>
      <c r="W407" s="624"/>
      <c r="X407" s="624"/>
      <c r="Y407" s="624"/>
      <c r="Z407" s="624"/>
      <c r="AA407" s="624"/>
      <c r="AB407" s="624"/>
      <c r="AC407" s="624"/>
      <c r="AD407" s="624"/>
      <c r="AE407" s="624"/>
      <c r="AF407" s="624"/>
      <c r="AG407" s="624"/>
      <c r="AH407" s="624"/>
      <c r="AI407" s="624"/>
      <c r="AJ407" s="624"/>
    </row>
    <row r="408" spans="1:36" ht="15.6">
      <c r="A408" s="690" t="s">
        <v>288</v>
      </c>
      <c r="B408" s="691"/>
      <c r="C408" s="691"/>
      <c r="D408" s="691"/>
      <c r="E408" s="692"/>
      <c r="F408" s="693"/>
      <c r="G408" s="691"/>
      <c r="H408" s="694"/>
      <c r="I408" s="717"/>
      <c r="J408" s="717"/>
      <c r="K408" s="717"/>
      <c r="L408" s="717"/>
      <c r="M408" s="717"/>
      <c r="N408" s="717"/>
      <c r="O408" s="717"/>
      <c r="P408" s="717"/>
      <c r="Q408" s="717"/>
      <c r="R408" s="717"/>
      <c r="S408" s="717"/>
      <c r="T408" s="717"/>
      <c r="U408" s="717"/>
      <c r="V408" s="624"/>
      <c r="W408" s="624"/>
      <c r="X408" s="624"/>
      <c r="Y408" s="624"/>
      <c r="Z408" s="624"/>
      <c r="AA408" s="624"/>
      <c r="AB408" s="624"/>
      <c r="AC408" s="624"/>
      <c r="AD408" s="624"/>
      <c r="AE408" s="624"/>
      <c r="AF408" s="624"/>
      <c r="AG408" s="624"/>
      <c r="AH408" s="624"/>
      <c r="AI408" s="624"/>
      <c r="AJ408" s="624"/>
    </row>
    <row r="409" spans="1:36" ht="15.6">
      <c r="A409" s="722" t="s">
        <v>150</v>
      </c>
      <c r="B409" s="723"/>
      <c r="C409" s="723"/>
      <c r="D409" s="723"/>
      <c r="E409" s="723"/>
      <c r="F409" s="723"/>
      <c r="G409" s="665"/>
      <c r="H409" s="695" t="s">
        <v>143</v>
      </c>
      <c r="I409" s="699">
        <f>I173+I180+I229+I144+I137+I130+I123+I116+I109+I102+I95+I88+I81+I74+I67+I60+I46+I31+I24+I194+I9+I53+I201+I208+I215+I222+I243+I250+I257+I264+I271+I236+I278+I285+I292+I299+I306+I341+I151+I158+I348+I334+I327+I320+I313+I390+I355+I362+I369+I376+I383+I187</f>
        <v>263.2</v>
      </c>
      <c r="J409" s="699">
        <f t="shared" ref="J409:U409" si="108">J173+J180+J229+J144+J137+J130+J123+J116+J109+J102+J95+J88+J81+J74+J67+J60+J46+J31+J24+J194+J9+J53+J201+J208+J215+J222+J243+J250+J257+J264+J271+J236+J278+J285+J292+J299+J306+J341+J151+J158+J348+J334+J327+J320+J313+J390+J355+J362+J369+J376+J383+J187</f>
        <v>0</v>
      </c>
      <c r="K409" s="699">
        <f t="shared" si="108"/>
        <v>458</v>
      </c>
      <c r="L409" s="699">
        <f t="shared" si="108"/>
        <v>32</v>
      </c>
      <c r="M409" s="699">
        <f t="shared" si="108"/>
        <v>426</v>
      </c>
      <c r="N409" s="699">
        <f t="shared" si="108"/>
        <v>20</v>
      </c>
      <c r="O409" s="699">
        <f t="shared" si="108"/>
        <v>721.2</v>
      </c>
      <c r="P409" s="699">
        <f t="shared" si="108"/>
        <v>742.3</v>
      </c>
      <c r="Q409" s="699">
        <f t="shared" si="108"/>
        <v>0</v>
      </c>
      <c r="R409" s="699">
        <f t="shared" si="108"/>
        <v>0</v>
      </c>
      <c r="S409" s="699">
        <f t="shared" si="108"/>
        <v>748.5</v>
      </c>
      <c r="T409" s="699">
        <f t="shared" si="108"/>
        <v>0</v>
      </c>
      <c r="U409" s="699">
        <f t="shared" si="108"/>
        <v>0</v>
      </c>
      <c r="V409" s="624"/>
      <c r="W409" s="624"/>
      <c r="X409" s="624"/>
      <c r="Y409" s="624"/>
      <c r="Z409" s="624"/>
      <c r="AA409" s="624"/>
      <c r="AB409" s="624"/>
      <c r="AC409" s="624"/>
      <c r="AD409" s="624"/>
      <c r="AE409" s="624"/>
      <c r="AF409" s="624"/>
      <c r="AG409" s="624"/>
      <c r="AH409" s="624"/>
      <c r="AI409" s="624"/>
      <c r="AJ409" s="624"/>
    </row>
    <row r="410" spans="1:36" ht="15.6">
      <c r="A410" s="722" t="s">
        <v>152</v>
      </c>
      <c r="B410" s="723"/>
      <c r="C410" s="723"/>
      <c r="D410" s="723"/>
      <c r="E410" s="723"/>
      <c r="F410" s="723"/>
      <c r="G410" s="665"/>
      <c r="H410" s="695" t="s">
        <v>144</v>
      </c>
      <c r="I410" s="699">
        <f t="shared" ref="I410:U414" si="109">I174+I181+I230+I145+I138+I131+I124+I117+I110+I103+I96+I89+I82+I75+I68+I61+I47+I32+I25+I195+I10+I54+I202+I209+I216+I223+I244+I251+I258+I265+I272+I237+I279+I286+I293+I300+I307+I342+I152+I159+I349+I335+I328+I321+I314+I391+I356+I363+I370+I377+I384+I188</f>
        <v>0</v>
      </c>
      <c r="J410" s="699">
        <f t="shared" si="109"/>
        <v>0</v>
      </c>
      <c r="K410" s="699">
        <f t="shared" si="109"/>
        <v>0</v>
      </c>
      <c r="L410" s="699">
        <f t="shared" si="109"/>
        <v>0</v>
      </c>
      <c r="M410" s="699">
        <f t="shared" si="109"/>
        <v>0</v>
      </c>
      <c r="N410" s="699">
        <f t="shared" si="109"/>
        <v>0</v>
      </c>
      <c r="O410" s="699">
        <f t="shared" si="109"/>
        <v>0</v>
      </c>
      <c r="P410" s="699">
        <f t="shared" si="109"/>
        <v>100</v>
      </c>
      <c r="Q410" s="699">
        <f t="shared" si="109"/>
        <v>0</v>
      </c>
      <c r="R410" s="699">
        <f t="shared" si="109"/>
        <v>0</v>
      </c>
      <c r="S410" s="699">
        <f t="shared" si="109"/>
        <v>200</v>
      </c>
      <c r="T410" s="699">
        <f t="shared" si="109"/>
        <v>0</v>
      </c>
      <c r="U410" s="699">
        <f t="shared" si="109"/>
        <v>0</v>
      </c>
      <c r="V410" s="624"/>
      <c r="W410" s="624"/>
      <c r="X410" s="624"/>
      <c r="Y410" s="624"/>
      <c r="Z410" s="624"/>
      <c r="AA410" s="624"/>
      <c r="AB410" s="624"/>
      <c r="AC410" s="624"/>
      <c r="AD410" s="624"/>
      <c r="AE410" s="624"/>
      <c r="AF410" s="624"/>
      <c r="AG410" s="624"/>
      <c r="AH410" s="624"/>
      <c r="AI410" s="624"/>
      <c r="AJ410" s="624"/>
    </row>
    <row r="411" spans="1:36" ht="15.6">
      <c r="A411" s="722" t="s">
        <v>153</v>
      </c>
      <c r="B411" s="723"/>
      <c r="C411" s="723"/>
      <c r="D411" s="723"/>
      <c r="E411" s="723"/>
      <c r="F411" s="723"/>
      <c r="G411" s="696"/>
      <c r="H411" s="697" t="s">
        <v>145</v>
      </c>
      <c r="I411" s="699">
        <f t="shared" si="109"/>
        <v>0</v>
      </c>
      <c r="J411" s="699">
        <f t="shared" si="109"/>
        <v>0</v>
      </c>
      <c r="K411" s="699">
        <f t="shared" si="109"/>
        <v>0</v>
      </c>
      <c r="L411" s="699">
        <f t="shared" si="109"/>
        <v>0</v>
      </c>
      <c r="M411" s="699">
        <f t="shared" si="109"/>
        <v>0</v>
      </c>
      <c r="N411" s="699">
        <f t="shared" si="109"/>
        <v>0</v>
      </c>
      <c r="O411" s="699">
        <f t="shared" si="109"/>
        <v>0</v>
      </c>
      <c r="P411" s="699">
        <f t="shared" si="109"/>
        <v>0</v>
      </c>
      <c r="Q411" s="699">
        <f t="shared" si="109"/>
        <v>0</v>
      </c>
      <c r="R411" s="699">
        <f t="shared" si="109"/>
        <v>0</v>
      </c>
      <c r="S411" s="699">
        <f t="shared" si="109"/>
        <v>0</v>
      </c>
      <c r="T411" s="699">
        <f t="shared" si="109"/>
        <v>0</v>
      </c>
      <c r="U411" s="699">
        <f t="shared" si="109"/>
        <v>0</v>
      </c>
      <c r="V411" s="624"/>
      <c r="W411" s="624"/>
      <c r="X411" s="624"/>
      <c r="Y411" s="624"/>
      <c r="Z411" s="624"/>
      <c r="AA411" s="624"/>
      <c r="AB411" s="624"/>
      <c r="AC411" s="624"/>
      <c r="AD411" s="624"/>
      <c r="AE411" s="624"/>
      <c r="AF411" s="624"/>
      <c r="AG411" s="624"/>
      <c r="AH411" s="624"/>
      <c r="AI411" s="624"/>
      <c r="AJ411" s="624"/>
    </row>
    <row r="412" spans="1:36" ht="15.6">
      <c r="A412" s="722" t="s">
        <v>154</v>
      </c>
      <c r="B412" s="723"/>
      <c r="C412" s="723"/>
      <c r="D412" s="723"/>
      <c r="E412" s="723"/>
      <c r="F412" s="723"/>
      <c r="G412" s="696"/>
      <c r="H412" s="645" t="s">
        <v>146</v>
      </c>
      <c r="I412" s="699">
        <f t="shared" si="109"/>
        <v>0</v>
      </c>
      <c r="J412" s="699">
        <f t="shared" si="109"/>
        <v>0</v>
      </c>
      <c r="K412" s="699">
        <f t="shared" si="109"/>
        <v>0</v>
      </c>
      <c r="L412" s="699">
        <f t="shared" si="109"/>
        <v>0</v>
      </c>
      <c r="M412" s="699">
        <f t="shared" si="109"/>
        <v>0</v>
      </c>
      <c r="N412" s="699">
        <f t="shared" si="109"/>
        <v>0</v>
      </c>
      <c r="O412" s="699">
        <f t="shared" si="109"/>
        <v>0</v>
      </c>
      <c r="P412" s="699">
        <f t="shared" si="109"/>
        <v>0</v>
      </c>
      <c r="Q412" s="699">
        <f t="shared" si="109"/>
        <v>0</v>
      </c>
      <c r="R412" s="699">
        <f t="shared" si="109"/>
        <v>0</v>
      </c>
      <c r="S412" s="699">
        <f t="shared" si="109"/>
        <v>0</v>
      </c>
      <c r="T412" s="699">
        <f t="shared" si="109"/>
        <v>0</v>
      </c>
      <c r="U412" s="699">
        <f t="shared" si="109"/>
        <v>0</v>
      </c>
      <c r="V412" s="624"/>
      <c r="W412" s="624"/>
      <c r="X412" s="624"/>
      <c r="Y412" s="624"/>
      <c r="Z412" s="624"/>
      <c r="AA412" s="624"/>
      <c r="AB412" s="624"/>
      <c r="AC412" s="624"/>
      <c r="AD412" s="624"/>
      <c r="AE412" s="624"/>
      <c r="AF412" s="624"/>
      <c r="AG412" s="624"/>
      <c r="AH412" s="624"/>
      <c r="AI412" s="624"/>
      <c r="AJ412" s="624"/>
    </row>
    <row r="413" spans="1:36" ht="15.6">
      <c r="A413" s="722" t="s">
        <v>155</v>
      </c>
      <c r="B413" s="723"/>
      <c r="C413" s="723"/>
      <c r="D413" s="723"/>
      <c r="E413" s="723"/>
      <c r="F413" s="723"/>
      <c r="G413" s="696"/>
      <c r="H413" s="645" t="s">
        <v>5</v>
      </c>
      <c r="I413" s="699">
        <f t="shared" si="109"/>
        <v>0</v>
      </c>
      <c r="J413" s="699">
        <f t="shared" si="109"/>
        <v>0</v>
      </c>
      <c r="K413" s="699">
        <f t="shared" si="109"/>
        <v>3887.2000000000007</v>
      </c>
      <c r="L413" s="699">
        <f t="shared" si="109"/>
        <v>2202.4</v>
      </c>
      <c r="M413" s="699">
        <f t="shared" si="109"/>
        <v>1684.8000000000002</v>
      </c>
      <c r="N413" s="699">
        <f t="shared" si="109"/>
        <v>0</v>
      </c>
      <c r="O413" s="699">
        <f t="shared" si="109"/>
        <v>3887.2000000000007</v>
      </c>
      <c r="P413" s="699">
        <f t="shared" si="109"/>
        <v>4097.8999999999996</v>
      </c>
      <c r="Q413" s="699">
        <f t="shared" si="109"/>
        <v>1985.8999999999996</v>
      </c>
      <c r="R413" s="699">
        <f t="shared" si="109"/>
        <v>2112</v>
      </c>
      <c r="S413" s="699">
        <f t="shared" si="109"/>
        <v>4062.7</v>
      </c>
      <c r="T413" s="699">
        <f t="shared" si="109"/>
        <v>1162.7</v>
      </c>
      <c r="U413" s="699">
        <f t="shared" si="109"/>
        <v>2900</v>
      </c>
      <c r="V413" s="624"/>
      <c r="W413" s="624"/>
      <c r="X413" s="624"/>
      <c r="Y413" s="624"/>
      <c r="Z413" s="624"/>
      <c r="AA413" s="624"/>
      <c r="AB413" s="624"/>
      <c r="AC413" s="624"/>
      <c r="AD413" s="624"/>
      <c r="AE413" s="624"/>
      <c r="AF413" s="624"/>
      <c r="AG413" s="624"/>
      <c r="AH413" s="624"/>
      <c r="AI413" s="624"/>
      <c r="AJ413" s="624"/>
    </row>
    <row r="414" spans="1:36" ht="15.6">
      <c r="A414" s="722" t="s">
        <v>156</v>
      </c>
      <c r="B414" s="723"/>
      <c r="C414" s="723"/>
      <c r="D414" s="723"/>
      <c r="E414" s="723"/>
      <c r="F414" s="723"/>
      <c r="G414" s="696"/>
      <c r="H414" s="645" t="s">
        <v>147</v>
      </c>
      <c r="I414" s="699">
        <f t="shared" si="109"/>
        <v>764.16000000000008</v>
      </c>
      <c r="J414" s="699">
        <f t="shared" si="109"/>
        <v>113.446</v>
      </c>
      <c r="K414" s="699">
        <f t="shared" si="109"/>
        <v>5379.8</v>
      </c>
      <c r="L414" s="699">
        <f t="shared" si="109"/>
        <v>0</v>
      </c>
      <c r="M414" s="699">
        <f t="shared" si="109"/>
        <v>0</v>
      </c>
      <c r="N414" s="699">
        <f t="shared" si="109"/>
        <v>222.70000000000005</v>
      </c>
      <c r="O414" s="699">
        <f t="shared" si="109"/>
        <v>6143.96</v>
      </c>
      <c r="P414" s="699">
        <f t="shared" si="109"/>
        <v>8871.6</v>
      </c>
      <c r="Q414" s="699">
        <f t="shared" si="109"/>
        <v>0</v>
      </c>
      <c r="R414" s="699">
        <f t="shared" si="109"/>
        <v>0</v>
      </c>
      <c r="S414" s="699">
        <f t="shared" si="109"/>
        <v>8383.8000000000011</v>
      </c>
      <c r="T414" s="699">
        <f t="shared" si="109"/>
        <v>0</v>
      </c>
      <c r="U414" s="699">
        <f t="shared" si="109"/>
        <v>0</v>
      </c>
      <c r="V414" s="624"/>
      <c r="W414" s="624"/>
      <c r="X414" s="624"/>
      <c r="Y414" s="624"/>
      <c r="Z414" s="624"/>
      <c r="AA414" s="624"/>
      <c r="AB414" s="624"/>
      <c r="AC414" s="624"/>
      <c r="AD414" s="624"/>
      <c r="AE414" s="624"/>
      <c r="AF414" s="624"/>
      <c r="AG414" s="624"/>
      <c r="AH414" s="624"/>
      <c r="AI414" s="624"/>
      <c r="AJ414" s="624"/>
    </row>
    <row r="415" spans="1:36" ht="31.2">
      <c r="A415" s="724"/>
      <c r="B415" s="723"/>
      <c r="C415" s="723"/>
      <c r="D415" s="723"/>
      <c r="E415" s="723"/>
      <c r="F415" s="723"/>
      <c r="G415" s="698"/>
      <c r="H415" s="698" t="s">
        <v>289</v>
      </c>
      <c r="I415" s="700">
        <f t="shared" ref="I415:U415" si="110">SUM(I409:I414)</f>
        <v>1027.3600000000001</v>
      </c>
      <c r="J415" s="700">
        <f t="shared" si="110"/>
        <v>113.446</v>
      </c>
      <c r="K415" s="700">
        <f t="shared" si="110"/>
        <v>9725</v>
      </c>
      <c r="L415" s="700">
        <f t="shared" si="110"/>
        <v>2234.4</v>
      </c>
      <c r="M415" s="700">
        <f t="shared" si="110"/>
        <v>2110.8000000000002</v>
      </c>
      <c r="N415" s="700">
        <f t="shared" si="110"/>
        <v>242.70000000000005</v>
      </c>
      <c r="O415" s="700">
        <f t="shared" si="110"/>
        <v>10752.36</v>
      </c>
      <c r="P415" s="700">
        <f t="shared" si="110"/>
        <v>13811.8</v>
      </c>
      <c r="Q415" s="700">
        <f t="shared" si="110"/>
        <v>1985.8999999999996</v>
      </c>
      <c r="R415" s="700">
        <f t="shared" si="110"/>
        <v>2112</v>
      </c>
      <c r="S415" s="700">
        <f t="shared" si="110"/>
        <v>13395</v>
      </c>
      <c r="T415" s="700">
        <f t="shared" si="110"/>
        <v>1162.7</v>
      </c>
      <c r="U415" s="700">
        <f t="shared" si="110"/>
        <v>2900</v>
      </c>
      <c r="V415" s="624"/>
      <c r="W415" s="624"/>
      <c r="X415" s="624"/>
      <c r="Y415" s="624"/>
      <c r="Z415" s="624"/>
      <c r="AA415" s="624"/>
      <c r="AB415" s="624"/>
      <c r="AC415" s="624"/>
      <c r="AD415" s="624"/>
      <c r="AE415" s="624"/>
      <c r="AF415" s="624"/>
      <c r="AG415" s="624"/>
      <c r="AH415" s="624"/>
      <c r="AI415" s="624"/>
      <c r="AJ415" s="624"/>
    </row>
    <row r="416" spans="1:36" ht="15.6">
      <c r="A416" s="686"/>
      <c r="B416" s="686"/>
      <c r="C416" s="624"/>
      <c r="D416" s="624"/>
      <c r="E416" s="687"/>
      <c r="F416" s="688"/>
      <c r="G416" s="624"/>
      <c r="H416" s="624"/>
      <c r="I416" s="718"/>
      <c r="J416" s="718"/>
      <c r="K416" s="718"/>
      <c r="L416" s="718"/>
      <c r="M416" s="718"/>
      <c r="N416" s="718"/>
      <c r="O416" s="718"/>
      <c r="P416" s="718"/>
      <c r="Q416" s="718"/>
      <c r="R416" s="718"/>
      <c r="S416" s="718"/>
      <c r="T416" s="718"/>
      <c r="U416" s="718"/>
      <c r="V416" s="624"/>
      <c r="W416" s="624"/>
      <c r="X416" s="624"/>
      <c r="Y416" s="624"/>
      <c r="Z416" s="624"/>
      <c r="AA416" s="624"/>
      <c r="AB416" s="624"/>
      <c r="AC416" s="624"/>
      <c r="AD416" s="624"/>
      <c r="AE416" s="624"/>
      <c r="AF416" s="624"/>
      <c r="AG416" s="624"/>
      <c r="AH416" s="624"/>
      <c r="AI416" s="624"/>
      <c r="AJ416" s="624"/>
    </row>
    <row r="417" spans="1:36" ht="15.6">
      <c r="A417" s="686"/>
      <c r="B417" s="686"/>
      <c r="C417" s="624"/>
      <c r="D417" s="624"/>
      <c r="E417" s="687"/>
      <c r="F417" s="688"/>
      <c r="G417" s="624"/>
      <c r="H417" s="624"/>
      <c r="V417" s="624"/>
      <c r="W417" s="624"/>
      <c r="X417" s="624"/>
      <c r="Y417" s="624"/>
      <c r="Z417" s="624"/>
      <c r="AA417" s="624"/>
      <c r="AB417" s="624"/>
      <c r="AC417" s="624"/>
      <c r="AD417" s="624"/>
      <c r="AE417" s="624"/>
      <c r="AF417" s="624"/>
      <c r="AG417" s="624"/>
      <c r="AH417" s="624"/>
      <c r="AI417" s="624"/>
      <c r="AJ417" s="624"/>
    </row>
    <row r="418" spans="1:36" ht="15.6">
      <c r="A418" s="686"/>
      <c r="B418" s="686"/>
      <c r="C418" s="624"/>
      <c r="D418" s="624"/>
      <c r="E418" s="687"/>
      <c r="F418" s="688"/>
      <c r="G418" s="624"/>
      <c r="H418" s="624"/>
      <c r="V418" s="624"/>
      <c r="W418" s="624"/>
      <c r="X418" s="624"/>
      <c r="Y418" s="624"/>
      <c r="Z418" s="624"/>
      <c r="AA418" s="624"/>
      <c r="AB418" s="624"/>
      <c r="AC418" s="624"/>
      <c r="AD418" s="624"/>
      <c r="AE418" s="624"/>
      <c r="AF418" s="624"/>
      <c r="AG418" s="624"/>
      <c r="AH418" s="624"/>
      <c r="AI418" s="624"/>
      <c r="AJ418" s="624"/>
    </row>
    <row r="419" spans="1:36" ht="15.6">
      <c r="A419" s="686"/>
      <c r="B419" s="686"/>
      <c r="C419" s="624"/>
      <c r="D419" s="624"/>
      <c r="E419" s="687"/>
      <c r="F419" s="688"/>
      <c r="G419" s="624"/>
      <c r="H419" s="624"/>
      <c r="V419" s="624"/>
      <c r="W419" s="624"/>
      <c r="X419" s="624"/>
      <c r="Y419" s="624"/>
      <c r="Z419" s="624"/>
      <c r="AA419" s="624"/>
      <c r="AB419" s="624"/>
      <c r="AC419" s="624"/>
      <c r="AD419" s="624"/>
      <c r="AE419" s="624"/>
      <c r="AF419" s="624"/>
      <c r="AG419" s="624"/>
      <c r="AH419" s="624"/>
      <c r="AI419" s="624"/>
      <c r="AJ419" s="624"/>
    </row>
    <row r="420" spans="1:36" ht="15.6">
      <c r="A420" s="686"/>
      <c r="B420" s="686"/>
      <c r="C420" s="624"/>
      <c r="D420" s="624"/>
      <c r="E420" s="687"/>
      <c r="F420" s="688"/>
      <c r="G420" s="624"/>
      <c r="H420" s="624"/>
      <c r="V420" s="624"/>
      <c r="W420" s="624"/>
      <c r="X420" s="624"/>
      <c r="Y420" s="624"/>
      <c r="Z420" s="624"/>
      <c r="AA420" s="624"/>
      <c r="AB420" s="624"/>
      <c r="AC420" s="624"/>
      <c r="AD420" s="624"/>
      <c r="AE420" s="624"/>
      <c r="AF420" s="624"/>
      <c r="AG420" s="624"/>
      <c r="AH420" s="624"/>
      <c r="AI420" s="624"/>
      <c r="AJ420" s="624"/>
    </row>
    <row r="421" spans="1:36" ht="15.6">
      <c r="A421" s="686"/>
      <c r="B421" s="686"/>
      <c r="C421" s="624"/>
      <c r="D421" s="624"/>
      <c r="E421" s="687"/>
      <c r="F421" s="688"/>
      <c r="G421" s="624"/>
      <c r="H421" s="624"/>
      <c r="V421" s="624"/>
      <c r="W421" s="624"/>
      <c r="X421" s="624"/>
      <c r="Y421" s="624"/>
      <c r="Z421" s="624"/>
      <c r="AA421" s="624"/>
      <c r="AB421" s="624"/>
      <c r="AC421" s="624"/>
      <c r="AD421" s="624"/>
      <c r="AE421" s="624"/>
      <c r="AF421" s="624"/>
      <c r="AG421" s="624"/>
      <c r="AH421" s="624"/>
      <c r="AI421" s="624"/>
      <c r="AJ421" s="624"/>
    </row>
    <row r="422" spans="1:36" ht="15.6">
      <c r="A422" s="686"/>
      <c r="B422" s="686"/>
      <c r="C422" s="624"/>
      <c r="D422" s="624"/>
      <c r="E422" s="687"/>
      <c r="F422" s="688"/>
      <c r="G422" s="624"/>
      <c r="H422" s="624"/>
      <c r="M422" s="720"/>
      <c r="V422" s="624"/>
      <c r="W422" s="624"/>
      <c r="X422" s="624"/>
      <c r="Y422" s="624"/>
      <c r="Z422" s="624"/>
      <c r="AA422" s="624"/>
      <c r="AB422" s="624"/>
      <c r="AC422" s="624"/>
      <c r="AD422" s="624"/>
      <c r="AE422" s="624"/>
      <c r="AF422" s="624"/>
      <c r="AG422" s="624"/>
      <c r="AH422" s="624"/>
      <c r="AI422" s="624"/>
      <c r="AJ422" s="624"/>
    </row>
    <row r="423" spans="1:36" ht="15.6">
      <c r="A423" s="686"/>
      <c r="B423" s="686"/>
      <c r="C423" s="624"/>
      <c r="D423" s="624"/>
      <c r="E423" s="687"/>
      <c r="F423" s="688"/>
      <c r="G423" s="624"/>
      <c r="H423" s="624"/>
      <c r="V423" s="624"/>
      <c r="W423" s="624"/>
      <c r="X423" s="624"/>
      <c r="Y423" s="624"/>
      <c r="Z423" s="624"/>
      <c r="AA423" s="624"/>
      <c r="AB423" s="624"/>
      <c r="AC423" s="624"/>
      <c r="AD423" s="624"/>
      <c r="AE423" s="624"/>
      <c r="AF423" s="624"/>
      <c r="AG423" s="624"/>
      <c r="AH423" s="624"/>
      <c r="AI423" s="624"/>
      <c r="AJ423" s="624"/>
    </row>
    <row r="424" spans="1:36" ht="15.6">
      <c r="A424" s="686"/>
      <c r="B424" s="686"/>
      <c r="C424" s="624"/>
      <c r="D424" s="624"/>
      <c r="E424" s="687"/>
      <c r="F424" s="688"/>
      <c r="G424" s="624"/>
      <c r="H424" s="624"/>
      <c r="V424" s="624"/>
      <c r="W424" s="624"/>
      <c r="X424" s="624"/>
      <c r="Y424" s="624"/>
      <c r="Z424" s="624"/>
      <c r="AA424" s="624"/>
      <c r="AB424" s="624"/>
      <c r="AC424" s="624"/>
      <c r="AD424" s="624"/>
      <c r="AE424" s="624"/>
      <c r="AF424" s="624"/>
      <c r="AG424" s="624"/>
      <c r="AH424" s="624"/>
      <c r="AI424" s="624"/>
      <c r="AJ424" s="624"/>
    </row>
    <row r="425" spans="1:36" ht="15.6">
      <c r="A425" s="686"/>
      <c r="B425" s="686"/>
      <c r="C425" s="624"/>
      <c r="D425" s="624"/>
      <c r="E425" s="687"/>
      <c r="F425" s="688"/>
      <c r="G425" s="624"/>
      <c r="H425" s="624"/>
      <c r="V425" s="624"/>
      <c r="W425" s="624"/>
      <c r="X425" s="624"/>
      <c r="Y425" s="624"/>
      <c r="Z425" s="624"/>
      <c r="AA425" s="624"/>
      <c r="AB425" s="624"/>
      <c r="AC425" s="624"/>
      <c r="AD425" s="624"/>
      <c r="AE425" s="624"/>
      <c r="AF425" s="624"/>
      <c r="AG425" s="624"/>
      <c r="AH425" s="624"/>
      <c r="AI425" s="624"/>
      <c r="AJ425" s="624"/>
    </row>
    <row r="426" spans="1:36" ht="15.6">
      <c r="A426" s="686"/>
      <c r="B426" s="686"/>
      <c r="C426" s="624"/>
      <c r="D426" s="624"/>
      <c r="E426" s="687"/>
      <c r="F426" s="688"/>
      <c r="G426" s="624"/>
      <c r="H426" s="624"/>
      <c r="V426" s="624"/>
      <c r="W426" s="624"/>
      <c r="X426" s="624"/>
      <c r="Y426" s="624"/>
      <c r="Z426" s="624"/>
      <c r="AA426" s="624"/>
      <c r="AB426" s="624"/>
      <c r="AC426" s="624"/>
      <c r="AD426" s="624"/>
      <c r="AE426" s="624"/>
      <c r="AF426" s="624"/>
      <c r="AG426" s="624"/>
      <c r="AH426" s="624"/>
      <c r="AI426" s="624"/>
      <c r="AJ426" s="624"/>
    </row>
    <row r="427" spans="1:36" ht="15.6">
      <c r="A427" s="686"/>
      <c r="B427" s="686"/>
      <c r="C427" s="624"/>
      <c r="D427" s="624"/>
      <c r="E427" s="687"/>
      <c r="F427" s="688"/>
      <c r="G427" s="624"/>
      <c r="H427" s="624"/>
      <c r="V427" s="624"/>
      <c r="W427" s="624"/>
      <c r="X427" s="624"/>
      <c r="Y427" s="624"/>
      <c r="Z427" s="624"/>
      <c r="AA427" s="624"/>
      <c r="AB427" s="624"/>
      <c r="AC427" s="624"/>
      <c r="AD427" s="624"/>
      <c r="AE427" s="624"/>
      <c r="AF427" s="624"/>
      <c r="AG427" s="624"/>
      <c r="AH427" s="624"/>
      <c r="AI427" s="624"/>
      <c r="AJ427" s="624"/>
    </row>
    <row r="428" spans="1:36" ht="15.6">
      <c r="A428" s="686"/>
      <c r="B428" s="686"/>
      <c r="C428" s="624"/>
      <c r="D428" s="624"/>
      <c r="E428" s="687"/>
      <c r="F428" s="688"/>
      <c r="G428" s="624"/>
      <c r="H428" s="624"/>
      <c r="V428" s="624"/>
      <c r="W428" s="624"/>
      <c r="X428" s="624"/>
      <c r="Y428" s="624"/>
      <c r="Z428" s="624"/>
      <c r="AA428" s="624"/>
      <c r="AB428" s="624"/>
      <c r="AC428" s="624"/>
      <c r="AD428" s="624"/>
      <c r="AE428" s="624"/>
      <c r="AF428" s="624"/>
      <c r="AG428" s="624"/>
      <c r="AH428" s="624"/>
      <c r="AI428" s="624"/>
      <c r="AJ428" s="624"/>
    </row>
    <row r="429" spans="1:36" ht="15.6">
      <c r="A429" s="686"/>
      <c r="B429" s="686"/>
      <c r="C429" s="624"/>
      <c r="D429" s="624"/>
      <c r="E429" s="687"/>
      <c r="F429" s="688"/>
      <c r="G429" s="624"/>
      <c r="H429" s="624"/>
      <c r="V429" s="624"/>
      <c r="W429" s="624"/>
      <c r="X429" s="624"/>
      <c r="Y429" s="624"/>
      <c r="Z429" s="624"/>
      <c r="AA429" s="624"/>
      <c r="AB429" s="624"/>
      <c r="AC429" s="624"/>
      <c r="AD429" s="624"/>
      <c r="AE429" s="624"/>
      <c r="AF429" s="624"/>
      <c r="AG429" s="624"/>
      <c r="AH429" s="624"/>
      <c r="AI429" s="624"/>
      <c r="AJ429" s="624"/>
    </row>
    <row r="430" spans="1:36" ht="15.6">
      <c r="A430" s="686"/>
      <c r="B430" s="686"/>
      <c r="C430" s="624"/>
      <c r="D430" s="624"/>
      <c r="E430" s="687"/>
      <c r="F430" s="688"/>
      <c r="G430" s="624"/>
      <c r="H430" s="624"/>
      <c r="V430" s="624"/>
      <c r="W430" s="624"/>
      <c r="X430" s="624"/>
      <c r="Y430" s="624"/>
      <c r="Z430" s="624"/>
      <c r="AA430" s="624"/>
      <c r="AB430" s="624"/>
      <c r="AC430" s="624"/>
      <c r="AD430" s="624"/>
      <c r="AE430" s="624"/>
      <c r="AF430" s="624"/>
      <c r="AG430" s="624"/>
      <c r="AH430" s="624"/>
      <c r="AI430" s="624"/>
      <c r="AJ430" s="624"/>
    </row>
    <row r="431" spans="1:36" ht="15.6">
      <c r="A431" s="686"/>
      <c r="B431" s="686"/>
      <c r="C431" s="624"/>
      <c r="D431" s="624"/>
      <c r="E431" s="687"/>
      <c r="F431" s="688"/>
      <c r="G431" s="624"/>
      <c r="H431" s="624"/>
      <c r="V431" s="624"/>
      <c r="W431" s="624"/>
      <c r="X431" s="624"/>
      <c r="Y431" s="624"/>
      <c r="Z431" s="624"/>
      <c r="AA431" s="624"/>
      <c r="AB431" s="624"/>
      <c r="AC431" s="624"/>
      <c r="AD431" s="624"/>
      <c r="AE431" s="624"/>
      <c r="AF431" s="624"/>
      <c r="AG431" s="624"/>
      <c r="AH431" s="624"/>
      <c r="AI431" s="624"/>
      <c r="AJ431" s="624"/>
    </row>
    <row r="432" spans="1:36" ht="15.6">
      <c r="A432" s="686"/>
      <c r="B432" s="686"/>
      <c r="C432" s="624"/>
      <c r="D432" s="624"/>
      <c r="E432" s="687"/>
      <c r="F432" s="688"/>
      <c r="G432" s="624"/>
      <c r="H432" s="624"/>
      <c r="V432" s="624"/>
      <c r="W432" s="624"/>
      <c r="X432" s="624"/>
      <c r="Y432" s="624"/>
      <c r="Z432" s="624"/>
      <c r="AA432" s="624"/>
      <c r="AB432" s="624"/>
      <c r="AC432" s="624"/>
      <c r="AD432" s="624"/>
      <c r="AE432" s="624"/>
      <c r="AF432" s="624"/>
      <c r="AG432" s="624"/>
      <c r="AH432" s="624"/>
      <c r="AI432" s="624"/>
      <c r="AJ432" s="624"/>
    </row>
    <row r="433" spans="1:36" ht="15.6">
      <c r="A433" s="686"/>
      <c r="B433" s="686"/>
      <c r="C433" s="624"/>
      <c r="D433" s="624"/>
      <c r="E433" s="687"/>
      <c r="F433" s="688"/>
      <c r="G433" s="624"/>
      <c r="H433" s="624"/>
      <c r="V433" s="624"/>
      <c r="W433" s="624"/>
      <c r="X433" s="624"/>
      <c r="Y433" s="624"/>
      <c r="Z433" s="624"/>
      <c r="AA433" s="624"/>
      <c r="AB433" s="624"/>
      <c r="AC433" s="624"/>
      <c r="AD433" s="624"/>
      <c r="AE433" s="624"/>
      <c r="AF433" s="624"/>
      <c r="AG433" s="624"/>
      <c r="AH433" s="624"/>
      <c r="AI433" s="624"/>
      <c r="AJ433" s="624"/>
    </row>
    <row r="434" spans="1:36" ht="15.6">
      <c r="A434" s="686"/>
      <c r="B434" s="686"/>
      <c r="C434" s="624"/>
      <c r="D434" s="624"/>
      <c r="E434" s="687"/>
      <c r="F434" s="688"/>
      <c r="G434" s="624"/>
      <c r="H434" s="624"/>
      <c r="V434" s="624"/>
      <c r="W434" s="624"/>
      <c r="X434" s="624"/>
      <c r="Y434" s="624"/>
      <c r="Z434" s="624"/>
      <c r="AA434" s="624"/>
      <c r="AB434" s="624"/>
      <c r="AC434" s="624"/>
      <c r="AD434" s="624"/>
      <c r="AE434" s="624"/>
      <c r="AF434" s="624"/>
      <c r="AG434" s="624"/>
      <c r="AH434" s="624"/>
      <c r="AI434" s="624"/>
      <c r="AJ434" s="624"/>
    </row>
    <row r="435" spans="1:36" ht="15.6">
      <c r="A435" s="686"/>
      <c r="B435" s="686"/>
      <c r="C435" s="624"/>
      <c r="D435" s="624"/>
      <c r="E435" s="687"/>
      <c r="F435" s="688"/>
      <c r="G435" s="624"/>
      <c r="H435" s="624"/>
      <c r="V435" s="624"/>
      <c r="W435" s="624"/>
      <c r="X435" s="624"/>
      <c r="Y435" s="624"/>
      <c r="Z435" s="624"/>
      <c r="AA435" s="624"/>
      <c r="AB435" s="624"/>
      <c r="AC435" s="624"/>
      <c r="AD435" s="624"/>
      <c r="AE435" s="624"/>
      <c r="AF435" s="624"/>
      <c r="AG435" s="624"/>
      <c r="AH435" s="624"/>
      <c r="AI435" s="624"/>
      <c r="AJ435" s="624"/>
    </row>
    <row r="436" spans="1:36" ht="15.6">
      <c r="A436" s="686"/>
      <c r="B436" s="686"/>
      <c r="C436" s="624"/>
      <c r="D436" s="624"/>
      <c r="E436" s="687"/>
      <c r="F436" s="688"/>
      <c r="G436" s="624"/>
      <c r="H436" s="624"/>
      <c r="V436" s="624"/>
      <c r="W436" s="624"/>
      <c r="X436" s="624"/>
      <c r="Y436" s="624"/>
      <c r="Z436" s="624"/>
      <c r="AA436" s="624"/>
      <c r="AB436" s="624"/>
      <c r="AC436" s="624"/>
      <c r="AD436" s="624"/>
      <c r="AE436" s="624"/>
      <c r="AF436" s="624"/>
      <c r="AG436" s="624"/>
      <c r="AH436" s="624"/>
      <c r="AI436" s="624"/>
      <c r="AJ436" s="624"/>
    </row>
    <row r="437" spans="1:36" ht="15.6">
      <c r="A437" s="686"/>
      <c r="B437" s="686"/>
      <c r="C437" s="624"/>
      <c r="D437" s="624"/>
      <c r="E437" s="687"/>
      <c r="F437" s="688"/>
      <c r="G437" s="624"/>
      <c r="H437" s="624"/>
      <c r="V437" s="624"/>
      <c r="W437" s="624"/>
      <c r="X437" s="624"/>
      <c r="Y437" s="624"/>
      <c r="Z437" s="624"/>
      <c r="AA437" s="624"/>
      <c r="AB437" s="624"/>
      <c r="AC437" s="624"/>
      <c r="AD437" s="624"/>
      <c r="AE437" s="624"/>
      <c r="AF437" s="624"/>
      <c r="AG437" s="624"/>
      <c r="AH437" s="624"/>
      <c r="AI437" s="624"/>
      <c r="AJ437" s="624"/>
    </row>
    <row r="438" spans="1:36" ht="15.6">
      <c r="A438" s="686"/>
      <c r="B438" s="686"/>
      <c r="C438" s="624"/>
      <c r="D438" s="624"/>
      <c r="E438" s="687"/>
      <c r="F438" s="688"/>
      <c r="G438" s="624"/>
      <c r="H438" s="624"/>
      <c r="V438" s="624"/>
      <c r="W438" s="624"/>
      <c r="X438" s="624"/>
      <c r="Y438" s="624"/>
      <c r="Z438" s="624"/>
      <c r="AA438" s="624"/>
      <c r="AB438" s="624"/>
      <c r="AC438" s="624"/>
      <c r="AD438" s="624"/>
      <c r="AE438" s="624"/>
      <c r="AF438" s="624"/>
      <c r="AG438" s="624"/>
      <c r="AH438" s="624"/>
      <c r="AI438" s="624"/>
      <c r="AJ438" s="624"/>
    </row>
    <row r="439" spans="1:36" ht="15.6">
      <c r="A439" s="686"/>
      <c r="B439" s="686"/>
      <c r="C439" s="624"/>
      <c r="D439" s="624"/>
      <c r="E439" s="687"/>
      <c r="F439" s="688"/>
      <c r="G439" s="624"/>
      <c r="H439" s="624"/>
      <c r="V439" s="624"/>
      <c r="W439" s="624"/>
      <c r="X439" s="624"/>
      <c r="Y439" s="624"/>
      <c r="Z439" s="624"/>
      <c r="AA439" s="624"/>
      <c r="AB439" s="624"/>
      <c r="AC439" s="624"/>
      <c r="AD439" s="624"/>
      <c r="AE439" s="624"/>
      <c r="AF439" s="624"/>
      <c r="AG439" s="624"/>
      <c r="AH439" s="624"/>
      <c r="AI439" s="624"/>
      <c r="AJ439" s="624"/>
    </row>
    <row r="440" spans="1:36" ht="15.6">
      <c r="A440" s="686"/>
      <c r="B440" s="686"/>
      <c r="C440" s="624"/>
      <c r="D440" s="624"/>
      <c r="E440" s="687"/>
      <c r="F440" s="688"/>
      <c r="G440" s="624"/>
      <c r="H440" s="624"/>
      <c r="V440" s="624"/>
      <c r="W440" s="624"/>
      <c r="X440" s="624"/>
      <c r="Y440" s="624"/>
      <c r="Z440" s="624"/>
      <c r="AA440" s="624"/>
      <c r="AB440" s="624"/>
      <c r="AC440" s="624"/>
      <c r="AD440" s="624"/>
      <c r="AE440" s="624"/>
      <c r="AF440" s="624"/>
      <c r="AG440" s="624"/>
      <c r="AH440" s="624"/>
      <c r="AI440" s="624"/>
      <c r="AJ440" s="624"/>
    </row>
    <row r="441" spans="1:36" ht="15.6">
      <c r="A441" s="686"/>
      <c r="B441" s="686"/>
      <c r="C441" s="624"/>
      <c r="D441" s="624"/>
      <c r="E441" s="687"/>
      <c r="F441" s="688"/>
      <c r="G441" s="624"/>
      <c r="H441" s="624"/>
      <c r="V441" s="624"/>
      <c r="W441" s="624"/>
      <c r="X441" s="624"/>
      <c r="Y441" s="624"/>
      <c r="Z441" s="624"/>
      <c r="AA441" s="624"/>
      <c r="AB441" s="624"/>
      <c r="AC441" s="624"/>
      <c r="AD441" s="624"/>
      <c r="AE441" s="624"/>
      <c r="AF441" s="624"/>
      <c r="AG441" s="624"/>
      <c r="AH441" s="624"/>
      <c r="AI441" s="624"/>
      <c r="AJ441" s="624"/>
    </row>
    <row r="442" spans="1:36" ht="15.6">
      <c r="A442" s="686"/>
      <c r="B442" s="686"/>
      <c r="C442" s="624"/>
      <c r="D442" s="624"/>
      <c r="E442" s="687"/>
      <c r="F442" s="688"/>
      <c r="G442" s="624"/>
      <c r="H442" s="624"/>
      <c r="V442" s="624"/>
      <c r="W442" s="624"/>
      <c r="X442" s="624"/>
      <c r="Y442" s="624"/>
      <c r="Z442" s="624"/>
      <c r="AA442" s="624"/>
      <c r="AB442" s="624"/>
      <c r="AC442" s="624"/>
      <c r="AD442" s="624"/>
      <c r="AE442" s="624"/>
      <c r="AF442" s="624"/>
      <c r="AG442" s="624"/>
      <c r="AH442" s="624"/>
      <c r="AI442" s="624"/>
      <c r="AJ442" s="624"/>
    </row>
    <row r="443" spans="1:36" ht="15.6">
      <c r="A443" s="686"/>
      <c r="B443" s="686"/>
      <c r="C443" s="624"/>
      <c r="D443" s="624"/>
      <c r="E443" s="687"/>
      <c r="F443" s="688"/>
      <c r="G443" s="624"/>
      <c r="H443" s="624"/>
      <c r="V443" s="624"/>
      <c r="W443" s="624"/>
      <c r="X443" s="624"/>
      <c r="Y443" s="624"/>
      <c r="Z443" s="624"/>
      <c r="AA443" s="624"/>
      <c r="AB443" s="624"/>
      <c r="AC443" s="624"/>
      <c r="AD443" s="624"/>
      <c r="AE443" s="624"/>
      <c r="AF443" s="624"/>
      <c r="AG443" s="624"/>
      <c r="AH443" s="624"/>
      <c r="AI443" s="624"/>
      <c r="AJ443" s="624"/>
    </row>
    <row r="444" spans="1:36" ht="15.6">
      <c r="A444" s="686"/>
      <c r="B444" s="686"/>
      <c r="C444" s="624"/>
      <c r="D444" s="624"/>
      <c r="E444" s="687"/>
      <c r="F444" s="688"/>
      <c r="G444" s="624"/>
      <c r="H444" s="624"/>
      <c r="V444" s="624"/>
      <c r="W444" s="624"/>
      <c r="X444" s="624"/>
      <c r="Y444" s="624"/>
      <c r="Z444" s="624"/>
      <c r="AA444" s="624"/>
      <c r="AB444" s="624"/>
      <c r="AC444" s="624"/>
      <c r="AD444" s="624"/>
      <c r="AE444" s="624"/>
      <c r="AF444" s="624"/>
      <c r="AG444" s="624"/>
      <c r="AH444" s="624"/>
      <c r="AI444" s="624"/>
      <c r="AJ444" s="624"/>
    </row>
    <row r="445" spans="1:36" ht="15.6">
      <c r="A445" s="686"/>
      <c r="B445" s="686"/>
      <c r="C445" s="624"/>
      <c r="D445" s="624"/>
      <c r="E445" s="687"/>
      <c r="F445" s="688"/>
      <c r="G445" s="624"/>
      <c r="H445" s="624"/>
      <c r="V445" s="624"/>
      <c r="W445" s="624"/>
      <c r="X445" s="624"/>
      <c r="Y445" s="624"/>
      <c r="Z445" s="624"/>
      <c r="AA445" s="624"/>
      <c r="AB445" s="624"/>
      <c r="AC445" s="624"/>
      <c r="AD445" s="624"/>
      <c r="AE445" s="624"/>
      <c r="AF445" s="624"/>
      <c r="AG445" s="624"/>
      <c r="AH445" s="624"/>
      <c r="AI445" s="624"/>
      <c r="AJ445" s="624"/>
    </row>
    <row r="446" spans="1:36" ht="15.6">
      <c r="A446" s="686"/>
      <c r="B446" s="686"/>
      <c r="C446" s="624"/>
      <c r="D446" s="624"/>
      <c r="E446" s="687"/>
      <c r="F446" s="688"/>
      <c r="G446" s="624"/>
      <c r="H446" s="624"/>
      <c r="V446" s="624"/>
      <c r="W446" s="624"/>
      <c r="X446" s="624"/>
      <c r="Y446" s="624"/>
      <c r="Z446" s="624"/>
      <c r="AA446" s="624"/>
      <c r="AB446" s="624"/>
      <c r="AC446" s="624"/>
      <c r="AD446" s="624"/>
      <c r="AE446" s="624"/>
      <c r="AF446" s="624"/>
      <c r="AG446" s="624"/>
      <c r="AH446" s="624"/>
      <c r="AI446" s="624"/>
      <c r="AJ446" s="624"/>
    </row>
    <row r="447" spans="1:36" ht="15.6">
      <c r="A447" s="686"/>
      <c r="B447" s="686"/>
      <c r="C447" s="624"/>
      <c r="D447" s="624"/>
      <c r="E447" s="687"/>
      <c r="F447" s="688"/>
      <c r="G447" s="624"/>
      <c r="H447" s="624"/>
      <c r="V447" s="624"/>
      <c r="W447" s="624"/>
      <c r="X447" s="624"/>
      <c r="Y447" s="624"/>
      <c r="Z447" s="624"/>
      <c r="AA447" s="624"/>
      <c r="AB447" s="624"/>
      <c r="AC447" s="624"/>
      <c r="AD447" s="624"/>
      <c r="AE447" s="624"/>
      <c r="AF447" s="624"/>
      <c r="AG447" s="624"/>
      <c r="AH447" s="624"/>
      <c r="AI447" s="624"/>
      <c r="AJ447" s="624"/>
    </row>
    <row r="448" spans="1:36" ht="15.6">
      <c r="A448" s="686"/>
      <c r="B448" s="686"/>
      <c r="C448" s="624"/>
      <c r="D448" s="624"/>
      <c r="E448" s="687"/>
      <c r="F448" s="688"/>
      <c r="G448" s="624"/>
      <c r="H448" s="624"/>
      <c r="V448" s="624"/>
      <c r="W448" s="624"/>
      <c r="X448" s="624"/>
      <c r="Y448" s="624"/>
      <c r="Z448" s="624"/>
      <c r="AA448" s="624"/>
      <c r="AB448" s="624"/>
      <c r="AC448" s="624"/>
      <c r="AD448" s="624"/>
      <c r="AE448" s="624"/>
      <c r="AF448" s="624"/>
      <c r="AG448" s="624"/>
      <c r="AH448" s="624"/>
      <c r="AI448" s="624"/>
      <c r="AJ448" s="624"/>
    </row>
    <row r="449" spans="1:36" ht="15.6">
      <c r="A449" s="686"/>
      <c r="B449" s="686"/>
      <c r="C449" s="624"/>
      <c r="D449" s="624"/>
      <c r="E449" s="687"/>
      <c r="F449" s="688"/>
      <c r="G449" s="624"/>
      <c r="H449" s="624"/>
      <c r="V449" s="624"/>
      <c r="W449" s="624"/>
      <c r="X449" s="624"/>
      <c r="Y449" s="624"/>
      <c r="Z449" s="624"/>
      <c r="AA449" s="624"/>
      <c r="AB449" s="624"/>
      <c r="AC449" s="624"/>
      <c r="AD449" s="624"/>
      <c r="AE449" s="624"/>
      <c r="AF449" s="624"/>
      <c r="AG449" s="624"/>
      <c r="AH449" s="624"/>
      <c r="AI449" s="624"/>
      <c r="AJ449" s="624"/>
    </row>
    <row r="450" spans="1:36" ht="15.6">
      <c r="A450" s="686"/>
      <c r="B450" s="686"/>
      <c r="C450" s="624"/>
      <c r="D450" s="624"/>
      <c r="E450" s="687"/>
      <c r="F450" s="688"/>
      <c r="G450" s="624"/>
      <c r="H450" s="624"/>
      <c r="V450" s="624"/>
      <c r="W450" s="624"/>
      <c r="X450" s="624"/>
      <c r="Y450" s="624"/>
      <c r="Z450" s="624"/>
      <c r="AA450" s="624"/>
      <c r="AB450" s="624"/>
      <c r="AC450" s="624"/>
      <c r="AD450" s="624"/>
      <c r="AE450" s="624"/>
      <c r="AF450" s="624"/>
      <c r="AG450" s="624"/>
      <c r="AH450" s="624"/>
      <c r="AI450" s="624"/>
      <c r="AJ450" s="624"/>
    </row>
    <row r="451" spans="1:36" ht="15.6">
      <c r="A451" s="686"/>
      <c r="B451" s="686"/>
      <c r="C451" s="624"/>
      <c r="D451" s="624"/>
      <c r="E451" s="687"/>
      <c r="F451" s="688"/>
      <c r="G451" s="624"/>
      <c r="H451" s="624"/>
      <c r="V451" s="624"/>
      <c r="W451" s="624"/>
      <c r="X451" s="624"/>
      <c r="Y451" s="624"/>
      <c r="Z451" s="624"/>
      <c r="AA451" s="624"/>
      <c r="AB451" s="624"/>
      <c r="AC451" s="624"/>
      <c r="AD451" s="624"/>
      <c r="AE451" s="624"/>
      <c r="AF451" s="624"/>
      <c r="AG451" s="624"/>
      <c r="AH451" s="624"/>
      <c r="AI451" s="624"/>
      <c r="AJ451" s="624"/>
    </row>
    <row r="452" spans="1:36" ht="15.6">
      <c r="A452" s="686"/>
      <c r="B452" s="686"/>
      <c r="C452" s="624"/>
      <c r="D452" s="624"/>
      <c r="E452" s="687"/>
      <c r="F452" s="688"/>
      <c r="G452" s="624"/>
      <c r="H452" s="624"/>
      <c r="V452" s="624"/>
      <c r="W452" s="624"/>
      <c r="X452" s="624"/>
      <c r="Y452" s="624"/>
      <c r="Z452" s="624"/>
      <c r="AA452" s="624"/>
      <c r="AB452" s="624"/>
      <c r="AC452" s="624"/>
      <c r="AD452" s="624"/>
      <c r="AE452" s="624"/>
      <c r="AF452" s="624"/>
      <c r="AG452" s="624"/>
      <c r="AH452" s="624"/>
      <c r="AI452" s="624"/>
      <c r="AJ452" s="624"/>
    </row>
    <row r="453" spans="1:36" ht="15.6">
      <c r="A453" s="686"/>
      <c r="B453" s="686"/>
      <c r="C453" s="624"/>
      <c r="D453" s="624"/>
      <c r="E453" s="687"/>
      <c r="F453" s="688"/>
      <c r="G453" s="624"/>
      <c r="H453" s="624"/>
      <c r="V453" s="624"/>
      <c r="W453" s="624"/>
      <c r="X453" s="624"/>
      <c r="Y453" s="624"/>
      <c r="Z453" s="624"/>
      <c r="AA453" s="624"/>
      <c r="AB453" s="624"/>
      <c r="AC453" s="624"/>
      <c r="AD453" s="624"/>
      <c r="AE453" s="624"/>
      <c r="AF453" s="624"/>
      <c r="AG453" s="624"/>
      <c r="AH453" s="624"/>
      <c r="AI453" s="624"/>
      <c r="AJ453" s="624"/>
    </row>
    <row r="454" spans="1:36" ht="15.6">
      <c r="A454" s="686"/>
      <c r="B454" s="686"/>
      <c r="C454" s="624"/>
      <c r="D454" s="624"/>
      <c r="E454" s="687"/>
      <c r="F454" s="688"/>
      <c r="G454" s="624"/>
      <c r="H454" s="624"/>
      <c r="V454" s="624"/>
      <c r="W454" s="624"/>
      <c r="X454" s="624"/>
      <c r="Y454" s="624"/>
      <c r="Z454" s="624"/>
      <c r="AA454" s="624"/>
      <c r="AB454" s="624"/>
      <c r="AC454" s="624"/>
      <c r="AD454" s="624"/>
      <c r="AE454" s="624"/>
      <c r="AF454" s="624"/>
      <c r="AG454" s="624"/>
      <c r="AH454" s="624"/>
      <c r="AI454" s="624"/>
      <c r="AJ454" s="624"/>
    </row>
    <row r="455" spans="1:36" ht="15.6">
      <c r="A455" s="686"/>
      <c r="B455" s="686"/>
      <c r="C455" s="624"/>
      <c r="D455" s="624"/>
      <c r="E455" s="687"/>
      <c r="F455" s="688"/>
      <c r="G455" s="624"/>
      <c r="H455" s="624"/>
      <c r="V455" s="624"/>
      <c r="W455" s="624"/>
      <c r="X455" s="624"/>
      <c r="Y455" s="624"/>
      <c r="Z455" s="624"/>
      <c r="AA455" s="624"/>
      <c r="AB455" s="624"/>
      <c r="AC455" s="624"/>
      <c r="AD455" s="624"/>
      <c r="AE455" s="624"/>
      <c r="AF455" s="624"/>
      <c r="AG455" s="624"/>
      <c r="AH455" s="624"/>
      <c r="AI455" s="624"/>
      <c r="AJ455" s="624"/>
    </row>
    <row r="456" spans="1:36" ht="15.6">
      <c r="A456" s="686"/>
      <c r="B456" s="686"/>
      <c r="C456" s="624"/>
      <c r="D456" s="624"/>
      <c r="E456" s="687"/>
      <c r="F456" s="688"/>
      <c r="G456" s="624"/>
      <c r="H456" s="624"/>
      <c r="V456" s="624"/>
      <c r="W456" s="624"/>
      <c r="X456" s="624"/>
      <c r="Y456" s="624"/>
      <c r="Z456" s="624"/>
      <c r="AA456" s="624"/>
      <c r="AB456" s="624"/>
      <c r="AC456" s="624"/>
      <c r="AD456" s="624"/>
      <c r="AE456" s="624"/>
      <c r="AF456" s="624"/>
      <c r="AG456" s="624"/>
      <c r="AH456" s="624"/>
      <c r="AI456" s="624"/>
      <c r="AJ456" s="624"/>
    </row>
    <row r="457" spans="1:36" ht="15.6">
      <c r="A457" s="686"/>
      <c r="B457" s="686"/>
      <c r="C457" s="624"/>
      <c r="D457" s="624"/>
      <c r="E457" s="687"/>
      <c r="F457" s="688"/>
      <c r="G457" s="624"/>
      <c r="H457" s="624"/>
      <c r="V457" s="624"/>
      <c r="W457" s="624"/>
      <c r="X457" s="624"/>
      <c r="Y457" s="624"/>
      <c r="Z457" s="624"/>
      <c r="AA457" s="624"/>
      <c r="AB457" s="624"/>
      <c r="AC457" s="624"/>
      <c r="AD457" s="624"/>
      <c r="AE457" s="624"/>
      <c r="AF457" s="624"/>
      <c r="AG457" s="624"/>
      <c r="AH457" s="624"/>
      <c r="AI457" s="624"/>
      <c r="AJ457" s="624"/>
    </row>
    <row r="458" spans="1:36" ht="15.6">
      <c r="A458" s="686"/>
      <c r="B458" s="686"/>
      <c r="C458" s="624"/>
      <c r="D458" s="624"/>
      <c r="E458" s="687"/>
      <c r="F458" s="688"/>
      <c r="G458" s="624"/>
      <c r="H458" s="624"/>
      <c r="V458" s="624"/>
      <c r="W458" s="624"/>
      <c r="X458" s="624"/>
      <c r="Y458" s="624"/>
      <c r="Z458" s="624"/>
      <c r="AA458" s="624"/>
      <c r="AB458" s="624"/>
      <c r="AC458" s="624"/>
      <c r="AD458" s="624"/>
      <c r="AE458" s="624"/>
      <c r="AF458" s="624"/>
      <c r="AG458" s="624"/>
      <c r="AH458" s="624"/>
      <c r="AI458" s="624"/>
      <c r="AJ458" s="624"/>
    </row>
    <row r="459" spans="1:36" ht="15.6">
      <c r="A459" s="686"/>
      <c r="B459" s="686"/>
      <c r="C459" s="624"/>
      <c r="D459" s="624"/>
      <c r="E459" s="687"/>
      <c r="F459" s="688"/>
      <c r="G459" s="624"/>
      <c r="H459" s="624"/>
      <c r="V459" s="624"/>
      <c r="W459" s="624"/>
      <c r="X459" s="624"/>
      <c r="Y459" s="624"/>
      <c r="Z459" s="624"/>
      <c r="AA459" s="624"/>
      <c r="AB459" s="624"/>
      <c r="AC459" s="624"/>
      <c r="AD459" s="624"/>
      <c r="AE459" s="624"/>
      <c r="AF459" s="624"/>
      <c r="AG459" s="624"/>
      <c r="AH459" s="624"/>
      <c r="AI459" s="624"/>
      <c r="AJ459" s="624"/>
    </row>
    <row r="460" spans="1:36" ht="15.6">
      <c r="A460" s="686"/>
      <c r="B460" s="686"/>
      <c r="C460" s="624"/>
      <c r="D460" s="624"/>
      <c r="E460" s="687"/>
      <c r="F460" s="688"/>
      <c r="G460" s="624"/>
      <c r="H460" s="624"/>
      <c r="V460" s="624"/>
      <c r="W460" s="624"/>
      <c r="X460" s="624"/>
      <c r="Y460" s="624"/>
      <c r="Z460" s="624"/>
      <c r="AA460" s="624"/>
      <c r="AB460" s="624"/>
      <c r="AC460" s="624"/>
      <c r="AD460" s="624"/>
      <c r="AE460" s="624"/>
      <c r="AF460" s="624"/>
      <c r="AG460" s="624"/>
      <c r="AH460" s="624"/>
      <c r="AI460" s="624"/>
      <c r="AJ460" s="624"/>
    </row>
    <row r="461" spans="1:36" ht="15.6">
      <c r="A461" s="686"/>
      <c r="B461" s="686"/>
      <c r="C461" s="624"/>
      <c r="D461" s="624"/>
      <c r="E461" s="687"/>
      <c r="F461" s="688"/>
      <c r="G461" s="624"/>
      <c r="H461" s="624"/>
      <c r="V461" s="624"/>
      <c r="W461" s="624"/>
      <c r="X461" s="624"/>
      <c r="Y461" s="624"/>
      <c r="Z461" s="624"/>
      <c r="AA461" s="624"/>
      <c r="AB461" s="624"/>
      <c r="AC461" s="624"/>
      <c r="AD461" s="624"/>
      <c r="AE461" s="624"/>
      <c r="AF461" s="624"/>
      <c r="AG461" s="624"/>
      <c r="AH461" s="624"/>
      <c r="AI461" s="624"/>
      <c r="AJ461" s="624"/>
    </row>
    <row r="462" spans="1:36" ht="15.6">
      <c r="A462" s="686"/>
      <c r="B462" s="686"/>
      <c r="C462" s="624"/>
      <c r="D462" s="624"/>
      <c r="E462" s="687"/>
      <c r="F462" s="688"/>
      <c r="G462" s="624"/>
      <c r="H462" s="624"/>
      <c r="V462" s="624"/>
      <c r="W462" s="624"/>
      <c r="X462" s="624"/>
      <c r="Y462" s="624"/>
      <c r="Z462" s="624"/>
      <c r="AA462" s="624"/>
      <c r="AB462" s="624"/>
      <c r="AC462" s="624"/>
      <c r="AD462" s="624"/>
      <c r="AE462" s="624"/>
      <c r="AF462" s="624"/>
      <c r="AG462" s="624"/>
      <c r="AH462" s="624"/>
      <c r="AI462" s="624"/>
      <c r="AJ462" s="624"/>
    </row>
    <row r="463" spans="1:36" ht="15.6">
      <c r="A463" s="686"/>
      <c r="B463" s="686"/>
      <c r="C463" s="624"/>
      <c r="D463" s="624"/>
      <c r="E463" s="687"/>
      <c r="F463" s="688"/>
      <c r="G463" s="624"/>
      <c r="H463" s="624"/>
      <c r="V463" s="624"/>
      <c r="W463" s="624"/>
      <c r="X463" s="624"/>
      <c r="Y463" s="624"/>
      <c r="Z463" s="624"/>
      <c r="AA463" s="624"/>
      <c r="AB463" s="624"/>
      <c r="AC463" s="624"/>
      <c r="AD463" s="624"/>
      <c r="AE463" s="624"/>
      <c r="AF463" s="624"/>
      <c r="AG463" s="624"/>
      <c r="AH463" s="624"/>
      <c r="AI463" s="624"/>
      <c r="AJ463" s="624"/>
    </row>
    <row r="464" spans="1:36" ht="15.6">
      <c r="A464" s="686"/>
      <c r="B464" s="686"/>
      <c r="C464" s="624"/>
      <c r="D464" s="624"/>
      <c r="E464" s="687"/>
      <c r="F464" s="688"/>
      <c r="G464" s="624"/>
      <c r="H464" s="624"/>
      <c r="V464" s="624"/>
      <c r="W464" s="624"/>
      <c r="X464" s="624"/>
      <c r="Y464" s="624"/>
      <c r="Z464" s="624"/>
      <c r="AA464" s="624"/>
      <c r="AB464" s="624"/>
      <c r="AC464" s="624"/>
      <c r="AD464" s="624"/>
      <c r="AE464" s="624"/>
      <c r="AF464" s="624"/>
      <c r="AG464" s="624"/>
      <c r="AH464" s="624"/>
      <c r="AI464" s="624"/>
      <c r="AJ464" s="624"/>
    </row>
    <row r="465" spans="1:36" ht="15.6">
      <c r="A465" s="686"/>
      <c r="B465" s="686"/>
      <c r="C465" s="624"/>
      <c r="D465" s="624"/>
      <c r="E465" s="687"/>
      <c r="F465" s="688"/>
      <c r="G465" s="624"/>
      <c r="H465" s="624"/>
      <c r="V465" s="624"/>
      <c r="W465" s="624"/>
      <c r="X465" s="624"/>
      <c r="Y465" s="624"/>
      <c r="Z465" s="624"/>
      <c r="AA465" s="624"/>
      <c r="AB465" s="624"/>
      <c r="AC465" s="624"/>
      <c r="AD465" s="624"/>
      <c r="AE465" s="624"/>
      <c r="AF465" s="624"/>
      <c r="AG465" s="624"/>
      <c r="AH465" s="624"/>
      <c r="AI465" s="624"/>
      <c r="AJ465" s="624"/>
    </row>
    <row r="466" spans="1:36" ht="15.6">
      <c r="A466" s="686"/>
      <c r="B466" s="686"/>
      <c r="C466" s="624"/>
      <c r="D466" s="624"/>
      <c r="E466" s="687"/>
      <c r="F466" s="688"/>
      <c r="G466" s="624"/>
      <c r="H466" s="624"/>
      <c r="V466" s="624"/>
      <c r="W466" s="624"/>
      <c r="X466" s="624"/>
      <c r="Y466" s="624"/>
      <c r="Z466" s="624"/>
      <c r="AA466" s="624"/>
      <c r="AB466" s="624"/>
      <c r="AC466" s="624"/>
      <c r="AD466" s="624"/>
      <c r="AE466" s="624"/>
      <c r="AF466" s="624"/>
      <c r="AG466" s="624"/>
      <c r="AH466" s="624"/>
      <c r="AI466" s="624"/>
      <c r="AJ466" s="624"/>
    </row>
    <row r="467" spans="1:36" ht="15.6">
      <c r="A467" s="686"/>
      <c r="B467" s="686"/>
      <c r="C467" s="624"/>
      <c r="D467" s="624"/>
      <c r="E467" s="687"/>
      <c r="F467" s="688"/>
      <c r="G467" s="624"/>
      <c r="H467" s="624"/>
      <c r="V467" s="624"/>
      <c r="W467" s="624"/>
      <c r="X467" s="624"/>
      <c r="Y467" s="624"/>
      <c r="Z467" s="624"/>
      <c r="AA467" s="624"/>
      <c r="AB467" s="624"/>
      <c r="AC467" s="624"/>
      <c r="AD467" s="624"/>
      <c r="AE467" s="624"/>
      <c r="AF467" s="624"/>
      <c r="AG467" s="624"/>
      <c r="AH467" s="624"/>
      <c r="AI467" s="624"/>
      <c r="AJ467" s="624"/>
    </row>
    <row r="468" spans="1:36" ht="15.6">
      <c r="A468" s="686"/>
      <c r="B468" s="686"/>
      <c r="C468" s="624"/>
      <c r="D468" s="624"/>
      <c r="E468" s="687"/>
      <c r="F468" s="688"/>
      <c r="G468" s="624"/>
      <c r="H468" s="624"/>
      <c r="V468" s="624"/>
      <c r="W468" s="624"/>
      <c r="X468" s="624"/>
      <c r="Y468" s="624"/>
      <c r="Z468" s="624"/>
      <c r="AA468" s="624"/>
      <c r="AB468" s="624"/>
      <c r="AC468" s="624"/>
      <c r="AD468" s="624"/>
      <c r="AE468" s="624"/>
      <c r="AF468" s="624"/>
      <c r="AG468" s="624"/>
      <c r="AH468" s="624"/>
      <c r="AI468" s="624"/>
      <c r="AJ468" s="624"/>
    </row>
    <row r="469" spans="1:36" ht="15.6">
      <c r="A469" s="686"/>
      <c r="B469" s="686"/>
      <c r="C469" s="624"/>
      <c r="D469" s="624"/>
      <c r="E469" s="687"/>
      <c r="F469" s="688"/>
      <c r="G469" s="624"/>
      <c r="H469" s="624"/>
      <c r="V469" s="624"/>
      <c r="W469" s="624"/>
      <c r="X469" s="624"/>
      <c r="Y469" s="624"/>
      <c r="Z469" s="624"/>
      <c r="AA469" s="624"/>
      <c r="AB469" s="624"/>
      <c r="AC469" s="624"/>
      <c r="AD469" s="624"/>
      <c r="AE469" s="624"/>
      <c r="AF469" s="624"/>
      <c r="AG469" s="624"/>
      <c r="AH469" s="624"/>
      <c r="AI469" s="624"/>
      <c r="AJ469" s="624"/>
    </row>
    <row r="470" spans="1:36" ht="15.6">
      <c r="A470" s="686"/>
      <c r="B470" s="686"/>
      <c r="C470" s="624"/>
      <c r="D470" s="624"/>
      <c r="E470" s="687"/>
      <c r="F470" s="688"/>
      <c r="G470" s="624"/>
      <c r="H470" s="624"/>
      <c r="V470" s="624"/>
      <c r="W470" s="624"/>
      <c r="X470" s="624"/>
      <c r="Y470" s="624"/>
      <c r="Z470" s="624"/>
      <c r="AA470" s="624"/>
      <c r="AB470" s="624"/>
      <c r="AC470" s="624"/>
      <c r="AD470" s="624"/>
      <c r="AE470" s="624"/>
      <c r="AF470" s="624"/>
      <c r="AG470" s="624"/>
      <c r="AH470" s="624"/>
      <c r="AI470" s="624"/>
      <c r="AJ470" s="624"/>
    </row>
    <row r="471" spans="1:36" ht="15.6">
      <c r="A471" s="686"/>
      <c r="B471" s="686"/>
      <c r="C471" s="624"/>
      <c r="D471" s="624"/>
      <c r="E471" s="687"/>
      <c r="F471" s="688"/>
      <c r="G471" s="624"/>
      <c r="H471" s="624"/>
      <c r="V471" s="624"/>
      <c r="W471" s="624"/>
      <c r="X471" s="624"/>
      <c r="Y471" s="624"/>
      <c r="Z471" s="624"/>
      <c r="AA471" s="624"/>
      <c r="AB471" s="624"/>
      <c r="AC471" s="624"/>
      <c r="AD471" s="624"/>
      <c r="AE471" s="624"/>
      <c r="AF471" s="624"/>
      <c r="AG471" s="624"/>
      <c r="AH471" s="624"/>
      <c r="AI471" s="624"/>
      <c r="AJ471" s="624"/>
    </row>
    <row r="472" spans="1:36" ht="15.6">
      <c r="A472" s="686"/>
      <c r="B472" s="686"/>
      <c r="C472" s="624"/>
      <c r="D472" s="624"/>
      <c r="E472" s="687"/>
      <c r="F472" s="688"/>
      <c r="G472" s="624"/>
      <c r="H472" s="624"/>
      <c r="V472" s="624"/>
      <c r="W472" s="624"/>
      <c r="X472" s="624"/>
      <c r="Y472" s="624"/>
      <c r="Z472" s="624"/>
      <c r="AA472" s="624"/>
      <c r="AB472" s="624"/>
      <c r="AC472" s="624"/>
      <c r="AD472" s="624"/>
      <c r="AE472" s="624"/>
      <c r="AF472" s="624"/>
      <c r="AG472" s="624"/>
      <c r="AH472" s="624"/>
      <c r="AI472" s="624"/>
      <c r="AJ472" s="624"/>
    </row>
    <row r="473" spans="1:36" ht="15.6">
      <c r="A473" s="686"/>
      <c r="B473" s="686"/>
      <c r="C473" s="624"/>
      <c r="D473" s="624"/>
      <c r="E473" s="687"/>
      <c r="F473" s="688"/>
      <c r="G473" s="624"/>
      <c r="H473" s="624"/>
      <c r="V473" s="624"/>
      <c r="W473" s="624"/>
      <c r="X473" s="624"/>
      <c r="Y473" s="624"/>
      <c r="Z473" s="624"/>
      <c r="AA473" s="624"/>
      <c r="AB473" s="624"/>
      <c r="AC473" s="624"/>
      <c r="AD473" s="624"/>
      <c r="AE473" s="624"/>
      <c r="AF473" s="624"/>
      <c r="AG473" s="624"/>
      <c r="AH473" s="624"/>
      <c r="AI473" s="624"/>
      <c r="AJ473" s="624"/>
    </row>
    <row r="474" spans="1:36" ht="15.6">
      <c r="A474" s="686"/>
      <c r="B474" s="686"/>
      <c r="C474" s="624"/>
      <c r="D474" s="624"/>
      <c r="E474" s="687"/>
      <c r="F474" s="688"/>
      <c r="G474" s="624"/>
      <c r="H474" s="624"/>
      <c r="V474" s="624"/>
      <c r="W474" s="624"/>
      <c r="X474" s="624"/>
      <c r="Y474" s="624"/>
      <c r="Z474" s="624"/>
      <c r="AA474" s="624"/>
      <c r="AB474" s="624"/>
      <c r="AC474" s="624"/>
      <c r="AD474" s="624"/>
      <c r="AE474" s="624"/>
      <c r="AF474" s="624"/>
      <c r="AG474" s="624"/>
      <c r="AH474" s="624"/>
      <c r="AI474" s="624"/>
      <c r="AJ474" s="624"/>
    </row>
    <row r="475" spans="1:36" ht="15.6">
      <c r="A475" s="686"/>
      <c r="B475" s="686"/>
      <c r="C475" s="624"/>
      <c r="D475" s="624"/>
      <c r="E475" s="687"/>
      <c r="F475" s="688"/>
      <c r="G475" s="624"/>
      <c r="H475" s="624"/>
      <c r="V475" s="624"/>
      <c r="W475" s="624"/>
      <c r="X475" s="624"/>
      <c r="Y475" s="624"/>
      <c r="Z475" s="624"/>
      <c r="AA475" s="624"/>
      <c r="AB475" s="624"/>
      <c r="AC475" s="624"/>
      <c r="AD475" s="624"/>
      <c r="AE475" s="624"/>
      <c r="AF475" s="624"/>
      <c r="AG475" s="624"/>
      <c r="AH475" s="624"/>
      <c r="AI475" s="624"/>
      <c r="AJ475" s="624"/>
    </row>
    <row r="476" spans="1:36" ht="15.6">
      <c r="A476" s="686"/>
      <c r="B476" s="686"/>
      <c r="C476" s="624"/>
      <c r="D476" s="624"/>
      <c r="E476" s="687"/>
      <c r="F476" s="688"/>
      <c r="G476" s="624"/>
      <c r="H476" s="624"/>
      <c r="V476" s="624"/>
      <c r="W476" s="624"/>
      <c r="X476" s="624"/>
      <c r="Y476" s="624"/>
      <c r="Z476" s="624"/>
      <c r="AA476" s="624"/>
      <c r="AB476" s="624"/>
      <c r="AC476" s="624"/>
      <c r="AD476" s="624"/>
      <c r="AE476" s="624"/>
      <c r="AF476" s="624"/>
      <c r="AG476" s="624"/>
      <c r="AH476" s="624"/>
      <c r="AI476" s="624"/>
      <c r="AJ476" s="624"/>
    </row>
    <row r="477" spans="1:36" ht="15.6">
      <c r="A477" s="686"/>
      <c r="B477" s="686"/>
      <c r="C477" s="624"/>
      <c r="D477" s="624"/>
      <c r="E477" s="687"/>
      <c r="F477" s="688"/>
      <c r="G477" s="624"/>
      <c r="H477" s="624"/>
      <c r="V477" s="624"/>
      <c r="W477" s="624"/>
      <c r="X477" s="624"/>
      <c r="Y477" s="624"/>
      <c r="Z477" s="624"/>
      <c r="AA477" s="624"/>
      <c r="AB477" s="624"/>
      <c r="AC477" s="624"/>
      <c r="AD477" s="624"/>
      <c r="AE477" s="624"/>
      <c r="AF477" s="624"/>
      <c r="AG477" s="624"/>
      <c r="AH477" s="624"/>
      <c r="AI477" s="624"/>
      <c r="AJ477" s="624"/>
    </row>
    <row r="478" spans="1:36" ht="15.6">
      <c r="A478" s="686"/>
      <c r="B478" s="686"/>
      <c r="C478" s="624"/>
      <c r="D478" s="624"/>
      <c r="E478" s="687"/>
      <c r="F478" s="688"/>
      <c r="G478" s="624"/>
      <c r="H478" s="624"/>
      <c r="V478" s="624"/>
      <c r="W478" s="624"/>
      <c r="X478" s="624"/>
      <c r="Y478" s="624"/>
      <c r="Z478" s="624"/>
      <c r="AA478" s="624"/>
      <c r="AB478" s="624"/>
      <c r="AC478" s="624"/>
      <c r="AD478" s="624"/>
      <c r="AE478" s="624"/>
      <c r="AF478" s="624"/>
      <c r="AG478" s="624"/>
      <c r="AH478" s="624"/>
      <c r="AI478" s="624"/>
      <c r="AJ478" s="624"/>
    </row>
    <row r="479" spans="1:36" ht="15.6">
      <c r="A479" s="686"/>
      <c r="B479" s="686"/>
      <c r="C479" s="624"/>
      <c r="D479" s="624"/>
      <c r="E479" s="687"/>
      <c r="F479" s="688"/>
      <c r="G479" s="624"/>
      <c r="H479" s="624"/>
      <c r="V479" s="624"/>
      <c r="W479" s="624"/>
      <c r="X479" s="624"/>
      <c r="Y479" s="624"/>
      <c r="Z479" s="624"/>
      <c r="AA479" s="624"/>
      <c r="AB479" s="624"/>
      <c r="AC479" s="624"/>
      <c r="AD479" s="624"/>
      <c r="AE479" s="624"/>
      <c r="AF479" s="624"/>
      <c r="AG479" s="624"/>
      <c r="AH479" s="624"/>
      <c r="AI479" s="624"/>
      <c r="AJ479" s="624"/>
    </row>
    <row r="480" spans="1:36" ht="15.6">
      <c r="A480" s="686"/>
      <c r="B480" s="686"/>
      <c r="C480" s="624"/>
      <c r="D480" s="624"/>
      <c r="E480" s="687"/>
      <c r="F480" s="688"/>
      <c r="G480" s="624"/>
      <c r="H480" s="624"/>
      <c r="V480" s="624"/>
      <c r="W480" s="624"/>
      <c r="X480" s="624"/>
      <c r="Y480" s="624"/>
      <c r="Z480" s="624"/>
      <c r="AA480" s="624"/>
      <c r="AB480" s="624"/>
      <c r="AC480" s="624"/>
      <c r="AD480" s="624"/>
      <c r="AE480" s="624"/>
      <c r="AF480" s="624"/>
      <c r="AG480" s="624"/>
      <c r="AH480" s="624"/>
      <c r="AI480" s="624"/>
      <c r="AJ480" s="624"/>
    </row>
    <row r="481" spans="1:36" ht="15.6">
      <c r="A481" s="686"/>
      <c r="B481" s="686"/>
      <c r="C481" s="624"/>
      <c r="D481" s="624"/>
      <c r="E481" s="687"/>
      <c r="F481" s="688"/>
      <c r="G481" s="624"/>
      <c r="H481" s="624"/>
      <c r="V481" s="624"/>
      <c r="W481" s="624"/>
      <c r="X481" s="624"/>
      <c r="Y481" s="624"/>
      <c r="Z481" s="624"/>
      <c r="AA481" s="624"/>
      <c r="AB481" s="624"/>
      <c r="AC481" s="624"/>
      <c r="AD481" s="624"/>
      <c r="AE481" s="624"/>
      <c r="AF481" s="624"/>
      <c r="AG481" s="624"/>
      <c r="AH481" s="624"/>
      <c r="AI481" s="624"/>
      <c r="AJ481" s="624"/>
    </row>
    <row r="482" spans="1:36" ht="15.6">
      <c r="A482" s="686"/>
      <c r="B482" s="686"/>
      <c r="C482" s="624"/>
      <c r="D482" s="624"/>
      <c r="E482" s="687"/>
      <c r="F482" s="688"/>
      <c r="G482" s="624"/>
      <c r="H482" s="624"/>
      <c r="V482" s="624"/>
      <c r="W482" s="624"/>
      <c r="X482" s="624"/>
      <c r="Y482" s="624"/>
      <c r="Z482" s="624"/>
      <c r="AA482" s="624"/>
      <c r="AB482" s="624"/>
      <c r="AC482" s="624"/>
      <c r="AD482" s="624"/>
      <c r="AE482" s="624"/>
      <c r="AF482" s="624"/>
      <c r="AG482" s="624"/>
      <c r="AH482" s="624"/>
      <c r="AI482" s="624"/>
      <c r="AJ482" s="624"/>
    </row>
    <row r="483" spans="1:36" ht="15.6">
      <c r="A483" s="686"/>
      <c r="B483" s="686"/>
      <c r="C483" s="624"/>
      <c r="D483" s="624"/>
      <c r="E483" s="687"/>
      <c r="F483" s="688"/>
      <c r="G483" s="624"/>
      <c r="H483" s="624"/>
      <c r="V483" s="624"/>
      <c r="W483" s="624"/>
      <c r="X483" s="624"/>
      <c r="Y483" s="624"/>
      <c r="Z483" s="624"/>
      <c r="AA483" s="624"/>
      <c r="AB483" s="624"/>
      <c r="AC483" s="624"/>
      <c r="AD483" s="624"/>
      <c r="AE483" s="624"/>
      <c r="AF483" s="624"/>
      <c r="AG483" s="624"/>
      <c r="AH483" s="624"/>
      <c r="AI483" s="624"/>
      <c r="AJ483" s="624"/>
    </row>
    <row r="484" spans="1:36" ht="15.6">
      <c r="A484" s="686"/>
      <c r="B484" s="686"/>
      <c r="C484" s="624"/>
      <c r="D484" s="624"/>
      <c r="E484" s="687"/>
      <c r="F484" s="688"/>
      <c r="G484" s="624"/>
      <c r="H484" s="624"/>
      <c r="V484" s="624"/>
      <c r="W484" s="624"/>
      <c r="X484" s="624"/>
      <c r="Y484" s="624"/>
      <c r="Z484" s="624"/>
      <c r="AA484" s="624"/>
      <c r="AB484" s="624"/>
      <c r="AC484" s="624"/>
      <c r="AD484" s="624"/>
      <c r="AE484" s="624"/>
      <c r="AF484" s="624"/>
      <c r="AG484" s="624"/>
      <c r="AH484" s="624"/>
      <c r="AI484" s="624"/>
      <c r="AJ484" s="624"/>
    </row>
    <row r="485" spans="1:36" ht="15.6">
      <c r="A485" s="686"/>
      <c r="B485" s="686"/>
      <c r="C485" s="624"/>
      <c r="D485" s="624"/>
      <c r="E485" s="687"/>
      <c r="F485" s="688"/>
      <c r="G485" s="624"/>
      <c r="H485" s="624"/>
      <c r="V485" s="624"/>
      <c r="W485" s="624"/>
      <c r="X485" s="624"/>
      <c r="Y485" s="624"/>
      <c r="Z485" s="624"/>
      <c r="AA485" s="624"/>
      <c r="AB485" s="624"/>
      <c r="AC485" s="624"/>
      <c r="AD485" s="624"/>
      <c r="AE485" s="624"/>
      <c r="AF485" s="624"/>
      <c r="AG485" s="624"/>
      <c r="AH485" s="624"/>
      <c r="AI485" s="624"/>
      <c r="AJ485" s="624"/>
    </row>
    <row r="486" spans="1:36" ht="15.6">
      <c r="A486" s="686"/>
      <c r="B486" s="686"/>
      <c r="C486" s="624"/>
      <c r="D486" s="624"/>
      <c r="E486" s="687"/>
      <c r="F486" s="688"/>
      <c r="G486" s="624"/>
      <c r="H486" s="624"/>
      <c r="V486" s="624"/>
      <c r="W486" s="624"/>
      <c r="X486" s="624"/>
      <c r="Y486" s="624"/>
      <c r="Z486" s="624"/>
      <c r="AA486" s="624"/>
      <c r="AB486" s="624"/>
      <c r="AC486" s="624"/>
      <c r="AD486" s="624"/>
      <c r="AE486" s="624"/>
      <c r="AF486" s="624"/>
      <c r="AG486" s="624"/>
      <c r="AH486" s="624"/>
      <c r="AI486" s="624"/>
      <c r="AJ486" s="624"/>
    </row>
    <row r="487" spans="1:36" ht="15.6">
      <c r="A487" s="686"/>
      <c r="B487" s="686"/>
      <c r="C487" s="624"/>
      <c r="D487" s="624"/>
      <c r="E487" s="687"/>
      <c r="F487" s="688"/>
      <c r="G487" s="624"/>
      <c r="H487" s="624"/>
      <c r="V487" s="624"/>
      <c r="W487" s="624"/>
      <c r="X487" s="624"/>
      <c r="Y487" s="624"/>
      <c r="Z487" s="624"/>
      <c r="AA487" s="624"/>
      <c r="AB487" s="624"/>
      <c r="AC487" s="624"/>
      <c r="AD487" s="624"/>
      <c r="AE487" s="624"/>
      <c r="AF487" s="624"/>
      <c r="AG487" s="624"/>
      <c r="AH487" s="624"/>
      <c r="AI487" s="624"/>
      <c r="AJ487" s="624"/>
    </row>
    <row r="488" spans="1:36" ht="15.6">
      <c r="A488" s="686"/>
      <c r="B488" s="686"/>
      <c r="C488" s="624"/>
      <c r="D488" s="624"/>
      <c r="E488" s="687"/>
      <c r="F488" s="688"/>
      <c r="G488" s="624"/>
      <c r="H488" s="624"/>
      <c r="V488" s="624"/>
      <c r="W488" s="624"/>
      <c r="X488" s="624"/>
      <c r="Y488" s="624"/>
      <c r="Z488" s="624"/>
      <c r="AA488" s="624"/>
      <c r="AB488" s="624"/>
      <c r="AC488" s="624"/>
      <c r="AD488" s="624"/>
      <c r="AE488" s="624"/>
      <c r="AF488" s="624"/>
      <c r="AG488" s="624"/>
      <c r="AH488" s="624"/>
      <c r="AI488" s="624"/>
      <c r="AJ488" s="624"/>
    </row>
    <row r="489" spans="1:36" ht="15.6">
      <c r="A489" s="686"/>
      <c r="B489" s="686"/>
      <c r="C489" s="624"/>
      <c r="D489" s="624"/>
      <c r="E489" s="687"/>
      <c r="F489" s="688"/>
      <c r="G489" s="624"/>
      <c r="H489" s="624"/>
      <c r="V489" s="624"/>
      <c r="W489" s="624"/>
      <c r="X489" s="624"/>
      <c r="Y489" s="624"/>
      <c r="Z489" s="624"/>
      <c r="AA489" s="624"/>
      <c r="AB489" s="624"/>
      <c r="AC489" s="624"/>
      <c r="AD489" s="624"/>
      <c r="AE489" s="624"/>
      <c r="AF489" s="624"/>
      <c r="AG489" s="624"/>
      <c r="AH489" s="624"/>
      <c r="AI489" s="624"/>
      <c r="AJ489" s="624"/>
    </row>
    <row r="490" spans="1:36" ht="15.6">
      <c r="A490" s="686"/>
      <c r="B490" s="686"/>
      <c r="C490" s="624"/>
      <c r="D490" s="624"/>
      <c r="E490" s="687"/>
      <c r="F490" s="688"/>
      <c r="G490" s="624"/>
      <c r="H490" s="624"/>
      <c r="V490" s="624"/>
      <c r="W490" s="624"/>
      <c r="X490" s="624"/>
      <c r="Y490" s="624"/>
      <c r="Z490" s="624"/>
      <c r="AA490" s="624"/>
      <c r="AB490" s="624"/>
      <c r="AC490" s="624"/>
      <c r="AD490" s="624"/>
      <c r="AE490" s="624"/>
      <c r="AF490" s="624"/>
      <c r="AG490" s="624"/>
      <c r="AH490" s="624"/>
      <c r="AI490" s="624"/>
      <c r="AJ490" s="624"/>
    </row>
    <row r="491" spans="1:36" ht="15.6">
      <c r="A491" s="686"/>
      <c r="B491" s="686"/>
      <c r="C491" s="624"/>
      <c r="D491" s="624"/>
      <c r="E491" s="687"/>
      <c r="F491" s="688"/>
      <c r="G491" s="624"/>
      <c r="H491" s="624"/>
      <c r="V491" s="624"/>
      <c r="W491" s="624"/>
      <c r="X491" s="624"/>
      <c r="Y491" s="624"/>
      <c r="Z491" s="624"/>
      <c r="AA491" s="624"/>
      <c r="AB491" s="624"/>
      <c r="AC491" s="624"/>
      <c r="AD491" s="624"/>
      <c r="AE491" s="624"/>
      <c r="AF491" s="624"/>
      <c r="AG491" s="624"/>
      <c r="AH491" s="624"/>
      <c r="AI491" s="624"/>
      <c r="AJ491" s="624"/>
    </row>
    <row r="492" spans="1:36" ht="15.6">
      <c r="A492" s="686"/>
      <c r="B492" s="686"/>
      <c r="C492" s="624"/>
      <c r="D492" s="624"/>
      <c r="E492" s="687"/>
      <c r="F492" s="688"/>
      <c r="G492" s="624"/>
      <c r="H492" s="624"/>
      <c r="V492" s="624"/>
      <c r="W492" s="624"/>
      <c r="X492" s="624"/>
      <c r="Y492" s="624"/>
      <c r="Z492" s="624"/>
      <c r="AA492" s="624"/>
      <c r="AB492" s="624"/>
      <c r="AC492" s="624"/>
      <c r="AD492" s="624"/>
      <c r="AE492" s="624"/>
      <c r="AF492" s="624"/>
      <c r="AG492" s="624"/>
      <c r="AH492" s="624"/>
      <c r="AI492" s="624"/>
      <c r="AJ492" s="624"/>
    </row>
    <row r="493" spans="1:36" ht="15.6">
      <c r="A493" s="686"/>
      <c r="B493" s="686"/>
      <c r="C493" s="624"/>
      <c r="D493" s="624"/>
      <c r="E493" s="687"/>
      <c r="F493" s="688"/>
      <c r="G493" s="624"/>
      <c r="H493" s="624"/>
      <c r="V493" s="624"/>
      <c r="W493" s="624"/>
      <c r="X493" s="624"/>
      <c r="Y493" s="624"/>
      <c r="Z493" s="624"/>
      <c r="AA493" s="624"/>
      <c r="AB493" s="624"/>
      <c r="AC493" s="624"/>
      <c r="AD493" s="624"/>
      <c r="AE493" s="624"/>
      <c r="AF493" s="624"/>
      <c r="AG493" s="624"/>
      <c r="AH493" s="624"/>
      <c r="AI493" s="624"/>
      <c r="AJ493" s="624"/>
    </row>
    <row r="494" spans="1:36" ht="15.6">
      <c r="A494" s="686"/>
      <c r="B494" s="686"/>
      <c r="C494" s="624"/>
      <c r="D494" s="624"/>
      <c r="E494" s="687"/>
      <c r="F494" s="688"/>
      <c r="G494" s="624"/>
      <c r="H494" s="624"/>
      <c r="V494" s="624"/>
      <c r="W494" s="624"/>
      <c r="X494" s="624"/>
      <c r="Y494" s="624"/>
      <c r="Z494" s="624"/>
      <c r="AA494" s="624"/>
      <c r="AB494" s="624"/>
      <c r="AC494" s="624"/>
      <c r="AD494" s="624"/>
      <c r="AE494" s="624"/>
      <c r="AF494" s="624"/>
      <c r="AG494" s="624"/>
      <c r="AH494" s="624"/>
      <c r="AI494" s="624"/>
      <c r="AJ494" s="624"/>
    </row>
    <row r="495" spans="1:36" ht="15.6">
      <c r="A495" s="686"/>
      <c r="B495" s="686"/>
      <c r="C495" s="624"/>
      <c r="D495" s="624"/>
      <c r="E495" s="687"/>
      <c r="F495" s="688"/>
      <c r="G495" s="624"/>
      <c r="H495" s="624"/>
      <c r="V495" s="624"/>
      <c r="W495" s="624"/>
      <c r="X495" s="624"/>
      <c r="Y495" s="624"/>
      <c r="Z495" s="624"/>
      <c r="AA495" s="624"/>
      <c r="AB495" s="624"/>
      <c r="AC495" s="624"/>
      <c r="AD495" s="624"/>
      <c r="AE495" s="624"/>
      <c r="AF495" s="624"/>
      <c r="AG495" s="624"/>
      <c r="AH495" s="624"/>
      <c r="AI495" s="624"/>
      <c r="AJ495" s="624"/>
    </row>
    <row r="496" spans="1:36" ht="15.6">
      <c r="A496" s="686"/>
      <c r="B496" s="686"/>
      <c r="C496" s="624"/>
      <c r="D496" s="624"/>
      <c r="E496" s="687"/>
      <c r="F496" s="688"/>
      <c r="G496" s="624"/>
      <c r="H496" s="624"/>
      <c r="V496" s="624"/>
      <c r="W496" s="624"/>
      <c r="X496" s="624"/>
      <c r="Y496" s="624"/>
      <c r="Z496" s="624"/>
      <c r="AA496" s="624"/>
      <c r="AB496" s="624"/>
      <c r="AC496" s="624"/>
      <c r="AD496" s="624"/>
      <c r="AE496" s="624"/>
      <c r="AF496" s="624"/>
      <c r="AG496" s="624"/>
      <c r="AH496" s="624"/>
      <c r="AI496" s="624"/>
      <c r="AJ496" s="624"/>
    </row>
    <row r="497" spans="1:36" ht="15.6">
      <c r="A497" s="686"/>
      <c r="B497" s="686"/>
      <c r="C497" s="624"/>
      <c r="D497" s="624"/>
      <c r="E497" s="687"/>
      <c r="F497" s="688"/>
      <c r="G497" s="624"/>
      <c r="H497" s="624"/>
      <c r="V497" s="624"/>
      <c r="W497" s="624"/>
      <c r="X497" s="624"/>
      <c r="Y497" s="624"/>
      <c r="Z497" s="624"/>
      <c r="AA497" s="624"/>
      <c r="AB497" s="624"/>
      <c r="AC497" s="624"/>
      <c r="AD497" s="624"/>
      <c r="AE497" s="624"/>
      <c r="AF497" s="624"/>
      <c r="AG497" s="624"/>
      <c r="AH497" s="624"/>
      <c r="AI497" s="624"/>
      <c r="AJ497" s="624"/>
    </row>
    <row r="498" spans="1:36" ht="15.6">
      <c r="A498" s="686"/>
      <c r="B498" s="686"/>
      <c r="C498" s="624"/>
      <c r="D498" s="624"/>
      <c r="E498" s="687"/>
      <c r="F498" s="688"/>
      <c r="G498" s="624"/>
      <c r="H498" s="624"/>
      <c r="V498" s="624"/>
      <c r="W498" s="624"/>
      <c r="X498" s="624"/>
      <c r="Y498" s="624"/>
      <c r="Z498" s="624"/>
      <c r="AA498" s="624"/>
      <c r="AB498" s="624"/>
      <c r="AC498" s="624"/>
      <c r="AD498" s="624"/>
      <c r="AE498" s="624"/>
      <c r="AF498" s="624"/>
      <c r="AG498" s="624"/>
      <c r="AH498" s="624"/>
      <c r="AI498" s="624"/>
      <c r="AJ498" s="624"/>
    </row>
    <row r="499" spans="1:36" ht="15.6">
      <c r="A499" s="686"/>
      <c r="B499" s="686"/>
      <c r="C499" s="624"/>
      <c r="D499" s="624"/>
      <c r="E499" s="687"/>
      <c r="F499" s="688"/>
      <c r="G499" s="624"/>
      <c r="H499" s="624"/>
      <c r="V499" s="624"/>
      <c r="W499" s="624"/>
      <c r="X499" s="624"/>
      <c r="Y499" s="624"/>
      <c r="Z499" s="624"/>
      <c r="AA499" s="624"/>
      <c r="AB499" s="624"/>
      <c r="AC499" s="624"/>
      <c r="AD499" s="624"/>
      <c r="AE499" s="624"/>
      <c r="AF499" s="624"/>
      <c r="AG499" s="624"/>
      <c r="AH499" s="624"/>
      <c r="AI499" s="624"/>
      <c r="AJ499" s="624"/>
    </row>
    <row r="500" spans="1:36" ht="15.6">
      <c r="A500" s="686"/>
      <c r="B500" s="686"/>
      <c r="C500" s="624"/>
      <c r="D500" s="624"/>
      <c r="E500" s="687"/>
      <c r="F500" s="688"/>
      <c r="G500" s="624"/>
      <c r="H500" s="624"/>
      <c r="V500" s="624"/>
      <c r="W500" s="624"/>
      <c r="X500" s="624"/>
      <c r="Y500" s="624"/>
      <c r="Z500" s="624"/>
      <c r="AA500" s="624"/>
      <c r="AB500" s="624"/>
      <c r="AC500" s="624"/>
      <c r="AD500" s="624"/>
      <c r="AE500" s="624"/>
      <c r="AF500" s="624"/>
      <c r="AG500" s="624"/>
      <c r="AH500" s="624"/>
      <c r="AI500" s="624"/>
      <c r="AJ500" s="624"/>
    </row>
    <row r="501" spans="1:36" ht="15.6">
      <c r="A501" s="686"/>
      <c r="B501" s="686"/>
      <c r="C501" s="624"/>
      <c r="D501" s="624"/>
      <c r="E501" s="687"/>
      <c r="F501" s="688"/>
      <c r="G501" s="624"/>
      <c r="H501" s="624"/>
      <c r="V501" s="624"/>
      <c r="W501" s="624"/>
      <c r="X501" s="624"/>
      <c r="Y501" s="624"/>
      <c r="Z501" s="624"/>
      <c r="AA501" s="624"/>
      <c r="AB501" s="624"/>
      <c r="AC501" s="624"/>
      <c r="AD501" s="624"/>
      <c r="AE501" s="624"/>
      <c r="AF501" s="624"/>
      <c r="AG501" s="624"/>
      <c r="AH501" s="624"/>
      <c r="AI501" s="624"/>
      <c r="AJ501" s="624"/>
    </row>
    <row r="502" spans="1:36" ht="15.6">
      <c r="A502" s="686"/>
      <c r="B502" s="686"/>
      <c r="C502" s="624"/>
      <c r="D502" s="624"/>
      <c r="E502" s="687"/>
      <c r="F502" s="688"/>
      <c r="G502" s="624"/>
      <c r="H502" s="624"/>
      <c r="V502" s="624"/>
      <c r="W502" s="624"/>
      <c r="X502" s="624"/>
      <c r="Y502" s="624"/>
      <c r="Z502" s="624"/>
      <c r="AA502" s="624"/>
      <c r="AB502" s="624"/>
      <c r="AC502" s="624"/>
      <c r="AD502" s="624"/>
      <c r="AE502" s="624"/>
      <c r="AF502" s="624"/>
      <c r="AG502" s="624"/>
      <c r="AH502" s="624"/>
      <c r="AI502" s="624"/>
      <c r="AJ502" s="624"/>
    </row>
    <row r="503" spans="1:36" ht="15.6">
      <c r="A503" s="686"/>
      <c r="B503" s="686"/>
      <c r="C503" s="624"/>
      <c r="D503" s="624"/>
      <c r="E503" s="687"/>
      <c r="F503" s="688"/>
      <c r="G503" s="624"/>
      <c r="H503" s="624"/>
      <c r="V503" s="624"/>
      <c r="W503" s="624"/>
      <c r="X503" s="624"/>
      <c r="Y503" s="624"/>
      <c r="Z503" s="624"/>
      <c r="AA503" s="624"/>
      <c r="AB503" s="624"/>
      <c r="AC503" s="624"/>
      <c r="AD503" s="624"/>
      <c r="AE503" s="624"/>
      <c r="AF503" s="624"/>
      <c r="AG503" s="624"/>
      <c r="AH503" s="624"/>
      <c r="AI503" s="624"/>
      <c r="AJ503" s="624"/>
    </row>
    <row r="504" spans="1:36" ht="15.6">
      <c r="A504" s="686"/>
      <c r="B504" s="686"/>
      <c r="C504" s="624"/>
      <c r="D504" s="624"/>
      <c r="E504" s="687"/>
      <c r="F504" s="688"/>
      <c r="G504" s="624"/>
      <c r="H504" s="624"/>
      <c r="V504" s="624"/>
      <c r="W504" s="624"/>
      <c r="X504" s="624"/>
      <c r="Y504" s="624"/>
      <c r="Z504" s="624"/>
      <c r="AA504" s="624"/>
      <c r="AB504" s="624"/>
      <c r="AC504" s="624"/>
      <c r="AD504" s="624"/>
      <c r="AE504" s="624"/>
      <c r="AF504" s="624"/>
      <c r="AG504" s="624"/>
      <c r="AH504" s="624"/>
      <c r="AI504" s="624"/>
      <c r="AJ504" s="624"/>
    </row>
    <row r="505" spans="1:36" ht="15.6">
      <c r="A505" s="686"/>
      <c r="B505" s="686"/>
      <c r="C505" s="624"/>
      <c r="D505" s="624"/>
      <c r="E505" s="687"/>
      <c r="F505" s="688"/>
      <c r="G505" s="624"/>
      <c r="H505" s="624"/>
      <c r="V505" s="624"/>
      <c r="W505" s="624"/>
      <c r="X505" s="624"/>
      <c r="Y505" s="624"/>
      <c r="Z505" s="624"/>
      <c r="AA505" s="624"/>
      <c r="AB505" s="624"/>
      <c r="AC505" s="624"/>
      <c r="AD505" s="624"/>
      <c r="AE505" s="624"/>
      <c r="AF505" s="624"/>
      <c r="AG505" s="624"/>
      <c r="AH505" s="624"/>
      <c r="AI505" s="624"/>
      <c r="AJ505" s="624"/>
    </row>
    <row r="506" spans="1:36" ht="15.6">
      <c r="A506" s="686"/>
      <c r="B506" s="686"/>
      <c r="C506" s="624"/>
      <c r="D506" s="624"/>
      <c r="E506" s="687"/>
      <c r="F506" s="688"/>
      <c r="G506" s="624"/>
      <c r="H506" s="624"/>
      <c r="V506" s="624"/>
      <c r="W506" s="624"/>
      <c r="X506" s="624"/>
      <c r="Y506" s="624"/>
      <c r="Z506" s="624"/>
      <c r="AA506" s="624"/>
      <c r="AB506" s="624"/>
      <c r="AC506" s="624"/>
      <c r="AD506" s="624"/>
      <c r="AE506" s="624"/>
      <c r="AF506" s="624"/>
      <c r="AG506" s="624"/>
      <c r="AH506" s="624"/>
      <c r="AI506" s="624"/>
      <c r="AJ506" s="624"/>
    </row>
    <row r="507" spans="1:36" ht="15.6">
      <c r="A507" s="686"/>
      <c r="B507" s="686"/>
      <c r="C507" s="624"/>
      <c r="D507" s="624"/>
      <c r="E507" s="687"/>
      <c r="F507" s="688"/>
      <c r="G507" s="624"/>
      <c r="H507" s="624"/>
      <c r="V507" s="624"/>
      <c r="W507" s="624"/>
      <c r="X507" s="624"/>
      <c r="Y507" s="624"/>
      <c r="Z507" s="624"/>
      <c r="AA507" s="624"/>
      <c r="AB507" s="624"/>
      <c r="AC507" s="624"/>
      <c r="AD507" s="624"/>
      <c r="AE507" s="624"/>
      <c r="AF507" s="624"/>
      <c r="AG507" s="624"/>
      <c r="AH507" s="624"/>
      <c r="AI507" s="624"/>
      <c r="AJ507" s="624"/>
    </row>
    <row r="508" spans="1:36" ht="15.6">
      <c r="A508" s="686"/>
      <c r="B508" s="686"/>
      <c r="C508" s="624"/>
      <c r="D508" s="624"/>
      <c r="E508" s="687"/>
      <c r="F508" s="688"/>
      <c r="G508" s="624"/>
      <c r="H508" s="624"/>
      <c r="V508" s="624"/>
      <c r="W508" s="624"/>
      <c r="X508" s="624"/>
      <c r="Y508" s="624"/>
      <c r="Z508" s="624"/>
      <c r="AA508" s="624"/>
      <c r="AB508" s="624"/>
      <c r="AC508" s="624"/>
      <c r="AD508" s="624"/>
      <c r="AE508" s="624"/>
      <c r="AF508" s="624"/>
      <c r="AG508" s="624"/>
      <c r="AH508" s="624"/>
      <c r="AI508" s="624"/>
      <c r="AJ508" s="624"/>
    </row>
    <row r="509" spans="1:36" ht="15.6">
      <c r="A509" s="686"/>
      <c r="B509" s="686"/>
      <c r="C509" s="624"/>
      <c r="D509" s="624"/>
      <c r="E509" s="687"/>
      <c r="F509" s="688"/>
      <c r="G509" s="624"/>
      <c r="H509" s="624"/>
      <c r="V509" s="624"/>
      <c r="W509" s="624"/>
      <c r="X509" s="624"/>
      <c r="Y509" s="624"/>
      <c r="Z509" s="624"/>
      <c r="AA509" s="624"/>
      <c r="AB509" s="624"/>
      <c r="AC509" s="624"/>
      <c r="AD509" s="624"/>
      <c r="AE509" s="624"/>
      <c r="AF509" s="624"/>
      <c r="AG509" s="624"/>
      <c r="AH509" s="624"/>
      <c r="AI509" s="624"/>
      <c r="AJ509" s="624"/>
    </row>
    <row r="510" spans="1:36" ht="15.6">
      <c r="A510" s="686"/>
      <c r="B510" s="686"/>
      <c r="C510" s="624"/>
      <c r="D510" s="624"/>
      <c r="E510" s="687"/>
      <c r="F510" s="688"/>
      <c r="G510" s="624"/>
      <c r="H510" s="624"/>
      <c r="V510" s="624"/>
      <c r="W510" s="624"/>
      <c r="X510" s="624"/>
      <c r="Y510" s="624"/>
      <c r="Z510" s="624"/>
      <c r="AA510" s="624"/>
      <c r="AB510" s="624"/>
      <c r="AC510" s="624"/>
      <c r="AD510" s="624"/>
      <c r="AE510" s="624"/>
      <c r="AF510" s="624"/>
      <c r="AG510" s="624"/>
      <c r="AH510" s="624"/>
      <c r="AI510" s="624"/>
      <c r="AJ510" s="624"/>
    </row>
    <row r="511" spans="1:36" ht="15.6">
      <c r="A511" s="686"/>
      <c r="B511" s="686"/>
      <c r="C511" s="624"/>
      <c r="D511" s="624"/>
      <c r="E511" s="687"/>
      <c r="F511" s="688"/>
      <c r="G511" s="624"/>
      <c r="H511" s="624"/>
      <c r="V511" s="624"/>
      <c r="W511" s="624"/>
      <c r="X511" s="624"/>
      <c r="Y511" s="624"/>
      <c r="Z511" s="624"/>
      <c r="AA511" s="624"/>
      <c r="AB511" s="624"/>
      <c r="AC511" s="624"/>
      <c r="AD511" s="624"/>
      <c r="AE511" s="624"/>
      <c r="AF511" s="624"/>
      <c r="AG511" s="624"/>
      <c r="AH511" s="624"/>
      <c r="AI511" s="624"/>
      <c r="AJ511" s="624"/>
    </row>
    <row r="512" spans="1:36" ht="15.6">
      <c r="A512" s="686"/>
      <c r="B512" s="686"/>
      <c r="C512" s="624"/>
      <c r="D512" s="624"/>
      <c r="E512" s="687"/>
      <c r="F512" s="688"/>
      <c r="G512" s="624"/>
      <c r="H512" s="624"/>
      <c r="V512" s="624"/>
      <c r="W512" s="624"/>
      <c r="X512" s="624"/>
      <c r="Y512" s="624"/>
      <c r="Z512" s="624"/>
      <c r="AA512" s="624"/>
      <c r="AB512" s="624"/>
      <c r="AC512" s="624"/>
      <c r="AD512" s="624"/>
      <c r="AE512" s="624"/>
      <c r="AF512" s="624"/>
      <c r="AG512" s="624"/>
      <c r="AH512" s="624"/>
      <c r="AI512" s="624"/>
      <c r="AJ512" s="624"/>
    </row>
    <row r="513" spans="1:36" ht="15.6">
      <c r="A513" s="686"/>
      <c r="B513" s="686"/>
      <c r="C513" s="624"/>
      <c r="D513" s="624"/>
      <c r="E513" s="687"/>
      <c r="F513" s="688"/>
      <c r="G513" s="624"/>
      <c r="H513" s="624"/>
      <c r="V513" s="624"/>
      <c r="W513" s="624"/>
      <c r="X513" s="624"/>
      <c r="Y513" s="624"/>
      <c r="Z513" s="624"/>
      <c r="AA513" s="624"/>
      <c r="AB513" s="624"/>
      <c r="AC513" s="624"/>
      <c r="AD513" s="624"/>
      <c r="AE513" s="624"/>
      <c r="AF513" s="624"/>
      <c r="AG513" s="624"/>
      <c r="AH513" s="624"/>
      <c r="AI513" s="624"/>
      <c r="AJ513" s="624"/>
    </row>
    <row r="514" spans="1:36" ht="15.6">
      <c r="A514" s="686"/>
      <c r="B514" s="686"/>
      <c r="C514" s="624"/>
      <c r="D514" s="624"/>
      <c r="E514" s="687"/>
      <c r="F514" s="688"/>
      <c r="G514" s="624"/>
      <c r="H514" s="624"/>
      <c r="V514" s="624"/>
      <c r="W514" s="624"/>
      <c r="X514" s="624"/>
      <c r="Y514" s="624"/>
      <c r="Z514" s="624"/>
      <c r="AA514" s="624"/>
      <c r="AB514" s="624"/>
      <c r="AC514" s="624"/>
      <c r="AD514" s="624"/>
      <c r="AE514" s="624"/>
      <c r="AF514" s="624"/>
      <c r="AG514" s="624"/>
      <c r="AH514" s="624"/>
      <c r="AI514" s="624"/>
      <c r="AJ514" s="624"/>
    </row>
    <row r="515" spans="1:36" ht="15.6">
      <c r="A515" s="686"/>
      <c r="B515" s="686"/>
      <c r="C515" s="624"/>
      <c r="D515" s="624"/>
      <c r="E515" s="687"/>
      <c r="F515" s="688"/>
      <c r="G515" s="624"/>
      <c r="H515" s="624"/>
      <c r="V515" s="624"/>
      <c r="W515" s="624"/>
      <c r="X515" s="624"/>
      <c r="Y515" s="624"/>
      <c r="Z515" s="624"/>
      <c r="AA515" s="624"/>
      <c r="AB515" s="624"/>
      <c r="AC515" s="624"/>
      <c r="AD515" s="624"/>
      <c r="AE515" s="624"/>
      <c r="AF515" s="624"/>
      <c r="AG515" s="624"/>
      <c r="AH515" s="624"/>
      <c r="AI515" s="624"/>
      <c r="AJ515" s="624"/>
    </row>
    <row r="516" spans="1:36" ht="15.6">
      <c r="A516" s="686"/>
      <c r="B516" s="686"/>
      <c r="C516" s="624"/>
      <c r="D516" s="624"/>
      <c r="E516" s="687"/>
      <c r="F516" s="688"/>
      <c r="G516" s="624"/>
      <c r="H516" s="624"/>
      <c r="V516" s="624"/>
      <c r="W516" s="624"/>
      <c r="X516" s="624"/>
      <c r="Y516" s="624"/>
      <c r="Z516" s="624"/>
      <c r="AA516" s="624"/>
      <c r="AB516" s="624"/>
      <c r="AC516" s="624"/>
      <c r="AD516" s="624"/>
      <c r="AE516" s="624"/>
      <c r="AF516" s="624"/>
      <c r="AG516" s="624"/>
      <c r="AH516" s="624"/>
      <c r="AI516" s="624"/>
      <c r="AJ516" s="624"/>
    </row>
    <row r="517" spans="1:36" ht="15.6">
      <c r="A517" s="686"/>
      <c r="B517" s="686"/>
      <c r="C517" s="624"/>
      <c r="D517" s="624"/>
      <c r="E517" s="687"/>
      <c r="F517" s="688"/>
      <c r="G517" s="624"/>
      <c r="H517" s="624"/>
      <c r="V517" s="624"/>
      <c r="W517" s="624"/>
      <c r="X517" s="624"/>
      <c r="Y517" s="624"/>
      <c r="Z517" s="624"/>
      <c r="AA517" s="624"/>
      <c r="AB517" s="624"/>
      <c r="AC517" s="624"/>
      <c r="AD517" s="624"/>
      <c r="AE517" s="624"/>
      <c r="AF517" s="624"/>
      <c r="AG517" s="624"/>
      <c r="AH517" s="624"/>
      <c r="AI517" s="624"/>
      <c r="AJ517" s="624"/>
    </row>
    <row r="518" spans="1:36" ht="15.6">
      <c r="A518" s="686"/>
      <c r="B518" s="686"/>
      <c r="C518" s="624"/>
      <c r="D518" s="624"/>
      <c r="E518" s="687"/>
      <c r="F518" s="688"/>
      <c r="G518" s="624"/>
      <c r="H518" s="624"/>
      <c r="V518" s="624"/>
      <c r="W518" s="624"/>
      <c r="X518" s="624"/>
      <c r="Y518" s="624"/>
      <c r="Z518" s="624"/>
      <c r="AA518" s="624"/>
      <c r="AB518" s="624"/>
      <c r="AC518" s="624"/>
      <c r="AD518" s="624"/>
      <c r="AE518" s="624"/>
      <c r="AF518" s="624"/>
      <c r="AG518" s="624"/>
      <c r="AH518" s="624"/>
      <c r="AI518" s="624"/>
      <c r="AJ518" s="624"/>
    </row>
    <row r="519" spans="1:36" ht="15.6">
      <c r="A519" s="686"/>
      <c r="B519" s="686"/>
      <c r="C519" s="624"/>
      <c r="D519" s="624"/>
      <c r="E519" s="687"/>
      <c r="F519" s="688"/>
      <c r="G519" s="624"/>
      <c r="H519" s="624"/>
      <c r="V519" s="624"/>
      <c r="W519" s="624"/>
      <c r="X519" s="624"/>
      <c r="Y519" s="624"/>
      <c r="Z519" s="624"/>
      <c r="AA519" s="624"/>
      <c r="AB519" s="624"/>
      <c r="AC519" s="624"/>
      <c r="AD519" s="624"/>
      <c r="AE519" s="624"/>
      <c r="AF519" s="624"/>
      <c r="AG519" s="624"/>
      <c r="AH519" s="624"/>
      <c r="AI519" s="624"/>
      <c r="AJ519" s="624"/>
    </row>
    <row r="520" spans="1:36" ht="15.6">
      <c r="A520" s="686"/>
      <c r="B520" s="686"/>
      <c r="C520" s="624"/>
      <c r="D520" s="624"/>
      <c r="E520" s="687"/>
      <c r="F520" s="688"/>
      <c r="G520" s="624"/>
      <c r="H520" s="624"/>
      <c r="V520" s="624"/>
      <c r="W520" s="624"/>
      <c r="X520" s="624"/>
      <c r="Y520" s="624"/>
      <c r="Z520" s="624"/>
      <c r="AA520" s="624"/>
      <c r="AB520" s="624"/>
      <c r="AC520" s="624"/>
      <c r="AD520" s="624"/>
      <c r="AE520" s="624"/>
      <c r="AF520" s="624"/>
      <c r="AG520" s="624"/>
      <c r="AH520" s="624"/>
      <c r="AI520" s="624"/>
      <c r="AJ520" s="624"/>
    </row>
    <row r="521" spans="1:36" ht="15.6">
      <c r="A521" s="686"/>
      <c r="B521" s="686"/>
      <c r="C521" s="624"/>
      <c r="D521" s="624"/>
      <c r="E521" s="687"/>
      <c r="F521" s="688"/>
      <c r="G521" s="624"/>
      <c r="H521" s="624"/>
      <c r="V521" s="624"/>
      <c r="W521" s="624"/>
      <c r="X521" s="624"/>
      <c r="Y521" s="624"/>
      <c r="Z521" s="624"/>
      <c r="AA521" s="624"/>
      <c r="AB521" s="624"/>
      <c r="AC521" s="624"/>
      <c r="AD521" s="624"/>
      <c r="AE521" s="624"/>
      <c r="AF521" s="624"/>
      <c r="AG521" s="624"/>
      <c r="AH521" s="624"/>
      <c r="AI521" s="624"/>
      <c r="AJ521" s="624"/>
    </row>
    <row r="522" spans="1:36" ht="15.6">
      <c r="A522" s="686"/>
      <c r="B522" s="686"/>
      <c r="C522" s="624"/>
      <c r="D522" s="624"/>
      <c r="E522" s="687"/>
      <c r="F522" s="688"/>
      <c r="G522" s="624"/>
      <c r="H522" s="624"/>
      <c r="V522" s="624"/>
      <c r="W522" s="624"/>
      <c r="X522" s="624"/>
      <c r="Y522" s="624"/>
      <c r="Z522" s="624"/>
      <c r="AA522" s="624"/>
      <c r="AB522" s="624"/>
      <c r="AC522" s="624"/>
      <c r="AD522" s="624"/>
      <c r="AE522" s="624"/>
      <c r="AF522" s="624"/>
      <c r="AG522" s="624"/>
      <c r="AH522" s="624"/>
      <c r="AI522" s="624"/>
      <c r="AJ522" s="624"/>
    </row>
    <row r="523" spans="1:36" ht="15.6">
      <c r="A523" s="686"/>
      <c r="B523" s="686"/>
      <c r="C523" s="624"/>
      <c r="D523" s="624"/>
      <c r="E523" s="687"/>
      <c r="F523" s="688"/>
      <c r="G523" s="624"/>
      <c r="H523" s="624"/>
      <c r="V523" s="624"/>
      <c r="W523" s="624"/>
      <c r="X523" s="624"/>
      <c r="Y523" s="624"/>
      <c r="Z523" s="624"/>
      <c r="AA523" s="624"/>
      <c r="AB523" s="624"/>
      <c r="AC523" s="624"/>
      <c r="AD523" s="624"/>
      <c r="AE523" s="624"/>
      <c r="AF523" s="624"/>
      <c r="AG523" s="624"/>
      <c r="AH523" s="624"/>
      <c r="AI523" s="624"/>
      <c r="AJ523" s="624"/>
    </row>
    <row r="524" spans="1:36" ht="15.6">
      <c r="A524" s="686"/>
      <c r="B524" s="686"/>
      <c r="C524" s="624"/>
      <c r="D524" s="624"/>
      <c r="E524" s="687"/>
      <c r="F524" s="688"/>
      <c r="G524" s="624"/>
      <c r="H524" s="624"/>
      <c r="V524" s="624"/>
      <c r="W524" s="624"/>
      <c r="X524" s="624"/>
      <c r="Y524" s="624"/>
      <c r="Z524" s="624"/>
      <c r="AA524" s="624"/>
      <c r="AB524" s="624"/>
      <c r="AC524" s="624"/>
      <c r="AD524" s="624"/>
      <c r="AE524" s="624"/>
      <c r="AF524" s="624"/>
      <c r="AG524" s="624"/>
      <c r="AH524" s="624"/>
      <c r="AI524" s="624"/>
      <c r="AJ524" s="624"/>
    </row>
    <row r="525" spans="1:36" ht="15.6">
      <c r="A525" s="686"/>
      <c r="B525" s="686"/>
      <c r="C525" s="624"/>
      <c r="D525" s="624"/>
      <c r="E525" s="687"/>
      <c r="F525" s="688"/>
      <c r="G525" s="624"/>
      <c r="H525" s="624"/>
      <c r="V525" s="624"/>
      <c r="W525" s="624"/>
      <c r="X525" s="624"/>
      <c r="Y525" s="624"/>
      <c r="Z525" s="624"/>
      <c r="AA525" s="624"/>
      <c r="AB525" s="624"/>
      <c r="AC525" s="624"/>
      <c r="AD525" s="624"/>
      <c r="AE525" s="624"/>
      <c r="AF525" s="624"/>
      <c r="AG525" s="624"/>
      <c r="AH525" s="624"/>
      <c r="AI525" s="624"/>
      <c r="AJ525" s="624"/>
    </row>
    <row r="526" spans="1:36" ht="15.6">
      <c r="A526" s="686"/>
      <c r="B526" s="686"/>
      <c r="C526" s="624"/>
      <c r="D526" s="624"/>
      <c r="E526" s="687"/>
      <c r="F526" s="688"/>
      <c r="G526" s="624"/>
      <c r="H526" s="624"/>
      <c r="V526" s="624"/>
      <c r="W526" s="624"/>
      <c r="X526" s="624"/>
      <c r="Y526" s="624"/>
      <c r="Z526" s="624"/>
      <c r="AA526" s="624"/>
      <c r="AB526" s="624"/>
      <c r="AC526" s="624"/>
      <c r="AD526" s="624"/>
      <c r="AE526" s="624"/>
      <c r="AF526" s="624"/>
      <c r="AG526" s="624"/>
      <c r="AH526" s="624"/>
      <c r="AI526" s="624"/>
      <c r="AJ526" s="624"/>
    </row>
    <row r="527" spans="1:36" ht="15.6">
      <c r="A527" s="686"/>
      <c r="B527" s="686"/>
      <c r="C527" s="624"/>
      <c r="D527" s="624"/>
      <c r="E527" s="687"/>
      <c r="F527" s="688"/>
      <c r="G527" s="624"/>
      <c r="H527" s="624"/>
      <c r="V527" s="624"/>
      <c r="W527" s="624"/>
      <c r="X527" s="624"/>
      <c r="Y527" s="624"/>
      <c r="Z527" s="624"/>
      <c r="AA527" s="624"/>
      <c r="AB527" s="624"/>
      <c r="AC527" s="624"/>
      <c r="AD527" s="624"/>
      <c r="AE527" s="624"/>
      <c r="AF527" s="624"/>
      <c r="AG527" s="624"/>
      <c r="AH527" s="624"/>
      <c r="AI527" s="624"/>
      <c r="AJ527" s="624"/>
    </row>
    <row r="528" spans="1:36" ht="15.6">
      <c r="A528" s="686"/>
      <c r="B528" s="686"/>
      <c r="C528" s="624"/>
      <c r="D528" s="624"/>
      <c r="E528" s="687"/>
      <c r="F528" s="688"/>
      <c r="G528" s="624"/>
      <c r="H528" s="624"/>
      <c r="V528" s="624"/>
      <c r="W528" s="624"/>
      <c r="X528" s="624"/>
      <c r="Y528" s="624"/>
      <c r="Z528" s="624"/>
      <c r="AA528" s="624"/>
      <c r="AB528" s="624"/>
      <c r="AC528" s="624"/>
      <c r="AD528" s="624"/>
      <c r="AE528" s="624"/>
      <c r="AF528" s="624"/>
      <c r="AG528" s="624"/>
      <c r="AH528" s="624"/>
      <c r="AI528" s="624"/>
      <c r="AJ528" s="624"/>
    </row>
    <row r="529" spans="1:36" ht="15.6">
      <c r="A529" s="686"/>
      <c r="B529" s="686"/>
      <c r="C529" s="624"/>
      <c r="D529" s="624"/>
      <c r="E529" s="687"/>
      <c r="F529" s="688"/>
      <c r="G529" s="624"/>
      <c r="H529" s="624"/>
      <c r="V529" s="624"/>
      <c r="W529" s="624"/>
      <c r="X529" s="624"/>
      <c r="Y529" s="624"/>
      <c r="Z529" s="624"/>
      <c r="AA529" s="624"/>
      <c r="AB529" s="624"/>
      <c r="AC529" s="624"/>
      <c r="AD529" s="624"/>
      <c r="AE529" s="624"/>
      <c r="AF529" s="624"/>
      <c r="AG529" s="624"/>
      <c r="AH529" s="624"/>
      <c r="AI529" s="624"/>
      <c r="AJ529" s="624"/>
    </row>
    <row r="530" spans="1:36" ht="15.6">
      <c r="A530" s="686"/>
      <c r="B530" s="686"/>
      <c r="C530" s="624"/>
      <c r="D530" s="624"/>
      <c r="E530" s="687"/>
      <c r="F530" s="688"/>
      <c r="G530" s="624"/>
      <c r="H530" s="624"/>
      <c r="V530" s="624"/>
      <c r="W530" s="624"/>
      <c r="X530" s="624"/>
      <c r="Y530" s="624"/>
      <c r="Z530" s="624"/>
      <c r="AA530" s="624"/>
      <c r="AB530" s="624"/>
      <c r="AC530" s="624"/>
      <c r="AD530" s="624"/>
      <c r="AE530" s="624"/>
      <c r="AF530" s="624"/>
      <c r="AG530" s="624"/>
      <c r="AH530" s="624"/>
      <c r="AI530" s="624"/>
      <c r="AJ530" s="624"/>
    </row>
    <row r="531" spans="1:36" ht="15.6">
      <c r="A531" s="686"/>
      <c r="B531" s="686"/>
      <c r="C531" s="624"/>
      <c r="D531" s="624"/>
      <c r="E531" s="687"/>
      <c r="F531" s="688"/>
      <c r="G531" s="624"/>
      <c r="H531" s="624"/>
      <c r="V531" s="624"/>
      <c r="W531" s="624"/>
      <c r="X531" s="624"/>
      <c r="Y531" s="624"/>
      <c r="Z531" s="624"/>
      <c r="AA531" s="624"/>
      <c r="AB531" s="624"/>
      <c r="AC531" s="624"/>
      <c r="AD531" s="624"/>
      <c r="AE531" s="624"/>
      <c r="AF531" s="624"/>
      <c r="AG531" s="624"/>
      <c r="AH531" s="624"/>
      <c r="AI531" s="624"/>
      <c r="AJ531" s="624"/>
    </row>
    <row r="532" spans="1:36" ht="15.6">
      <c r="A532" s="686"/>
      <c r="B532" s="686"/>
      <c r="C532" s="624"/>
      <c r="D532" s="624"/>
      <c r="E532" s="687"/>
      <c r="F532" s="688"/>
      <c r="G532" s="624"/>
      <c r="H532" s="624"/>
      <c r="V532" s="624"/>
      <c r="W532" s="624"/>
      <c r="X532" s="624"/>
      <c r="Y532" s="624"/>
      <c r="Z532" s="624"/>
      <c r="AA532" s="624"/>
      <c r="AB532" s="624"/>
      <c r="AC532" s="624"/>
      <c r="AD532" s="624"/>
      <c r="AE532" s="624"/>
      <c r="AF532" s="624"/>
      <c r="AG532" s="624"/>
      <c r="AH532" s="624"/>
      <c r="AI532" s="624"/>
      <c r="AJ532" s="624"/>
    </row>
    <row r="533" spans="1:36" ht="15.6">
      <c r="A533" s="686"/>
      <c r="B533" s="686"/>
      <c r="C533" s="624"/>
      <c r="D533" s="624"/>
      <c r="E533" s="687"/>
      <c r="F533" s="688"/>
      <c r="G533" s="624"/>
      <c r="H533" s="624"/>
      <c r="V533" s="624"/>
      <c r="W533" s="624"/>
      <c r="X533" s="624"/>
      <c r="Y533" s="624"/>
      <c r="Z533" s="624"/>
      <c r="AA533" s="624"/>
      <c r="AB533" s="624"/>
      <c r="AC533" s="624"/>
      <c r="AD533" s="624"/>
      <c r="AE533" s="624"/>
      <c r="AF533" s="624"/>
      <c r="AG533" s="624"/>
      <c r="AH533" s="624"/>
      <c r="AI533" s="624"/>
      <c r="AJ533" s="624"/>
    </row>
    <row r="534" spans="1:36" ht="15.6">
      <c r="A534" s="686"/>
      <c r="B534" s="686"/>
      <c r="C534" s="624"/>
      <c r="D534" s="624"/>
      <c r="E534" s="687"/>
      <c r="F534" s="688"/>
      <c r="G534" s="624"/>
      <c r="H534" s="624"/>
      <c r="V534" s="624"/>
      <c r="W534" s="624"/>
      <c r="X534" s="624"/>
      <c r="Y534" s="624"/>
      <c r="Z534" s="624"/>
      <c r="AA534" s="624"/>
      <c r="AB534" s="624"/>
      <c r="AC534" s="624"/>
      <c r="AD534" s="624"/>
      <c r="AE534" s="624"/>
      <c r="AF534" s="624"/>
      <c r="AG534" s="624"/>
      <c r="AH534" s="624"/>
      <c r="AI534" s="624"/>
      <c r="AJ534" s="624"/>
    </row>
    <row r="535" spans="1:36" ht="15.6">
      <c r="A535" s="686"/>
      <c r="B535" s="686"/>
      <c r="C535" s="624"/>
      <c r="D535" s="624"/>
      <c r="E535" s="687"/>
      <c r="F535" s="688"/>
      <c r="G535" s="624"/>
      <c r="H535" s="624"/>
      <c r="V535" s="624"/>
      <c r="W535" s="624"/>
      <c r="X535" s="624"/>
      <c r="Y535" s="624"/>
      <c r="Z535" s="624"/>
      <c r="AA535" s="624"/>
      <c r="AB535" s="624"/>
      <c r="AC535" s="624"/>
      <c r="AD535" s="624"/>
      <c r="AE535" s="624"/>
      <c r="AF535" s="624"/>
      <c r="AG535" s="624"/>
      <c r="AH535" s="624"/>
      <c r="AI535" s="624"/>
      <c r="AJ535" s="624"/>
    </row>
    <row r="536" spans="1:36" ht="15.6">
      <c r="A536" s="686"/>
      <c r="B536" s="686"/>
      <c r="C536" s="624"/>
      <c r="D536" s="624"/>
      <c r="E536" s="687"/>
      <c r="F536" s="688"/>
      <c r="G536" s="624"/>
      <c r="H536" s="624"/>
      <c r="V536" s="624"/>
      <c r="W536" s="624"/>
      <c r="X536" s="624"/>
      <c r="Y536" s="624"/>
      <c r="Z536" s="624"/>
      <c r="AA536" s="624"/>
      <c r="AB536" s="624"/>
      <c r="AC536" s="624"/>
      <c r="AD536" s="624"/>
      <c r="AE536" s="624"/>
      <c r="AF536" s="624"/>
      <c r="AG536" s="624"/>
      <c r="AH536" s="624"/>
      <c r="AI536" s="624"/>
      <c r="AJ536" s="624"/>
    </row>
    <row r="537" spans="1:36" ht="15.6">
      <c r="A537" s="686"/>
      <c r="B537" s="686"/>
      <c r="C537" s="624"/>
      <c r="D537" s="624"/>
      <c r="E537" s="687"/>
      <c r="F537" s="688"/>
      <c r="G537" s="624"/>
      <c r="H537" s="624"/>
      <c r="V537" s="624"/>
      <c r="W537" s="624"/>
      <c r="X537" s="624"/>
      <c r="Y537" s="624"/>
      <c r="Z537" s="624"/>
      <c r="AA537" s="624"/>
      <c r="AB537" s="624"/>
      <c r="AC537" s="624"/>
      <c r="AD537" s="624"/>
      <c r="AE537" s="624"/>
      <c r="AF537" s="624"/>
      <c r="AG537" s="624"/>
      <c r="AH537" s="624"/>
      <c r="AI537" s="624"/>
      <c r="AJ537" s="624"/>
    </row>
    <row r="538" spans="1:36" ht="15.6">
      <c r="A538" s="686"/>
      <c r="B538" s="686"/>
      <c r="C538" s="624"/>
      <c r="D538" s="624"/>
      <c r="E538" s="687"/>
      <c r="F538" s="688"/>
      <c r="G538" s="624"/>
      <c r="H538" s="624"/>
      <c r="V538" s="624"/>
      <c r="W538" s="624"/>
      <c r="X538" s="624"/>
      <c r="Y538" s="624"/>
      <c r="Z538" s="624"/>
      <c r="AA538" s="624"/>
      <c r="AB538" s="624"/>
      <c r="AC538" s="624"/>
      <c r="AD538" s="624"/>
      <c r="AE538" s="624"/>
      <c r="AF538" s="624"/>
      <c r="AG538" s="624"/>
      <c r="AH538" s="624"/>
      <c r="AI538" s="624"/>
      <c r="AJ538" s="624"/>
    </row>
    <row r="539" spans="1:36" ht="15.6">
      <c r="A539" s="686"/>
      <c r="B539" s="686"/>
      <c r="C539" s="624"/>
      <c r="D539" s="624"/>
      <c r="E539" s="687"/>
      <c r="F539" s="688"/>
      <c r="G539" s="624"/>
      <c r="H539" s="624"/>
      <c r="V539" s="624"/>
      <c r="W539" s="624"/>
      <c r="X539" s="624"/>
      <c r="Y539" s="624"/>
      <c r="Z539" s="624"/>
      <c r="AA539" s="624"/>
      <c r="AB539" s="624"/>
      <c r="AC539" s="624"/>
      <c r="AD539" s="624"/>
      <c r="AE539" s="624"/>
      <c r="AF539" s="624"/>
      <c r="AG539" s="624"/>
      <c r="AH539" s="624"/>
      <c r="AI539" s="624"/>
      <c r="AJ539" s="624"/>
    </row>
    <row r="540" spans="1:36" ht="15.6">
      <c r="A540" s="686"/>
      <c r="B540" s="686"/>
      <c r="C540" s="624"/>
      <c r="D540" s="624"/>
      <c r="E540" s="687"/>
      <c r="F540" s="688"/>
      <c r="G540" s="624"/>
      <c r="H540" s="624"/>
      <c r="V540" s="624"/>
      <c r="W540" s="624"/>
      <c r="X540" s="624"/>
      <c r="Y540" s="624"/>
      <c r="Z540" s="624"/>
      <c r="AA540" s="624"/>
      <c r="AB540" s="624"/>
      <c r="AC540" s="624"/>
      <c r="AD540" s="624"/>
      <c r="AE540" s="624"/>
      <c r="AF540" s="624"/>
      <c r="AG540" s="624"/>
      <c r="AH540" s="624"/>
      <c r="AI540" s="624"/>
      <c r="AJ540" s="624"/>
    </row>
    <row r="541" spans="1:36" ht="15.6">
      <c r="A541" s="686"/>
      <c r="B541" s="686"/>
      <c r="C541" s="624"/>
      <c r="D541" s="624"/>
      <c r="E541" s="687"/>
      <c r="F541" s="688"/>
      <c r="G541" s="624"/>
      <c r="H541" s="624"/>
      <c r="V541" s="624"/>
      <c r="W541" s="624"/>
      <c r="X541" s="624"/>
      <c r="Y541" s="624"/>
      <c r="Z541" s="624"/>
      <c r="AA541" s="624"/>
      <c r="AB541" s="624"/>
      <c r="AC541" s="624"/>
      <c r="AD541" s="624"/>
      <c r="AE541" s="624"/>
      <c r="AF541" s="624"/>
      <c r="AG541" s="624"/>
      <c r="AH541" s="624"/>
      <c r="AI541" s="624"/>
      <c r="AJ541" s="624"/>
    </row>
    <row r="542" spans="1:36" ht="15.6">
      <c r="A542" s="686"/>
      <c r="B542" s="686"/>
      <c r="C542" s="624"/>
      <c r="D542" s="624"/>
      <c r="E542" s="687"/>
      <c r="F542" s="688"/>
      <c r="G542" s="624"/>
      <c r="H542" s="624"/>
      <c r="V542" s="624"/>
      <c r="W542" s="624"/>
      <c r="X542" s="624"/>
      <c r="Y542" s="624"/>
      <c r="Z542" s="624"/>
      <c r="AA542" s="624"/>
      <c r="AB542" s="624"/>
      <c r="AC542" s="624"/>
      <c r="AD542" s="624"/>
      <c r="AE542" s="624"/>
      <c r="AF542" s="624"/>
      <c r="AG542" s="624"/>
      <c r="AH542" s="624"/>
      <c r="AI542" s="624"/>
      <c r="AJ542" s="624"/>
    </row>
    <row r="543" spans="1:36" ht="15.6">
      <c r="A543" s="686"/>
      <c r="B543" s="686"/>
      <c r="C543" s="624"/>
      <c r="D543" s="624"/>
      <c r="E543" s="687"/>
      <c r="F543" s="688"/>
      <c r="G543" s="624"/>
      <c r="H543" s="624"/>
      <c r="V543" s="624"/>
      <c r="W543" s="624"/>
      <c r="X543" s="624"/>
      <c r="Y543" s="624"/>
      <c r="Z543" s="624"/>
      <c r="AA543" s="624"/>
      <c r="AB543" s="624"/>
      <c r="AC543" s="624"/>
      <c r="AD543" s="624"/>
      <c r="AE543" s="624"/>
      <c r="AF543" s="624"/>
      <c r="AG543" s="624"/>
      <c r="AH543" s="624"/>
      <c r="AI543" s="624"/>
      <c r="AJ543" s="624"/>
    </row>
    <row r="544" spans="1:36" ht="15.6">
      <c r="A544" s="686"/>
      <c r="B544" s="686"/>
      <c r="C544" s="624"/>
      <c r="D544" s="624"/>
      <c r="E544" s="687"/>
      <c r="F544" s="688"/>
      <c r="G544" s="624"/>
      <c r="H544" s="624"/>
      <c r="V544" s="624"/>
      <c r="W544" s="624"/>
      <c r="X544" s="624"/>
      <c r="Y544" s="624"/>
      <c r="Z544" s="624"/>
      <c r="AA544" s="624"/>
      <c r="AB544" s="624"/>
      <c r="AC544" s="624"/>
      <c r="AD544" s="624"/>
      <c r="AE544" s="624"/>
      <c r="AF544" s="624"/>
      <c r="AG544" s="624"/>
      <c r="AH544" s="624"/>
      <c r="AI544" s="624"/>
      <c r="AJ544" s="624"/>
    </row>
    <row r="545" spans="1:36" ht="15.6">
      <c r="A545" s="686"/>
      <c r="B545" s="686"/>
      <c r="C545" s="624"/>
      <c r="D545" s="624"/>
      <c r="E545" s="687"/>
      <c r="F545" s="688"/>
      <c r="G545" s="624"/>
      <c r="H545" s="624"/>
      <c r="V545" s="624"/>
      <c r="W545" s="624"/>
      <c r="X545" s="624"/>
      <c r="Y545" s="624"/>
      <c r="Z545" s="624"/>
      <c r="AA545" s="624"/>
      <c r="AB545" s="624"/>
      <c r="AC545" s="624"/>
      <c r="AD545" s="624"/>
      <c r="AE545" s="624"/>
      <c r="AF545" s="624"/>
      <c r="AG545" s="624"/>
      <c r="AH545" s="624"/>
      <c r="AI545" s="624"/>
      <c r="AJ545" s="624"/>
    </row>
    <row r="546" spans="1:36" ht="15.6">
      <c r="A546" s="686"/>
      <c r="B546" s="686"/>
      <c r="C546" s="624"/>
      <c r="D546" s="624"/>
      <c r="E546" s="687"/>
      <c r="F546" s="688"/>
      <c r="G546" s="624"/>
      <c r="H546" s="624"/>
      <c r="V546" s="624"/>
      <c r="W546" s="624"/>
      <c r="X546" s="624"/>
      <c r="Y546" s="624"/>
      <c r="Z546" s="624"/>
      <c r="AA546" s="624"/>
      <c r="AB546" s="624"/>
      <c r="AC546" s="624"/>
      <c r="AD546" s="624"/>
      <c r="AE546" s="624"/>
      <c r="AF546" s="624"/>
      <c r="AG546" s="624"/>
      <c r="AH546" s="624"/>
      <c r="AI546" s="624"/>
      <c r="AJ546" s="624"/>
    </row>
    <row r="547" spans="1:36" ht="15.6">
      <c r="A547" s="686"/>
      <c r="B547" s="686"/>
      <c r="C547" s="624"/>
      <c r="D547" s="624"/>
      <c r="E547" s="687"/>
      <c r="F547" s="688"/>
      <c r="G547" s="624"/>
      <c r="H547" s="624"/>
      <c r="V547" s="624"/>
      <c r="W547" s="624"/>
      <c r="X547" s="624"/>
      <c r="Y547" s="624"/>
      <c r="Z547" s="624"/>
      <c r="AA547" s="624"/>
      <c r="AB547" s="624"/>
      <c r="AC547" s="624"/>
      <c r="AD547" s="624"/>
      <c r="AE547" s="624"/>
      <c r="AF547" s="624"/>
      <c r="AG547" s="624"/>
      <c r="AH547" s="624"/>
      <c r="AI547" s="624"/>
      <c r="AJ547" s="624"/>
    </row>
    <row r="548" spans="1:36" ht="15.6">
      <c r="A548" s="686"/>
      <c r="B548" s="686"/>
      <c r="C548" s="624"/>
      <c r="D548" s="624"/>
      <c r="E548" s="687"/>
      <c r="F548" s="688"/>
      <c r="G548" s="624"/>
      <c r="H548" s="624"/>
      <c r="V548" s="624"/>
      <c r="W548" s="624"/>
      <c r="X548" s="624"/>
      <c r="Y548" s="624"/>
      <c r="Z548" s="624"/>
      <c r="AA548" s="624"/>
      <c r="AB548" s="624"/>
      <c r="AC548" s="624"/>
      <c r="AD548" s="624"/>
      <c r="AE548" s="624"/>
      <c r="AF548" s="624"/>
      <c r="AG548" s="624"/>
      <c r="AH548" s="624"/>
      <c r="AI548" s="624"/>
      <c r="AJ548" s="624"/>
    </row>
    <row r="549" spans="1:36" ht="15.6">
      <c r="A549" s="686"/>
      <c r="B549" s="686"/>
      <c r="C549" s="624"/>
      <c r="D549" s="624"/>
      <c r="E549" s="687"/>
      <c r="F549" s="688"/>
      <c r="G549" s="624"/>
      <c r="H549" s="624"/>
      <c r="V549" s="624"/>
      <c r="W549" s="624"/>
      <c r="X549" s="624"/>
      <c r="Y549" s="624"/>
      <c r="Z549" s="624"/>
      <c r="AA549" s="624"/>
      <c r="AB549" s="624"/>
      <c r="AC549" s="624"/>
      <c r="AD549" s="624"/>
      <c r="AE549" s="624"/>
      <c r="AF549" s="624"/>
      <c r="AG549" s="624"/>
      <c r="AH549" s="624"/>
      <c r="AI549" s="624"/>
      <c r="AJ549" s="624"/>
    </row>
    <row r="550" spans="1:36" ht="15.6">
      <c r="A550" s="686"/>
      <c r="B550" s="686"/>
      <c r="C550" s="624"/>
      <c r="D550" s="624"/>
      <c r="E550" s="687"/>
      <c r="F550" s="688"/>
      <c r="G550" s="624"/>
      <c r="H550" s="624"/>
      <c r="V550" s="624"/>
      <c r="W550" s="624"/>
      <c r="X550" s="624"/>
      <c r="Y550" s="624"/>
      <c r="Z550" s="624"/>
      <c r="AA550" s="624"/>
      <c r="AB550" s="624"/>
      <c r="AC550" s="624"/>
      <c r="AD550" s="624"/>
      <c r="AE550" s="624"/>
      <c r="AF550" s="624"/>
      <c r="AG550" s="624"/>
      <c r="AH550" s="624"/>
      <c r="AI550" s="624"/>
      <c r="AJ550" s="624"/>
    </row>
    <row r="551" spans="1:36" ht="15.6">
      <c r="A551" s="686"/>
      <c r="B551" s="686"/>
      <c r="C551" s="624"/>
      <c r="D551" s="624"/>
      <c r="E551" s="687"/>
      <c r="F551" s="688"/>
      <c r="G551" s="624"/>
      <c r="H551" s="624"/>
      <c r="V551" s="624"/>
      <c r="W551" s="624"/>
      <c r="X551" s="624"/>
      <c r="Y551" s="624"/>
      <c r="Z551" s="624"/>
      <c r="AA551" s="624"/>
      <c r="AB551" s="624"/>
      <c r="AC551" s="624"/>
      <c r="AD551" s="624"/>
      <c r="AE551" s="624"/>
      <c r="AF551" s="624"/>
      <c r="AG551" s="624"/>
      <c r="AH551" s="624"/>
      <c r="AI551" s="624"/>
      <c r="AJ551" s="624"/>
    </row>
    <row r="552" spans="1:36" ht="15.6">
      <c r="A552" s="686"/>
      <c r="B552" s="686"/>
      <c r="C552" s="624"/>
      <c r="D552" s="624"/>
      <c r="E552" s="687"/>
      <c r="F552" s="688"/>
      <c r="G552" s="624"/>
      <c r="H552" s="624"/>
      <c r="V552" s="624"/>
      <c r="W552" s="624"/>
      <c r="X552" s="624"/>
      <c r="Y552" s="624"/>
      <c r="Z552" s="624"/>
      <c r="AA552" s="624"/>
      <c r="AB552" s="624"/>
      <c r="AC552" s="624"/>
      <c r="AD552" s="624"/>
      <c r="AE552" s="624"/>
      <c r="AF552" s="624"/>
      <c r="AG552" s="624"/>
      <c r="AH552" s="624"/>
      <c r="AI552" s="624"/>
      <c r="AJ552" s="624"/>
    </row>
    <row r="553" spans="1:36" ht="15.6">
      <c r="A553" s="686"/>
      <c r="B553" s="686"/>
      <c r="C553" s="624"/>
      <c r="D553" s="624"/>
      <c r="E553" s="687"/>
      <c r="F553" s="688"/>
      <c r="G553" s="624"/>
      <c r="H553" s="624"/>
      <c r="V553" s="624"/>
      <c r="W553" s="624"/>
      <c r="X553" s="624"/>
      <c r="Y553" s="624"/>
      <c r="Z553" s="624"/>
      <c r="AA553" s="624"/>
      <c r="AB553" s="624"/>
      <c r="AC553" s="624"/>
      <c r="AD553" s="624"/>
      <c r="AE553" s="624"/>
      <c r="AF553" s="624"/>
      <c r="AG553" s="624"/>
      <c r="AH553" s="624"/>
      <c r="AI553" s="624"/>
      <c r="AJ553" s="624"/>
    </row>
    <row r="554" spans="1:36" ht="15.6">
      <c r="A554" s="686"/>
      <c r="B554" s="686"/>
      <c r="C554" s="624"/>
      <c r="D554" s="624"/>
      <c r="E554" s="687"/>
      <c r="F554" s="688"/>
      <c r="G554" s="624"/>
      <c r="H554" s="624"/>
      <c r="V554" s="624"/>
      <c r="W554" s="624"/>
      <c r="X554" s="624"/>
      <c r="Y554" s="624"/>
      <c r="Z554" s="624"/>
      <c r="AA554" s="624"/>
      <c r="AB554" s="624"/>
      <c r="AC554" s="624"/>
      <c r="AD554" s="624"/>
      <c r="AE554" s="624"/>
      <c r="AF554" s="624"/>
      <c r="AG554" s="624"/>
      <c r="AH554" s="624"/>
      <c r="AI554" s="624"/>
      <c r="AJ554" s="624"/>
    </row>
    <row r="555" spans="1:36" ht="15.6">
      <c r="A555" s="686"/>
      <c r="B555" s="686"/>
      <c r="C555" s="624"/>
      <c r="D555" s="624"/>
      <c r="E555" s="687"/>
      <c r="F555" s="688"/>
      <c r="G555" s="624"/>
      <c r="H555" s="624"/>
      <c r="V555" s="624"/>
      <c r="W555" s="624"/>
      <c r="X555" s="624"/>
      <c r="Y555" s="624"/>
      <c r="Z555" s="624"/>
      <c r="AA555" s="624"/>
      <c r="AB555" s="624"/>
      <c r="AC555" s="624"/>
      <c r="AD555" s="624"/>
      <c r="AE555" s="624"/>
      <c r="AF555" s="624"/>
      <c r="AG555" s="624"/>
      <c r="AH555" s="624"/>
      <c r="AI555" s="624"/>
      <c r="AJ555" s="624"/>
    </row>
    <row r="556" spans="1:36" ht="15.6">
      <c r="A556" s="686"/>
      <c r="B556" s="686"/>
      <c r="C556" s="624"/>
      <c r="D556" s="624"/>
      <c r="E556" s="687"/>
      <c r="F556" s="688"/>
      <c r="G556" s="624"/>
      <c r="H556" s="624"/>
      <c r="V556" s="624"/>
      <c r="W556" s="624"/>
      <c r="X556" s="624"/>
      <c r="Y556" s="624"/>
      <c r="Z556" s="624"/>
      <c r="AA556" s="624"/>
      <c r="AB556" s="624"/>
      <c r="AC556" s="624"/>
      <c r="AD556" s="624"/>
      <c r="AE556" s="624"/>
      <c r="AF556" s="624"/>
      <c r="AG556" s="624"/>
      <c r="AH556" s="624"/>
      <c r="AI556" s="624"/>
      <c r="AJ556" s="624"/>
    </row>
    <row r="557" spans="1:36" ht="15.6">
      <c r="A557" s="686"/>
      <c r="B557" s="686"/>
      <c r="C557" s="624"/>
      <c r="D557" s="624"/>
      <c r="E557" s="687"/>
      <c r="F557" s="688"/>
      <c r="G557" s="624"/>
      <c r="H557" s="624"/>
      <c r="V557" s="624"/>
      <c r="W557" s="624"/>
      <c r="X557" s="624"/>
      <c r="Y557" s="624"/>
      <c r="Z557" s="624"/>
      <c r="AA557" s="624"/>
      <c r="AB557" s="624"/>
      <c r="AC557" s="624"/>
      <c r="AD557" s="624"/>
      <c r="AE557" s="624"/>
      <c r="AF557" s="624"/>
      <c r="AG557" s="624"/>
      <c r="AH557" s="624"/>
      <c r="AI557" s="624"/>
      <c r="AJ557" s="624"/>
    </row>
    <row r="558" spans="1:36" ht="15.6">
      <c r="A558" s="686"/>
      <c r="B558" s="686"/>
      <c r="C558" s="624"/>
      <c r="D558" s="624"/>
      <c r="E558" s="687"/>
      <c r="F558" s="688"/>
      <c r="G558" s="624"/>
      <c r="H558" s="624"/>
      <c r="V558" s="624"/>
      <c r="W558" s="624"/>
      <c r="X558" s="624"/>
      <c r="Y558" s="624"/>
      <c r="Z558" s="624"/>
      <c r="AA558" s="624"/>
      <c r="AB558" s="624"/>
      <c r="AC558" s="624"/>
      <c r="AD558" s="624"/>
      <c r="AE558" s="624"/>
      <c r="AF558" s="624"/>
      <c r="AG558" s="624"/>
      <c r="AH558" s="624"/>
      <c r="AI558" s="624"/>
      <c r="AJ558" s="624"/>
    </row>
    <row r="559" spans="1:36" ht="15.6">
      <c r="A559" s="686"/>
      <c r="B559" s="686"/>
      <c r="C559" s="624"/>
      <c r="D559" s="624"/>
      <c r="E559" s="687"/>
      <c r="F559" s="688"/>
      <c r="G559" s="624"/>
      <c r="H559" s="624"/>
      <c r="V559" s="624"/>
      <c r="W559" s="624"/>
      <c r="X559" s="624"/>
      <c r="Y559" s="624"/>
      <c r="Z559" s="624"/>
      <c r="AA559" s="624"/>
      <c r="AB559" s="624"/>
      <c r="AC559" s="624"/>
      <c r="AD559" s="624"/>
      <c r="AE559" s="624"/>
      <c r="AF559" s="624"/>
      <c r="AG559" s="624"/>
      <c r="AH559" s="624"/>
      <c r="AI559" s="624"/>
      <c r="AJ559" s="624"/>
    </row>
    <row r="560" spans="1:36" ht="15.6">
      <c r="A560" s="686"/>
      <c r="B560" s="686"/>
      <c r="C560" s="624"/>
      <c r="D560" s="624"/>
      <c r="E560" s="687"/>
      <c r="F560" s="688"/>
      <c r="G560" s="624"/>
      <c r="H560" s="624"/>
      <c r="V560" s="624"/>
      <c r="W560" s="624"/>
      <c r="X560" s="624"/>
      <c r="Y560" s="624"/>
      <c r="Z560" s="624"/>
      <c r="AA560" s="624"/>
      <c r="AB560" s="624"/>
      <c r="AC560" s="624"/>
      <c r="AD560" s="624"/>
      <c r="AE560" s="624"/>
      <c r="AF560" s="624"/>
      <c r="AG560" s="624"/>
      <c r="AH560" s="624"/>
      <c r="AI560" s="624"/>
      <c r="AJ560" s="624"/>
    </row>
    <row r="561" spans="1:36" ht="15.6">
      <c r="A561" s="686"/>
      <c r="B561" s="686"/>
      <c r="C561" s="624"/>
      <c r="D561" s="624"/>
      <c r="E561" s="687"/>
      <c r="F561" s="688"/>
      <c r="G561" s="624"/>
      <c r="H561" s="624"/>
      <c r="V561" s="624"/>
      <c r="W561" s="624"/>
      <c r="X561" s="624"/>
      <c r="Y561" s="624"/>
      <c r="Z561" s="624"/>
      <c r="AA561" s="624"/>
      <c r="AB561" s="624"/>
      <c r="AC561" s="624"/>
      <c r="AD561" s="624"/>
      <c r="AE561" s="624"/>
      <c r="AF561" s="624"/>
      <c r="AG561" s="624"/>
      <c r="AH561" s="624"/>
      <c r="AI561" s="624"/>
      <c r="AJ561" s="624"/>
    </row>
    <row r="562" spans="1:36" ht="15.6">
      <c r="A562" s="686"/>
      <c r="B562" s="686"/>
      <c r="C562" s="624"/>
      <c r="D562" s="624"/>
      <c r="E562" s="687"/>
      <c r="F562" s="688"/>
      <c r="G562" s="624"/>
      <c r="H562" s="624"/>
      <c r="V562" s="624"/>
      <c r="W562" s="624"/>
      <c r="X562" s="624"/>
      <c r="Y562" s="624"/>
      <c r="Z562" s="624"/>
      <c r="AA562" s="624"/>
      <c r="AB562" s="624"/>
      <c r="AC562" s="624"/>
      <c r="AD562" s="624"/>
      <c r="AE562" s="624"/>
      <c r="AF562" s="624"/>
      <c r="AG562" s="624"/>
      <c r="AH562" s="624"/>
      <c r="AI562" s="624"/>
      <c r="AJ562" s="624"/>
    </row>
    <row r="563" spans="1:36" ht="15.6">
      <c r="A563" s="686"/>
      <c r="B563" s="686"/>
      <c r="C563" s="624"/>
      <c r="D563" s="624"/>
      <c r="E563" s="687"/>
      <c r="F563" s="688"/>
      <c r="G563" s="624"/>
      <c r="H563" s="624"/>
      <c r="V563" s="624"/>
      <c r="W563" s="624"/>
      <c r="X563" s="624"/>
      <c r="Y563" s="624"/>
      <c r="Z563" s="624"/>
      <c r="AA563" s="624"/>
      <c r="AB563" s="624"/>
      <c r="AC563" s="624"/>
      <c r="AD563" s="624"/>
      <c r="AE563" s="624"/>
      <c r="AF563" s="624"/>
      <c r="AG563" s="624"/>
      <c r="AH563" s="624"/>
      <c r="AI563" s="624"/>
      <c r="AJ563" s="624"/>
    </row>
    <row r="564" spans="1:36" ht="15.6">
      <c r="A564" s="686"/>
      <c r="B564" s="686"/>
      <c r="C564" s="624"/>
      <c r="D564" s="624"/>
      <c r="E564" s="687"/>
      <c r="F564" s="688"/>
      <c r="G564" s="624"/>
      <c r="H564" s="624"/>
      <c r="V564" s="624"/>
      <c r="W564" s="624"/>
      <c r="X564" s="624"/>
      <c r="Y564" s="624"/>
      <c r="Z564" s="624"/>
      <c r="AA564" s="624"/>
      <c r="AB564" s="624"/>
      <c r="AC564" s="624"/>
      <c r="AD564" s="624"/>
      <c r="AE564" s="624"/>
      <c r="AF564" s="624"/>
      <c r="AG564" s="624"/>
      <c r="AH564" s="624"/>
      <c r="AI564" s="624"/>
      <c r="AJ564" s="624"/>
    </row>
    <row r="565" spans="1:36" ht="15.6">
      <c r="A565" s="686"/>
      <c r="B565" s="686"/>
      <c r="C565" s="624"/>
      <c r="D565" s="624"/>
      <c r="E565" s="687"/>
      <c r="F565" s="688"/>
      <c r="G565" s="624"/>
      <c r="H565" s="624"/>
      <c r="V565" s="624"/>
      <c r="W565" s="624"/>
      <c r="X565" s="624"/>
      <c r="Y565" s="624"/>
      <c r="Z565" s="624"/>
      <c r="AA565" s="624"/>
      <c r="AB565" s="624"/>
      <c r="AC565" s="624"/>
      <c r="AD565" s="624"/>
      <c r="AE565" s="624"/>
      <c r="AF565" s="624"/>
      <c r="AG565" s="624"/>
      <c r="AH565" s="624"/>
      <c r="AI565" s="624"/>
      <c r="AJ565" s="624"/>
    </row>
    <row r="566" spans="1:36" ht="15.6">
      <c r="A566" s="686"/>
      <c r="B566" s="686"/>
      <c r="C566" s="624"/>
      <c r="D566" s="624"/>
      <c r="E566" s="687"/>
      <c r="F566" s="688"/>
      <c r="G566" s="624"/>
      <c r="H566" s="624"/>
      <c r="V566" s="624"/>
      <c r="W566" s="624"/>
      <c r="X566" s="624"/>
      <c r="Y566" s="624"/>
      <c r="Z566" s="624"/>
      <c r="AA566" s="624"/>
      <c r="AB566" s="624"/>
      <c r="AC566" s="624"/>
      <c r="AD566" s="624"/>
      <c r="AE566" s="624"/>
      <c r="AF566" s="624"/>
      <c r="AG566" s="624"/>
      <c r="AH566" s="624"/>
      <c r="AI566" s="624"/>
      <c r="AJ566" s="624"/>
    </row>
    <row r="567" spans="1:36" ht="15.6">
      <c r="A567" s="686"/>
      <c r="B567" s="686"/>
      <c r="C567" s="624"/>
      <c r="D567" s="624"/>
      <c r="E567" s="687"/>
      <c r="F567" s="688"/>
      <c r="G567" s="624"/>
      <c r="H567" s="624"/>
      <c r="V567" s="624"/>
      <c r="W567" s="624"/>
      <c r="X567" s="624"/>
      <c r="Y567" s="624"/>
      <c r="Z567" s="624"/>
      <c r="AA567" s="624"/>
      <c r="AB567" s="624"/>
      <c r="AC567" s="624"/>
      <c r="AD567" s="624"/>
      <c r="AE567" s="624"/>
      <c r="AF567" s="624"/>
      <c r="AG567" s="624"/>
      <c r="AH567" s="624"/>
      <c r="AI567" s="624"/>
      <c r="AJ567" s="624"/>
    </row>
    <row r="568" spans="1:36" ht="15.6">
      <c r="A568" s="686"/>
      <c r="B568" s="686"/>
      <c r="C568" s="624"/>
      <c r="D568" s="624"/>
      <c r="E568" s="687"/>
      <c r="F568" s="688"/>
      <c r="G568" s="624"/>
      <c r="H568" s="624"/>
      <c r="V568" s="624"/>
      <c r="W568" s="624"/>
      <c r="X568" s="624"/>
      <c r="Y568" s="624"/>
      <c r="Z568" s="624"/>
      <c r="AA568" s="624"/>
      <c r="AB568" s="624"/>
      <c r="AC568" s="624"/>
      <c r="AD568" s="624"/>
      <c r="AE568" s="624"/>
      <c r="AF568" s="624"/>
      <c r="AG568" s="624"/>
      <c r="AH568" s="624"/>
      <c r="AI568" s="624"/>
      <c r="AJ568" s="624"/>
    </row>
    <row r="569" spans="1:36" ht="15.6">
      <c r="A569" s="686"/>
      <c r="B569" s="686"/>
      <c r="C569" s="624"/>
      <c r="D569" s="624"/>
      <c r="E569" s="687"/>
      <c r="F569" s="688"/>
      <c r="G569" s="624"/>
      <c r="H569" s="624"/>
      <c r="V569" s="624"/>
      <c r="W569" s="624"/>
      <c r="X569" s="624"/>
      <c r="Y569" s="624"/>
      <c r="Z569" s="624"/>
      <c r="AA569" s="624"/>
      <c r="AB569" s="624"/>
      <c r="AC569" s="624"/>
      <c r="AD569" s="624"/>
      <c r="AE569" s="624"/>
      <c r="AF569" s="624"/>
      <c r="AG569" s="624"/>
      <c r="AH569" s="624"/>
      <c r="AI569" s="624"/>
      <c r="AJ569" s="624"/>
    </row>
    <row r="570" spans="1:36" ht="15.6">
      <c r="A570" s="686"/>
      <c r="B570" s="686"/>
      <c r="C570" s="624"/>
      <c r="D570" s="624"/>
      <c r="E570" s="687"/>
      <c r="F570" s="688"/>
      <c r="G570" s="624"/>
      <c r="H570" s="624"/>
      <c r="V570" s="624"/>
      <c r="W570" s="624"/>
      <c r="X570" s="624"/>
      <c r="Y570" s="624"/>
      <c r="Z570" s="624"/>
      <c r="AA570" s="624"/>
      <c r="AB570" s="624"/>
      <c r="AC570" s="624"/>
      <c r="AD570" s="624"/>
      <c r="AE570" s="624"/>
      <c r="AF570" s="624"/>
      <c r="AG570" s="624"/>
      <c r="AH570" s="624"/>
      <c r="AI570" s="624"/>
      <c r="AJ570" s="624"/>
    </row>
    <row r="571" spans="1:36" ht="15.6">
      <c r="A571" s="686"/>
      <c r="B571" s="686"/>
      <c r="C571" s="624"/>
      <c r="D571" s="624"/>
      <c r="E571" s="687"/>
      <c r="F571" s="688"/>
      <c r="G571" s="624"/>
      <c r="H571" s="624"/>
      <c r="V571" s="624"/>
      <c r="W571" s="624"/>
      <c r="X571" s="624"/>
      <c r="Y571" s="624"/>
      <c r="Z571" s="624"/>
      <c r="AA571" s="624"/>
      <c r="AB571" s="624"/>
      <c r="AC571" s="624"/>
      <c r="AD571" s="624"/>
      <c r="AE571" s="624"/>
      <c r="AF571" s="624"/>
      <c r="AG571" s="624"/>
      <c r="AH571" s="624"/>
      <c r="AI571" s="624"/>
      <c r="AJ571" s="624"/>
    </row>
    <row r="572" spans="1:36" ht="15.6">
      <c r="A572" s="686"/>
      <c r="B572" s="686"/>
      <c r="C572" s="624"/>
      <c r="D572" s="624"/>
      <c r="E572" s="687"/>
      <c r="F572" s="688"/>
      <c r="G572" s="624"/>
      <c r="H572" s="624"/>
      <c r="V572" s="624"/>
      <c r="W572" s="624"/>
      <c r="X572" s="624"/>
      <c r="Y572" s="624"/>
      <c r="Z572" s="624"/>
      <c r="AA572" s="624"/>
      <c r="AB572" s="624"/>
      <c r="AC572" s="624"/>
      <c r="AD572" s="624"/>
      <c r="AE572" s="624"/>
      <c r="AF572" s="624"/>
      <c r="AG572" s="624"/>
      <c r="AH572" s="624"/>
      <c r="AI572" s="624"/>
      <c r="AJ572" s="624"/>
    </row>
    <row r="573" spans="1:36" ht="15.6">
      <c r="A573" s="686"/>
      <c r="B573" s="686"/>
      <c r="C573" s="624"/>
      <c r="D573" s="624"/>
      <c r="E573" s="687"/>
      <c r="F573" s="688"/>
      <c r="G573" s="624"/>
      <c r="H573" s="624"/>
      <c r="V573" s="624"/>
      <c r="W573" s="624"/>
      <c r="X573" s="624"/>
      <c r="Y573" s="624"/>
      <c r="Z573" s="624"/>
      <c r="AA573" s="624"/>
      <c r="AB573" s="624"/>
      <c r="AC573" s="624"/>
      <c r="AD573" s="624"/>
      <c r="AE573" s="624"/>
      <c r="AF573" s="624"/>
      <c r="AG573" s="624"/>
      <c r="AH573" s="624"/>
      <c r="AI573" s="624"/>
      <c r="AJ573" s="624"/>
    </row>
    <row r="574" spans="1:36" ht="15.6">
      <c r="A574" s="686"/>
      <c r="B574" s="686"/>
      <c r="C574" s="624"/>
      <c r="D574" s="624"/>
      <c r="E574" s="687"/>
      <c r="F574" s="688"/>
      <c r="G574" s="624"/>
      <c r="H574" s="624"/>
      <c r="V574" s="624"/>
      <c r="W574" s="624"/>
      <c r="X574" s="624"/>
      <c r="Y574" s="624"/>
      <c r="Z574" s="624"/>
      <c r="AA574" s="624"/>
      <c r="AB574" s="624"/>
      <c r="AC574" s="624"/>
      <c r="AD574" s="624"/>
      <c r="AE574" s="624"/>
      <c r="AF574" s="624"/>
      <c r="AG574" s="624"/>
      <c r="AH574" s="624"/>
      <c r="AI574" s="624"/>
      <c r="AJ574" s="624"/>
    </row>
    <row r="575" spans="1:36" ht="15.6">
      <c r="A575" s="686"/>
      <c r="B575" s="686"/>
      <c r="C575" s="624"/>
      <c r="D575" s="624"/>
      <c r="E575" s="687"/>
      <c r="F575" s="688"/>
      <c r="G575" s="624"/>
      <c r="H575" s="624"/>
      <c r="V575" s="624"/>
      <c r="W575" s="624"/>
      <c r="X575" s="624"/>
      <c r="Y575" s="624"/>
      <c r="Z575" s="624"/>
      <c r="AA575" s="624"/>
      <c r="AB575" s="624"/>
      <c r="AC575" s="624"/>
      <c r="AD575" s="624"/>
      <c r="AE575" s="624"/>
      <c r="AF575" s="624"/>
      <c r="AG575" s="624"/>
      <c r="AH575" s="624"/>
      <c r="AI575" s="624"/>
      <c r="AJ575" s="624"/>
    </row>
    <row r="576" spans="1:36" ht="15.6">
      <c r="A576" s="686"/>
      <c r="B576" s="686"/>
      <c r="C576" s="624"/>
      <c r="D576" s="624"/>
      <c r="E576" s="687"/>
      <c r="F576" s="688"/>
      <c r="G576" s="624"/>
      <c r="H576" s="624"/>
      <c r="V576" s="624"/>
      <c r="W576" s="624"/>
      <c r="X576" s="624"/>
      <c r="Y576" s="624"/>
      <c r="Z576" s="624"/>
      <c r="AA576" s="624"/>
      <c r="AB576" s="624"/>
      <c r="AC576" s="624"/>
      <c r="AD576" s="624"/>
      <c r="AE576" s="624"/>
      <c r="AF576" s="624"/>
      <c r="AG576" s="624"/>
      <c r="AH576" s="624"/>
      <c r="AI576" s="624"/>
      <c r="AJ576" s="624"/>
    </row>
    <row r="577" spans="1:36" ht="15.6">
      <c r="A577" s="686"/>
      <c r="B577" s="686"/>
      <c r="C577" s="624"/>
      <c r="D577" s="624"/>
      <c r="E577" s="687"/>
      <c r="F577" s="688"/>
      <c r="G577" s="624"/>
      <c r="H577" s="624"/>
      <c r="V577" s="624"/>
      <c r="W577" s="624"/>
      <c r="X577" s="624"/>
      <c r="Y577" s="624"/>
      <c r="Z577" s="624"/>
      <c r="AA577" s="624"/>
      <c r="AB577" s="624"/>
      <c r="AC577" s="624"/>
      <c r="AD577" s="624"/>
      <c r="AE577" s="624"/>
      <c r="AF577" s="624"/>
      <c r="AG577" s="624"/>
      <c r="AH577" s="624"/>
      <c r="AI577" s="624"/>
      <c r="AJ577" s="624"/>
    </row>
    <row r="578" spans="1:36" ht="15.6">
      <c r="A578" s="686"/>
      <c r="B578" s="686"/>
      <c r="C578" s="624"/>
      <c r="D578" s="624"/>
      <c r="E578" s="687"/>
      <c r="F578" s="688"/>
      <c r="G578" s="624"/>
      <c r="H578" s="624"/>
      <c r="V578" s="624"/>
      <c r="W578" s="624"/>
      <c r="X578" s="624"/>
      <c r="Y578" s="624"/>
      <c r="Z578" s="624"/>
      <c r="AA578" s="624"/>
      <c r="AB578" s="624"/>
      <c r="AC578" s="624"/>
      <c r="AD578" s="624"/>
      <c r="AE578" s="624"/>
      <c r="AF578" s="624"/>
      <c r="AG578" s="624"/>
      <c r="AH578" s="624"/>
      <c r="AI578" s="624"/>
      <c r="AJ578" s="624"/>
    </row>
    <row r="579" spans="1:36" ht="15.6">
      <c r="A579" s="686"/>
      <c r="B579" s="686"/>
      <c r="C579" s="624"/>
      <c r="D579" s="624"/>
      <c r="E579" s="687"/>
      <c r="F579" s="688"/>
      <c r="G579" s="624"/>
      <c r="H579" s="624"/>
      <c r="V579" s="624"/>
      <c r="W579" s="624"/>
      <c r="X579" s="624"/>
      <c r="Y579" s="624"/>
      <c r="Z579" s="624"/>
      <c r="AA579" s="624"/>
      <c r="AB579" s="624"/>
      <c r="AC579" s="624"/>
      <c r="AD579" s="624"/>
      <c r="AE579" s="624"/>
      <c r="AF579" s="624"/>
      <c r="AG579" s="624"/>
      <c r="AH579" s="624"/>
      <c r="AI579" s="624"/>
      <c r="AJ579" s="624"/>
    </row>
    <row r="580" spans="1:36" ht="15.6">
      <c r="A580" s="686"/>
      <c r="B580" s="686"/>
      <c r="C580" s="624"/>
      <c r="D580" s="624"/>
      <c r="E580" s="687"/>
      <c r="F580" s="688"/>
      <c r="G580" s="624"/>
      <c r="H580" s="624"/>
      <c r="V580" s="624"/>
      <c r="W580" s="624"/>
      <c r="X580" s="624"/>
      <c r="Y580" s="624"/>
      <c r="Z580" s="624"/>
      <c r="AA580" s="624"/>
      <c r="AB580" s="624"/>
      <c r="AC580" s="624"/>
      <c r="AD580" s="624"/>
      <c r="AE580" s="624"/>
      <c r="AF580" s="624"/>
      <c r="AG580" s="624"/>
      <c r="AH580" s="624"/>
      <c r="AI580" s="624"/>
      <c r="AJ580" s="624"/>
    </row>
    <row r="581" spans="1:36" ht="15.6">
      <c r="A581" s="686"/>
      <c r="B581" s="686"/>
      <c r="C581" s="624"/>
      <c r="D581" s="624"/>
      <c r="E581" s="687"/>
      <c r="F581" s="688"/>
      <c r="G581" s="624"/>
      <c r="H581" s="624"/>
      <c r="V581" s="624"/>
      <c r="W581" s="624"/>
      <c r="X581" s="624"/>
      <c r="Y581" s="624"/>
      <c r="Z581" s="624"/>
      <c r="AA581" s="624"/>
      <c r="AB581" s="624"/>
      <c r="AC581" s="624"/>
      <c r="AD581" s="624"/>
      <c r="AE581" s="624"/>
      <c r="AF581" s="624"/>
      <c r="AG581" s="624"/>
      <c r="AH581" s="624"/>
      <c r="AI581" s="624"/>
      <c r="AJ581" s="624"/>
    </row>
    <row r="582" spans="1:36" ht="15.6">
      <c r="A582" s="686"/>
      <c r="B582" s="686"/>
      <c r="C582" s="624"/>
      <c r="D582" s="624"/>
      <c r="E582" s="687"/>
      <c r="F582" s="688"/>
      <c r="G582" s="624"/>
      <c r="H582" s="624"/>
      <c r="V582" s="624"/>
      <c r="W582" s="624"/>
      <c r="X582" s="624"/>
      <c r="Y582" s="624"/>
      <c r="Z582" s="624"/>
      <c r="AA582" s="624"/>
      <c r="AB582" s="624"/>
      <c r="AC582" s="624"/>
      <c r="AD582" s="624"/>
      <c r="AE582" s="624"/>
      <c r="AF582" s="624"/>
      <c r="AG582" s="624"/>
      <c r="AH582" s="624"/>
      <c r="AI582" s="624"/>
      <c r="AJ582" s="624"/>
    </row>
    <row r="583" spans="1:36" ht="15.6">
      <c r="A583" s="686"/>
      <c r="B583" s="686"/>
      <c r="C583" s="624"/>
      <c r="D583" s="624"/>
      <c r="E583" s="687"/>
      <c r="F583" s="688"/>
      <c r="G583" s="624"/>
      <c r="H583" s="624"/>
      <c r="V583" s="624"/>
      <c r="W583" s="624"/>
      <c r="X583" s="624"/>
      <c r="Y583" s="624"/>
      <c r="Z583" s="624"/>
      <c r="AA583" s="624"/>
      <c r="AB583" s="624"/>
      <c r="AC583" s="624"/>
      <c r="AD583" s="624"/>
      <c r="AE583" s="624"/>
      <c r="AF583" s="624"/>
      <c r="AG583" s="624"/>
      <c r="AH583" s="624"/>
      <c r="AI583" s="624"/>
      <c r="AJ583" s="624"/>
    </row>
    <row r="584" spans="1:36" ht="15.6">
      <c r="A584" s="686"/>
      <c r="B584" s="686"/>
      <c r="C584" s="624"/>
      <c r="D584" s="624"/>
      <c r="E584" s="687"/>
      <c r="F584" s="688"/>
      <c r="G584" s="624"/>
      <c r="H584" s="624"/>
      <c r="V584" s="624"/>
      <c r="W584" s="624"/>
      <c r="X584" s="624"/>
      <c r="Y584" s="624"/>
      <c r="Z584" s="624"/>
      <c r="AA584" s="624"/>
      <c r="AB584" s="624"/>
      <c r="AC584" s="624"/>
      <c r="AD584" s="624"/>
      <c r="AE584" s="624"/>
      <c r="AF584" s="624"/>
      <c r="AG584" s="624"/>
      <c r="AH584" s="624"/>
      <c r="AI584" s="624"/>
      <c r="AJ584" s="624"/>
    </row>
    <row r="585" spans="1:36" ht="15.6">
      <c r="A585" s="686"/>
      <c r="B585" s="686"/>
      <c r="C585" s="624"/>
      <c r="D585" s="624"/>
      <c r="E585" s="687"/>
      <c r="F585" s="688"/>
      <c r="G585" s="624"/>
      <c r="H585" s="624"/>
      <c r="V585" s="624"/>
      <c r="W585" s="624"/>
      <c r="X585" s="624"/>
      <c r="Y585" s="624"/>
      <c r="Z585" s="624"/>
      <c r="AA585" s="624"/>
      <c r="AB585" s="624"/>
      <c r="AC585" s="624"/>
      <c r="AD585" s="624"/>
      <c r="AE585" s="624"/>
      <c r="AF585" s="624"/>
      <c r="AG585" s="624"/>
      <c r="AH585" s="624"/>
      <c r="AI585" s="624"/>
      <c r="AJ585" s="624"/>
    </row>
    <row r="586" spans="1:36" ht="15.6">
      <c r="A586" s="686"/>
      <c r="B586" s="686"/>
      <c r="C586" s="624"/>
      <c r="D586" s="624"/>
      <c r="E586" s="687"/>
      <c r="F586" s="688"/>
      <c r="G586" s="624"/>
      <c r="H586" s="624"/>
      <c r="V586" s="624"/>
      <c r="W586" s="624"/>
      <c r="X586" s="624"/>
      <c r="Y586" s="624"/>
      <c r="Z586" s="624"/>
      <c r="AA586" s="624"/>
      <c r="AB586" s="624"/>
      <c r="AC586" s="624"/>
      <c r="AD586" s="624"/>
      <c r="AE586" s="624"/>
      <c r="AF586" s="624"/>
      <c r="AG586" s="624"/>
      <c r="AH586" s="624"/>
      <c r="AI586" s="624"/>
      <c r="AJ586" s="624"/>
    </row>
    <row r="587" spans="1:36" ht="15.6">
      <c r="A587" s="686"/>
      <c r="B587" s="686"/>
      <c r="C587" s="624"/>
      <c r="D587" s="624"/>
      <c r="E587" s="687"/>
      <c r="F587" s="688"/>
      <c r="G587" s="624"/>
      <c r="H587" s="624"/>
      <c r="V587" s="624"/>
      <c r="W587" s="624"/>
      <c r="X587" s="624"/>
      <c r="Y587" s="624"/>
      <c r="Z587" s="624"/>
      <c r="AA587" s="624"/>
      <c r="AB587" s="624"/>
      <c r="AC587" s="624"/>
      <c r="AD587" s="624"/>
      <c r="AE587" s="624"/>
      <c r="AF587" s="624"/>
      <c r="AG587" s="624"/>
      <c r="AH587" s="624"/>
      <c r="AI587" s="624"/>
      <c r="AJ587" s="624"/>
    </row>
    <row r="588" spans="1:36" ht="15.6">
      <c r="A588" s="686"/>
      <c r="B588" s="686"/>
      <c r="C588" s="624"/>
      <c r="D588" s="624"/>
      <c r="E588" s="687"/>
      <c r="F588" s="688"/>
      <c r="G588" s="624"/>
      <c r="H588" s="624"/>
      <c r="V588" s="624"/>
      <c r="W588" s="624"/>
      <c r="X588" s="624"/>
      <c r="Y588" s="624"/>
      <c r="Z588" s="624"/>
      <c r="AA588" s="624"/>
      <c r="AB588" s="624"/>
      <c r="AC588" s="624"/>
      <c r="AD588" s="624"/>
      <c r="AE588" s="624"/>
      <c r="AF588" s="624"/>
      <c r="AG588" s="624"/>
      <c r="AH588" s="624"/>
      <c r="AI588" s="624"/>
      <c r="AJ588" s="624"/>
    </row>
    <row r="589" spans="1:36" ht="15.6">
      <c r="A589" s="686"/>
      <c r="B589" s="686"/>
      <c r="C589" s="624"/>
      <c r="D589" s="624"/>
      <c r="E589" s="687"/>
      <c r="F589" s="688"/>
      <c r="G589" s="624"/>
      <c r="H589" s="624"/>
      <c r="V589" s="624"/>
      <c r="W589" s="624"/>
      <c r="X589" s="624"/>
      <c r="Y589" s="624"/>
      <c r="Z589" s="624"/>
      <c r="AA589" s="624"/>
      <c r="AB589" s="624"/>
      <c r="AC589" s="624"/>
      <c r="AD589" s="624"/>
      <c r="AE589" s="624"/>
      <c r="AF589" s="624"/>
      <c r="AG589" s="624"/>
      <c r="AH589" s="624"/>
      <c r="AI589" s="624"/>
      <c r="AJ589" s="624"/>
    </row>
    <row r="590" spans="1:36" ht="15.6">
      <c r="A590" s="686"/>
      <c r="B590" s="686"/>
      <c r="C590" s="624"/>
      <c r="D590" s="624"/>
      <c r="E590" s="687"/>
      <c r="F590" s="688"/>
      <c r="G590" s="624"/>
      <c r="H590" s="624"/>
      <c r="V590" s="624"/>
      <c r="W590" s="624"/>
      <c r="X590" s="624"/>
      <c r="Y590" s="624"/>
      <c r="Z590" s="624"/>
      <c r="AA590" s="624"/>
      <c r="AB590" s="624"/>
      <c r="AC590" s="624"/>
      <c r="AD590" s="624"/>
      <c r="AE590" s="624"/>
      <c r="AF590" s="624"/>
      <c r="AG590" s="624"/>
      <c r="AH590" s="624"/>
      <c r="AI590" s="624"/>
      <c r="AJ590" s="624"/>
    </row>
    <row r="591" spans="1:36" ht="15.6">
      <c r="A591" s="686"/>
      <c r="B591" s="686"/>
      <c r="C591" s="624"/>
      <c r="D591" s="624"/>
      <c r="E591" s="687"/>
      <c r="F591" s="688"/>
      <c r="G591" s="624"/>
      <c r="H591" s="624"/>
      <c r="V591" s="624"/>
      <c r="W591" s="624"/>
      <c r="X591" s="624"/>
      <c r="Y591" s="624"/>
      <c r="Z591" s="624"/>
      <c r="AA591" s="624"/>
      <c r="AB591" s="624"/>
      <c r="AC591" s="624"/>
      <c r="AD591" s="624"/>
      <c r="AE591" s="624"/>
      <c r="AF591" s="624"/>
      <c r="AG591" s="624"/>
      <c r="AH591" s="624"/>
      <c r="AI591" s="624"/>
      <c r="AJ591" s="624"/>
    </row>
    <row r="592" spans="1:36" ht="15.6">
      <c r="A592" s="686"/>
      <c r="B592" s="686"/>
      <c r="C592" s="624"/>
      <c r="D592" s="624"/>
      <c r="E592" s="687"/>
      <c r="F592" s="688"/>
      <c r="G592" s="624"/>
      <c r="H592" s="624"/>
      <c r="V592" s="624"/>
      <c r="W592" s="624"/>
      <c r="X592" s="624"/>
      <c r="Y592" s="624"/>
      <c r="Z592" s="624"/>
      <c r="AA592" s="624"/>
      <c r="AB592" s="624"/>
      <c r="AC592" s="624"/>
      <c r="AD592" s="624"/>
      <c r="AE592" s="624"/>
      <c r="AF592" s="624"/>
      <c r="AG592" s="624"/>
      <c r="AH592" s="624"/>
      <c r="AI592" s="624"/>
      <c r="AJ592" s="624"/>
    </row>
    <row r="593" spans="1:36" ht="15.6">
      <c r="A593" s="686"/>
      <c r="B593" s="686"/>
      <c r="C593" s="624"/>
      <c r="D593" s="624"/>
      <c r="E593" s="687"/>
      <c r="F593" s="688"/>
      <c r="G593" s="624"/>
      <c r="H593" s="624"/>
      <c r="V593" s="624"/>
      <c r="W593" s="624"/>
      <c r="X593" s="624"/>
      <c r="Y593" s="624"/>
      <c r="Z593" s="624"/>
      <c r="AA593" s="624"/>
      <c r="AB593" s="624"/>
      <c r="AC593" s="624"/>
      <c r="AD593" s="624"/>
      <c r="AE593" s="624"/>
      <c r="AF593" s="624"/>
      <c r="AG593" s="624"/>
      <c r="AH593" s="624"/>
      <c r="AI593" s="624"/>
      <c r="AJ593" s="624"/>
    </row>
    <row r="594" spans="1:36" ht="15.6">
      <c r="A594" s="686"/>
      <c r="B594" s="686"/>
      <c r="C594" s="624"/>
      <c r="D594" s="624"/>
      <c r="E594" s="687"/>
      <c r="F594" s="688"/>
      <c r="G594" s="624"/>
      <c r="H594" s="624"/>
      <c r="V594" s="624"/>
      <c r="W594" s="624"/>
      <c r="X594" s="624"/>
      <c r="Y594" s="624"/>
      <c r="Z594" s="624"/>
      <c r="AA594" s="624"/>
      <c r="AB594" s="624"/>
      <c r="AC594" s="624"/>
      <c r="AD594" s="624"/>
      <c r="AE594" s="624"/>
      <c r="AF594" s="624"/>
      <c r="AG594" s="624"/>
      <c r="AH594" s="624"/>
      <c r="AI594" s="624"/>
      <c r="AJ594" s="624"/>
    </row>
    <row r="595" spans="1:36" ht="15.6">
      <c r="A595" s="686"/>
      <c r="B595" s="686"/>
      <c r="C595" s="624"/>
      <c r="D595" s="624"/>
      <c r="E595" s="687"/>
      <c r="F595" s="688"/>
      <c r="G595" s="624"/>
      <c r="H595" s="624"/>
      <c r="V595" s="624"/>
      <c r="W595" s="624"/>
      <c r="X595" s="624"/>
      <c r="Y595" s="624"/>
      <c r="Z595" s="624"/>
      <c r="AA595" s="624"/>
      <c r="AB595" s="624"/>
      <c r="AC595" s="624"/>
      <c r="AD595" s="624"/>
      <c r="AE595" s="624"/>
      <c r="AF595" s="624"/>
      <c r="AG595" s="624"/>
      <c r="AH595" s="624"/>
      <c r="AI595" s="624"/>
      <c r="AJ595" s="624"/>
    </row>
    <row r="596" spans="1:36" ht="15.6">
      <c r="A596" s="686"/>
      <c r="B596" s="686"/>
      <c r="C596" s="624"/>
      <c r="D596" s="624"/>
      <c r="E596" s="687"/>
      <c r="F596" s="688"/>
      <c r="G596" s="624"/>
      <c r="H596" s="624"/>
      <c r="V596" s="624"/>
      <c r="W596" s="624"/>
      <c r="X596" s="624"/>
      <c r="Y596" s="624"/>
      <c r="Z596" s="624"/>
      <c r="AA596" s="624"/>
      <c r="AB596" s="624"/>
      <c r="AC596" s="624"/>
      <c r="AD596" s="624"/>
      <c r="AE596" s="624"/>
      <c r="AF596" s="624"/>
      <c r="AG596" s="624"/>
      <c r="AH596" s="624"/>
      <c r="AI596" s="624"/>
      <c r="AJ596" s="624"/>
    </row>
    <row r="597" spans="1:36" ht="15.6">
      <c r="A597" s="686"/>
      <c r="B597" s="686"/>
      <c r="C597" s="624"/>
      <c r="D597" s="624"/>
      <c r="E597" s="687"/>
      <c r="F597" s="688"/>
      <c r="G597" s="624"/>
      <c r="H597" s="624"/>
      <c r="V597" s="624"/>
      <c r="W597" s="624"/>
      <c r="X597" s="624"/>
      <c r="Y597" s="624"/>
      <c r="Z597" s="624"/>
      <c r="AA597" s="624"/>
      <c r="AB597" s="624"/>
      <c r="AC597" s="624"/>
      <c r="AD597" s="624"/>
      <c r="AE597" s="624"/>
      <c r="AF597" s="624"/>
      <c r="AG597" s="624"/>
      <c r="AH597" s="624"/>
      <c r="AI597" s="624"/>
      <c r="AJ597" s="624"/>
    </row>
    <row r="598" spans="1:36" ht="15.6">
      <c r="A598" s="686"/>
      <c r="B598" s="686"/>
      <c r="C598" s="624"/>
      <c r="D598" s="624"/>
      <c r="E598" s="687"/>
      <c r="F598" s="688"/>
      <c r="G598" s="624"/>
      <c r="H598" s="624"/>
      <c r="V598" s="624"/>
      <c r="W598" s="624"/>
      <c r="X598" s="624"/>
      <c r="Y598" s="624"/>
      <c r="Z598" s="624"/>
      <c r="AA598" s="624"/>
      <c r="AB598" s="624"/>
      <c r="AC598" s="624"/>
      <c r="AD598" s="624"/>
      <c r="AE598" s="624"/>
      <c r="AF598" s="624"/>
      <c r="AG598" s="624"/>
      <c r="AH598" s="624"/>
      <c r="AI598" s="624"/>
      <c r="AJ598" s="624"/>
    </row>
    <row r="599" spans="1:36" ht="15.6">
      <c r="A599" s="686"/>
      <c r="B599" s="686"/>
      <c r="C599" s="624"/>
      <c r="D599" s="624"/>
      <c r="E599" s="687"/>
      <c r="F599" s="688"/>
      <c r="G599" s="624"/>
      <c r="H599" s="624"/>
      <c r="V599" s="624"/>
      <c r="W599" s="624"/>
      <c r="X599" s="624"/>
      <c r="Y599" s="624"/>
      <c r="Z599" s="624"/>
      <c r="AA599" s="624"/>
      <c r="AB599" s="624"/>
      <c r="AC599" s="624"/>
      <c r="AD599" s="624"/>
      <c r="AE599" s="624"/>
      <c r="AF599" s="624"/>
      <c r="AG599" s="624"/>
      <c r="AH599" s="624"/>
      <c r="AI599" s="624"/>
      <c r="AJ599" s="624"/>
    </row>
    <row r="600" spans="1:36" ht="15.6">
      <c r="A600" s="686"/>
      <c r="B600" s="686"/>
      <c r="C600" s="624"/>
      <c r="D600" s="624"/>
      <c r="E600" s="687"/>
      <c r="F600" s="688"/>
      <c r="G600" s="624"/>
      <c r="H600" s="624"/>
      <c r="V600" s="624"/>
      <c r="W600" s="624"/>
      <c r="X600" s="624"/>
      <c r="Y600" s="624"/>
      <c r="Z600" s="624"/>
      <c r="AA600" s="624"/>
      <c r="AB600" s="624"/>
      <c r="AC600" s="624"/>
      <c r="AD600" s="624"/>
      <c r="AE600" s="624"/>
      <c r="AF600" s="624"/>
      <c r="AG600" s="624"/>
      <c r="AH600" s="624"/>
      <c r="AI600" s="624"/>
      <c r="AJ600" s="624"/>
    </row>
    <row r="601" spans="1:36" ht="15.6">
      <c r="A601" s="686"/>
      <c r="B601" s="686"/>
      <c r="C601" s="624"/>
      <c r="D601" s="624"/>
      <c r="E601" s="687"/>
      <c r="F601" s="688"/>
      <c r="G601" s="624"/>
      <c r="H601" s="624"/>
      <c r="V601" s="624"/>
      <c r="W601" s="624"/>
      <c r="X601" s="624"/>
      <c r="Y601" s="624"/>
      <c r="Z601" s="624"/>
      <c r="AA601" s="624"/>
      <c r="AB601" s="624"/>
      <c r="AC601" s="624"/>
      <c r="AD601" s="624"/>
      <c r="AE601" s="624"/>
      <c r="AF601" s="624"/>
      <c r="AG601" s="624"/>
      <c r="AH601" s="624"/>
      <c r="AI601" s="624"/>
      <c r="AJ601" s="624"/>
    </row>
    <row r="602" spans="1:36" ht="15.6">
      <c r="A602" s="686"/>
      <c r="B602" s="686"/>
      <c r="C602" s="624"/>
      <c r="D602" s="624"/>
      <c r="E602" s="687"/>
      <c r="F602" s="688"/>
      <c r="G602" s="624"/>
      <c r="H602" s="624"/>
      <c r="V602" s="624"/>
      <c r="W602" s="624"/>
      <c r="X602" s="624"/>
      <c r="Y602" s="624"/>
      <c r="Z602" s="624"/>
      <c r="AA602" s="624"/>
      <c r="AB602" s="624"/>
      <c r="AC602" s="624"/>
      <c r="AD602" s="624"/>
      <c r="AE602" s="624"/>
      <c r="AF602" s="624"/>
      <c r="AG602" s="624"/>
      <c r="AH602" s="624"/>
      <c r="AI602" s="624"/>
      <c r="AJ602" s="624"/>
    </row>
    <row r="603" spans="1:36" ht="15.6">
      <c r="A603" s="686"/>
      <c r="B603" s="686"/>
      <c r="C603" s="624"/>
      <c r="D603" s="624"/>
      <c r="E603" s="687"/>
      <c r="F603" s="688"/>
      <c r="G603" s="624"/>
      <c r="H603" s="624"/>
      <c r="V603" s="624"/>
      <c r="W603" s="624"/>
      <c r="X603" s="624"/>
      <c r="Y603" s="624"/>
      <c r="Z603" s="624"/>
      <c r="AA603" s="624"/>
      <c r="AB603" s="624"/>
      <c r="AC603" s="624"/>
      <c r="AD603" s="624"/>
      <c r="AE603" s="624"/>
      <c r="AF603" s="624"/>
      <c r="AG603" s="624"/>
      <c r="AH603" s="624"/>
      <c r="AI603" s="624"/>
      <c r="AJ603" s="624"/>
    </row>
    <row r="604" spans="1:36" ht="15.6">
      <c r="A604" s="686"/>
      <c r="B604" s="686"/>
      <c r="C604" s="624"/>
      <c r="D604" s="624"/>
      <c r="E604" s="687"/>
      <c r="F604" s="688"/>
      <c r="G604" s="624"/>
      <c r="H604" s="624"/>
      <c r="V604" s="624"/>
      <c r="W604" s="624"/>
      <c r="X604" s="624"/>
      <c r="Y604" s="624"/>
      <c r="Z604" s="624"/>
      <c r="AA604" s="624"/>
      <c r="AB604" s="624"/>
      <c r="AC604" s="624"/>
      <c r="AD604" s="624"/>
      <c r="AE604" s="624"/>
      <c r="AF604" s="624"/>
      <c r="AG604" s="624"/>
      <c r="AH604" s="624"/>
      <c r="AI604" s="624"/>
      <c r="AJ604" s="624"/>
    </row>
    <row r="605" spans="1:36" ht="15.6">
      <c r="A605" s="686"/>
      <c r="B605" s="686"/>
      <c r="C605" s="624"/>
      <c r="D605" s="624"/>
      <c r="E605" s="687"/>
      <c r="F605" s="688"/>
      <c r="G605" s="624"/>
      <c r="H605" s="624"/>
      <c r="V605" s="624"/>
      <c r="W605" s="624"/>
      <c r="X605" s="624"/>
      <c r="Y605" s="624"/>
      <c r="Z605" s="624"/>
      <c r="AA605" s="624"/>
      <c r="AB605" s="624"/>
      <c r="AC605" s="624"/>
      <c r="AD605" s="624"/>
      <c r="AE605" s="624"/>
      <c r="AF605" s="624"/>
      <c r="AG605" s="624"/>
      <c r="AH605" s="624"/>
      <c r="AI605" s="624"/>
      <c r="AJ605" s="624"/>
    </row>
    <row r="606" spans="1:36" ht="15.6">
      <c r="A606" s="686"/>
      <c r="B606" s="686"/>
      <c r="C606" s="624"/>
      <c r="D606" s="624"/>
      <c r="E606" s="687"/>
      <c r="F606" s="688"/>
      <c r="G606" s="624"/>
      <c r="H606" s="624"/>
      <c r="V606" s="624"/>
      <c r="W606" s="624"/>
      <c r="X606" s="624"/>
      <c r="Y606" s="624"/>
      <c r="Z606" s="624"/>
      <c r="AA606" s="624"/>
      <c r="AB606" s="624"/>
      <c r="AC606" s="624"/>
      <c r="AD606" s="624"/>
      <c r="AE606" s="624"/>
      <c r="AF606" s="624"/>
      <c r="AG606" s="624"/>
      <c r="AH606" s="624"/>
      <c r="AI606" s="624"/>
      <c r="AJ606" s="624"/>
    </row>
    <row r="607" spans="1:36" ht="15.6">
      <c r="A607" s="686"/>
      <c r="B607" s="686"/>
      <c r="C607" s="624"/>
      <c r="D607" s="624"/>
      <c r="E607" s="687"/>
      <c r="F607" s="688"/>
      <c r="G607" s="624"/>
      <c r="H607" s="624"/>
      <c r="V607" s="624"/>
      <c r="W607" s="624"/>
      <c r="X607" s="624"/>
      <c r="Y607" s="624"/>
      <c r="Z607" s="624"/>
      <c r="AA607" s="624"/>
      <c r="AB607" s="624"/>
      <c r="AC607" s="624"/>
      <c r="AD607" s="624"/>
      <c r="AE607" s="624"/>
      <c r="AF607" s="624"/>
      <c r="AG607" s="624"/>
      <c r="AH607" s="624"/>
      <c r="AI607" s="624"/>
      <c r="AJ607" s="624"/>
    </row>
    <row r="608" spans="1:36" ht="15.6">
      <c r="A608" s="686"/>
      <c r="B608" s="686"/>
      <c r="C608" s="624"/>
      <c r="D608" s="624"/>
      <c r="E608" s="687"/>
      <c r="F608" s="688"/>
      <c r="G608" s="624"/>
      <c r="H608" s="624"/>
      <c r="V608" s="624"/>
      <c r="W608" s="624"/>
      <c r="X608" s="624"/>
      <c r="Y608" s="624"/>
      <c r="Z608" s="624"/>
      <c r="AA608" s="624"/>
      <c r="AB608" s="624"/>
      <c r="AC608" s="624"/>
      <c r="AD608" s="624"/>
      <c r="AE608" s="624"/>
      <c r="AF608" s="624"/>
      <c r="AG608" s="624"/>
      <c r="AH608" s="624"/>
      <c r="AI608" s="624"/>
      <c r="AJ608" s="624"/>
    </row>
    <row r="609" spans="1:36" ht="15.6">
      <c r="A609" s="686"/>
      <c r="B609" s="686"/>
      <c r="C609" s="624"/>
      <c r="D609" s="624"/>
      <c r="E609" s="687"/>
      <c r="F609" s="688"/>
      <c r="G609" s="624"/>
      <c r="H609" s="624"/>
      <c r="V609" s="624"/>
      <c r="W609" s="624"/>
      <c r="X609" s="624"/>
      <c r="Y609" s="624"/>
      <c r="Z609" s="624"/>
      <c r="AA609" s="624"/>
      <c r="AB609" s="624"/>
      <c r="AC609" s="624"/>
      <c r="AD609" s="624"/>
      <c r="AE609" s="624"/>
      <c r="AF609" s="624"/>
      <c r="AG609" s="624"/>
      <c r="AH609" s="624"/>
      <c r="AI609" s="624"/>
      <c r="AJ609" s="624"/>
    </row>
    <row r="610" spans="1:36" ht="15.6">
      <c r="A610" s="686"/>
      <c r="B610" s="686"/>
      <c r="C610" s="624"/>
      <c r="D610" s="624"/>
      <c r="E610" s="687"/>
      <c r="F610" s="688"/>
      <c r="G610" s="624"/>
      <c r="H610" s="624"/>
      <c r="V610" s="624"/>
      <c r="W610" s="624"/>
      <c r="X610" s="624"/>
      <c r="Y610" s="624"/>
      <c r="Z610" s="624"/>
      <c r="AA610" s="624"/>
      <c r="AB610" s="624"/>
      <c r="AC610" s="624"/>
      <c r="AD610" s="624"/>
      <c r="AE610" s="624"/>
      <c r="AF610" s="624"/>
      <c r="AG610" s="624"/>
      <c r="AH610" s="624"/>
      <c r="AI610" s="624"/>
      <c r="AJ610" s="624"/>
    </row>
    <row r="611" spans="1:36" ht="15.6">
      <c r="A611" s="686"/>
      <c r="B611" s="686"/>
      <c r="C611" s="624"/>
      <c r="D611" s="624"/>
      <c r="E611" s="687"/>
      <c r="F611" s="688"/>
      <c r="G611" s="624"/>
      <c r="H611" s="624"/>
      <c r="V611" s="624"/>
      <c r="W611" s="624"/>
      <c r="X611" s="624"/>
      <c r="Y611" s="624"/>
      <c r="Z611" s="624"/>
      <c r="AA611" s="624"/>
      <c r="AB611" s="624"/>
      <c r="AC611" s="624"/>
      <c r="AD611" s="624"/>
      <c r="AE611" s="624"/>
      <c r="AF611" s="624"/>
      <c r="AG611" s="624"/>
      <c r="AH611" s="624"/>
      <c r="AI611" s="624"/>
      <c r="AJ611" s="624"/>
    </row>
    <row r="612" spans="1:36" ht="15.6">
      <c r="A612" s="686"/>
      <c r="B612" s="686"/>
      <c r="C612" s="624"/>
      <c r="D612" s="624"/>
      <c r="E612" s="687"/>
      <c r="F612" s="688"/>
      <c r="G612" s="624"/>
      <c r="H612" s="624"/>
      <c r="V612" s="624"/>
      <c r="W612" s="624"/>
      <c r="X612" s="624"/>
      <c r="Y612" s="624"/>
      <c r="Z612" s="624"/>
      <c r="AA612" s="624"/>
      <c r="AB612" s="624"/>
      <c r="AC612" s="624"/>
      <c r="AD612" s="624"/>
      <c r="AE612" s="624"/>
      <c r="AF612" s="624"/>
      <c r="AG612" s="624"/>
      <c r="AH612" s="624"/>
      <c r="AI612" s="624"/>
      <c r="AJ612" s="624"/>
    </row>
    <row r="613" spans="1:36" ht="15.6">
      <c r="A613" s="686"/>
      <c r="B613" s="686"/>
      <c r="C613" s="624"/>
      <c r="D613" s="624"/>
      <c r="E613" s="687"/>
      <c r="F613" s="688"/>
      <c r="G613" s="624"/>
      <c r="H613" s="624"/>
      <c r="V613" s="624"/>
      <c r="W613" s="624"/>
      <c r="X613" s="624"/>
      <c r="Y613" s="624"/>
      <c r="Z613" s="624"/>
      <c r="AA613" s="624"/>
      <c r="AB613" s="624"/>
      <c r="AC613" s="624"/>
      <c r="AD613" s="624"/>
      <c r="AE613" s="624"/>
      <c r="AF613" s="624"/>
      <c r="AG613" s="624"/>
      <c r="AH613" s="624"/>
      <c r="AI613" s="624"/>
      <c r="AJ613" s="624"/>
    </row>
    <row r="614" spans="1:36" ht="15.6">
      <c r="A614" s="686"/>
      <c r="B614" s="686"/>
      <c r="C614" s="624"/>
      <c r="D614" s="624"/>
      <c r="E614" s="687"/>
      <c r="F614" s="688"/>
      <c r="G614" s="624"/>
      <c r="H614" s="624"/>
      <c r="V614" s="624"/>
      <c r="W614" s="624"/>
      <c r="X614" s="624"/>
      <c r="Y614" s="624"/>
      <c r="Z614" s="624"/>
      <c r="AA614" s="624"/>
      <c r="AB614" s="624"/>
      <c r="AC614" s="624"/>
      <c r="AD614" s="624"/>
      <c r="AE614" s="624"/>
      <c r="AF614" s="624"/>
      <c r="AG614" s="624"/>
      <c r="AH614" s="624"/>
      <c r="AI614" s="624"/>
      <c r="AJ614" s="624"/>
    </row>
    <row r="615" spans="1:36" ht="15.6">
      <c r="A615" s="686"/>
      <c r="B615" s="686"/>
      <c r="C615" s="624"/>
      <c r="D615" s="624"/>
      <c r="E615" s="687"/>
      <c r="F615" s="688"/>
      <c r="G615" s="624"/>
      <c r="H615" s="624"/>
      <c r="V615" s="624"/>
      <c r="W615" s="624"/>
      <c r="X615" s="624"/>
      <c r="Y615" s="624"/>
      <c r="Z615" s="624"/>
      <c r="AA615" s="624"/>
      <c r="AB615" s="624"/>
      <c r="AC615" s="624"/>
      <c r="AD615" s="624"/>
      <c r="AE615" s="624"/>
      <c r="AF615" s="624"/>
      <c r="AG615" s="624"/>
      <c r="AH615" s="624"/>
      <c r="AI615" s="624"/>
      <c r="AJ615" s="624"/>
    </row>
    <row r="616" spans="1:36" ht="15.6">
      <c r="A616" s="686"/>
      <c r="B616" s="686"/>
      <c r="C616" s="624"/>
      <c r="D616" s="624"/>
      <c r="E616" s="687"/>
      <c r="F616" s="688"/>
      <c r="G616" s="624"/>
      <c r="H616" s="624"/>
      <c r="V616" s="624"/>
      <c r="W616" s="624"/>
      <c r="X616" s="624"/>
      <c r="Y616" s="624"/>
      <c r="Z616" s="624"/>
      <c r="AA616" s="624"/>
      <c r="AB616" s="624"/>
      <c r="AC616" s="624"/>
      <c r="AD616" s="624"/>
      <c r="AE616" s="624"/>
      <c r="AF616" s="624"/>
      <c r="AG616" s="624"/>
      <c r="AH616" s="624"/>
      <c r="AI616" s="624"/>
      <c r="AJ616" s="624"/>
    </row>
    <row r="617" spans="1:36" ht="15.6">
      <c r="A617" s="686"/>
      <c r="B617" s="686"/>
      <c r="C617" s="624"/>
      <c r="D617" s="624"/>
      <c r="E617" s="687"/>
      <c r="F617" s="688"/>
      <c r="G617" s="624"/>
      <c r="H617" s="624"/>
      <c r="V617" s="624"/>
      <c r="W617" s="624"/>
      <c r="X617" s="624"/>
      <c r="Y617" s="624"/>
      <c r="Z617" s="624"/>
      <c r="AA617" s="624"/>
      <c r="AB617" s="624"/>
      <c r="AC617" s="624"/>
      <c r="AD617" s="624"/>
      <c r="AE617" s="624"/>
      <c r="AF617" s="624"/>
      <c r="AG617" s="624"/>
      <c r="AH617" s="624"/>
      <c r="AI617" s="624"/>
      <c r="AJ617" s="624"/>
    </row>
    <row r="618" spans="1:36" ht="15.6">
      <c r="A618" s="686"/>
      <c r="B618" s="686"/>
      <c r="C618" s="624"/>
      <c r="D618" s="624"/>
      <c r="E618" s="687"/>
      <c r="F618" s="688"/>
      <c r="G618" s="624"/>
      <c r="H618" s="624"/>
      <c r="V618" s="624"/>
      <c r="W618" s="624"/>
      <c r="X618" s="624"/>
      <c r="Y618" s="624"/>
      <c r="Z618" s="624"/>
      <c r="AA618" s="624"/>
      <c r="AB618" s="624"/>
      <c r="AC618" s="624"/>
      <c r="AD618" s="624"/>
      <c r="AE618" s="624"/>
      <c r="AF618" s="624"/>
      <c r="AG618" s="624"/>
      <c r="AH618" s="624"/>
      <c r="AI618" s="624"/>
      <c r="AJ618" s="624"/>
    </row>
    <row r="619" spans="1:36" ht="15.6">
      <c r="A619" s="686"/>
      <c r="B619" s="686"/>
      <c r="C619" s="624"/>
      <c r="D619" s="624"/>
      <c r="E619" s="687"/>
      <c r="F619" s="688"/>
      <c r="G619" s="624"/>
      <c r="H619" s="624"/>
      <c r="V619" s="624"/>
      <c r="W619" s="624"/>
      <c r="X619" s="624"/>
      <c r="Y619" s="624"/>
      <c r="Z619" s="624"/>
      <c r="AA619" s="624"/>
      <c r="AB619" s="624"/>
      <c r="AC619" s="624"/>
      <c r="AD619" s="624"/>
      <c r="AE619" s="624"/>
      <c r="AF619" s="624"/>
      <c r="AG619" s="624"/>
      <c r="AH619" s="624"/>
      <c r="AI619" s="624"/>
      <c r="AJ619" s="624"/>
    </row>
    <row r="620" spans="1:36" ht="15.6">
      <c r="A620" s="686"/>
      <c r="B620" s="686"/>
      <c r="C620" s="624"/>
      <c r="D620" s="624"/>
      <c r="E620" s="687"/>
      <c r="F620" s="688"/>
      <c r="G620" s="624"/>
      <c r="H620" s="624"/>
      <c r="V620" s="624"/>
      <c r="W620" s="624"/>
      <c r="X620" s="624"/>
      <c r="Y620" s="624"/>
      <c r="Z620" s="624"/>
      <c r="AA620" s="624"/>
      <c r="AB620" s="624"/>
      <c r="AC620" s="624"/>
      <c r="AD620" s="624"/>
      <c r="AE620" s="624"/>
      <c r="AF620" s="624"/>
      <c r="AG620" s="624"/>
      <c r="AH620" s="624"/>
      <c r="AI620" s="624"/>
      <c r="AJ620" s="624"/>
    </row>
    <row r="621" spans="1:36" ht="15.6">
      <c r="A621" s="686"/>
      <c r="B621" s="686"/>
      <c r="C621" s="624"/>
      <c r="D621" s="624"/>
      <c r="E621" s="687"/>
      <c r="F621" s="688"/>
      <c r="G621" s="624"/>
      <c r="H621" s="624"/>
      <c r="V621" s="624"/>
      <c r="W621" s="624"/>
      <c r="X621" s="624"/>
      <c r="Y621" s="624"/>
      <c r="Z621" s="624"/>
      <c r="AA621" s="624"/>
      <c r="AB621" s="624"/>
      <c r="AC621" s="624"/>
      <c r="AD621" s="624"/>
      <c r="AE621" s="624"/>
      <c r="AF621" s="624"/>
      <c r="AG621" s="624"/>
      <c r="AH621" s="624"/>
      <c r="AI621" s="624"/>
      <c r="AJ621" s="624"/>
    </row>
    <row r="622" spans="1:36" ht="15.6">
      <c r="A622" s="686"/>
      <c r="B622" s="686"/>
      <c r="C622" s="624"/>
      <c r="D622" s="624"/>
      <c r="E622" s="687"/>
      <c r="F622" s="688"/>
      <c r="G622" s="624"/>
      <c r="H622" s="624"/>
      <c r="V622" s="624"/>
      <c r="W622" s="624"/>
      <c r="X622" s="624"/>
      <c r="Y622" s="624"/>
      <c r="Z622" s="624"/>
      <c r="AA622" s="624"/>
      <c r="AB622" s="624"/>
      <c r="AC622" s="624"/>
      <c r="AD622" s="624"/>
      <c r="AE622" s="624"/>
      <c r="AF622" s="624"/>
      <c r="AG622" s="624"/>
      <c r="AH622" s="624"/>
      <c r="AI622" s="624"/>
      <c r="AJ622" s="624"/>
    </row>
    <row r="623" spans="1:36" ht="15.6">
      <c r="A623" s="686"/>
      <c r="B623" s="686"/>
      <c r="C623" s="624"/>
      <c r="D623" s="624"/>
      <c r="E623" s="687"/>
      <c r="F623" s="688"/>
      <c r="G623" s="624"/>
      <c r="H623" s="624"/>
      <c r="V623" s="624"/>
      <c r="W623" s="624"/>
      <c r="X623" s="624"/>
      <c r="Y623" s="624"/>
      <c r="Z623" s="624"/>
      <c r="AA623" s="624"/>
      <c r="AB623" s="624"/>
      <c r="AC623" s="624"/>
      <c r="AD623" s="624"/>
      <c r="AE623" s="624"/>
      <c r="AF623" s="624"/>
      <c r="AG623" s="624"/>
      <c r="AH623" s="624"/>
      <c r="AI623" s="624"/>
      <c r="AJ623" s="624"/>
    </row>
    <row r="624" spans="1:36" ht="15.6">
      <c r="A624" s="686"/>
      <c r="B624" s="686"/>
      <c r="C624" s="624"/>
      <c r="D624" s="624"/>
      <c r="E624" s="687"/>
      <c r="F624" s="688"/>
      <c r="G624" s="624"/>
      <c r="H624" s="624"/>
      <c r="V624" s="624"/>
      <c r="W624" s="624"/>
      <c r="X624" s="624"/>
      <c r="Y624" s="624"/>
      <c r="Z624" s="624"/>
      <c r="AA624" s="624"/>
      <c r="AB624" s="624"/>
      <c r="AC624" s="624"/>
      <c r="AD624" s="624"/>
      <c r="AE624" s="624"/>
      <c r="AF624" s="624"/>
      <c r="AG624" s="624"/>
      <c r="AH624" s="624"/>
      <c r="AI624" s="624"/>
      <c r="AJ624" s="624"/>
    </row>
    <row r="625" spans="1:36" ht="15.6">
      <c r="A625" s="686"/>
      <c r="B625" s="686"/>
      <c r="C625" s="624"/>
      <c r="D625" s="624"/>
      <c r="E625" s="687"/>
      <c r="F625" s="688"/>
      <c r="G625" s="624"/>
      <c r="H625" s="624"/>
      <c r="V625" s="624"/>
      <c r="W625" s="624"/>
      <c r="X625" s="624"/>
      <c r="Y625" s="624"/>
      <c r="Z625" s="624"/>
      <c r="AA625" s="624"/>
      <c r="AB625" s="624"/>
      <c r="AC625" s="624"/>
      <c r="AD625" s="624"/>
      <c r="AE625" s="624"/>
      <c r="AF625" s="624"/>
      <c r="AG625" s="624"/>
      <c r="AH625" s="624"/>
      <c r="AI625" s="624"/>
      <c r="AJ625" s="624"/>
    </row>
    <row r="626" spans="1:36" ht="15.6">
      <c r="A626" s="686"/>
      <c r="B626" s="686"/>
      <c r="C626" s="624"/>
      <c r="D626" s="624"/>
      <c r="E626" s="687"/>
      <c r="F626" s="688"/>
      <c r="G626" s="624"/>
      <c r="H626" s="624"/>
      <c r="V626" s="624"/>
      <c r="W626" s="624"/>
      <c r="X626" s="624"/>
      <c r="Y626" s="624"/>
      <c r="Z626" s="624"/>
      <c r="AA626" s="624"/>
      <c r="AB626" s="624"/>
      <c r="AC626" s="624"/>
      <c r="AD626" s="624"/>
      <c r="AE626" s="624"/>
      <c r="AF626" s="624"/>
      <c r="AG626" s="624"/>
      <c r="AH626" s="624"/>
      <c r="AI626" s="624"/>
      <c r="AJ626" s="624"/>
    </row>
    <row r="627" spans="1:36" ht="15.6">
      <c r="A627" s="686"/>
      <c r="B627" s="686"/>
      <c r="C627" s="624"/>
      <c r="D627" s="624"/>
      <c r="E627" s="687"/>
      <c r="F627" s="688"/>
      <c r="G627" s="624"/>
      <c r="H627" s="624"/>
      <c r="V627" s="624"/>
      <c r="W627" s="624"/>
      <c r="X627" s="624"/>
      <c r="Y627" s="624"/>
      <c r="Z627" s="624"/>
      <c r="AA627" s="624"/>
      <c r="AB627" s="624"/>
      <c r="AC627" s="624"/>
      <c r="AD627" s="624"/>
      <c r="AE627" s="624"/>
      <c r="AF627" s="624"/>
      <c r="AG627" s="624"/>
      <c r="AH627" s="624"/>
      <c r="AI627" s="624"/>
      <c r="AJ627" s="624"/>
    </row>
    <row r="628" spans="1:36" ht="15.6">
      <c r="A628" s="686"/>
      <c r="B628" s="686"/>
      <c r="C628" s="624"/>
      <c r="D628" s="624"/>
      <c r="E628" s="687"/>
      <c r="F628" s="688"/>
      <c r="G628" s="624"/>
      <c r="H628" s="624"/>
      <c r="V628" s="624"/>
      <c r="W628" s="624"/>
      <c r="X628" s="624"/>
      <c r="Y628" s="624"/>
      <c r="Z628" s="624"/>
      <c r="AA628" s="624"/>
      <c r="AB628" s="624"/>
      <c r="AC628" s="624"/>
      <c r="AD628" s="624"/>
      <c r="AE628" s="624"/>
      <c r="AF628" s="624"/>
      <c r="AG628" s="624"/>
      <c r="AH628" s="624"/>
      <c r="AI628" s="624"/>
      <c r="AJ628" s="624"/>
    </row>
    <row r="629" spans="1:36" ht="15.6">
      <c r="A629" s="686"/>
      <c r="B629" s="686"/>
      <c r="C629" s="624"/>
      <c r="D629" s="624"/>
      <c r="E629" s="687"/>
      <c r="F629" s="688"/>
      <c r="G629" s="624"/>
      <c r="H629" s="624"/>
      <c r="V629" s="624"/>
      <c r="W629" s="624"/>
      <c r="X629" s="624"/>
      <c r="Y629" s="624"/>
      <c r="Z629" s="624"/>
      <c r="AA629" s="624"/>
      <c r="AB629" s="624"/>
      <c r="AC629" s="624"/>
      <c r="AD629" s="624"/>
      <c r="AE629" s="624"/>
      <c r="AF629" s="624"/>
      <c r="AG629" s="624"/>
      <c r="AH629" s="624"/>
      <c r="AI629" s="624"/>
      <c r="AJ629" s="624"/>
    </row>
    <row r="630" spans="1:36" ht="15.6">
      <c r="A630" s="686"/>
      <c r="B630" s="686"/>
      <c r="C630" s="624"/>
      <c r="D630" s="624"/>
      <c r="E630" s="687"/>
      <c r="F630" s="688"/>
      <c r="G630" s="624"/>
      <c r="H630" s="624"/>
      <c r="V630" s="624"/>
      <c r="W630" s="624"/>
      <c r="X630" s="624"/>
      <c r="Y630" s="624"/>
      <c r="Z630" s="624"/>
      <c r="AA630" s="624"/>
      <c r="AB630" s="624"/>
      <c r="AC630" s="624"/>
      <c r="AD630" s="624"/>
      <c r="AE630" s="624"/>
      <c r="AF630" s="624"/>
      <c r="AG630" s="624"/>
      <c r="AH630" s="624"/>
      <c r="AI630" s="624"/>
      <c r="AJ630" s="624"/>
    </row>
    <row r="631" spans="1:36" ht="15.6">
      <c r="A631" s="686"/>
      <c r="B631" s="686"/>
      <c r="C631" s="624"/>
      <c r="D631" s="624"/>
      <c r="E631" s="687"/>
      <c r="F631" s="688"/>
      <c r="G631" s="624"/>
      <c r="H631" s="624"/>
      <c r="V631" s="624"/>
      <c r="W631" s="624"/>
      <c r="X631" s="624"/>
      <c r="Y631" s="624"/>
      <c r="Z631" s="624"/>
      <c r="AA631" s="624"/>
      <c r="AB631" s="624"/>
      <c r="AC631" s="624"/>
      <c r="AD631" s="624"/>
      <c r="AE631" s="624"/>
      <c r="AF631" s="624"/>
      <c r="AG631" s="624"/>
      <c r="AH631" s="624"/>
      <c r="AI631" s="624"/>
      <c r="AJ631" s="624"/>
    </row>
    <row r="632" spans="1:36" ht="15.6">
      <c r="A632" s="686"/>
      <c r="B632" s="686"/>
      <c r="C632" s="624"/>
      <c r="D632" s="624"/>
      <c r="E632" s="687"/>
      <c r="F632" s="688"/>
      <c r="G632" s="624"/>
      <c r="H632" s="624"/>
      <c r="V632" s="624"/>
      <c r="W632" s="624"/>
      <c r="X632" s="624"/>
      <c r="Y632" s="624"/>
      <c r="Z632" s="624"/>
      <c r="AA632" s="624"/>
      <c r="AB632" s="624"/>
      <c r="AC632" s="624"/>
      <c r="AD632" s="624"/>
      <c r="AE632" s="624"/>
      <c r="AF632" s="624"/>
      <c r="AG632" s="624"/>
      <c r="AH632" s="624"/>
      <c r="AI632" s="624"/>
      <c r="AJ632" s="624"/>
    </row>
    <row r="633" spans="1:36" ht="15.6">
      <c r="A633" s="686"/>
      <c r="B633" s="686"/>
      <c r="C633" s="624"/>
      <c r="D633" s="624"/>
      <c r="E633" s="687"/>
      <c r="F633" s="688"/>
      <c r="G633" s="624"/>
      <c r="H633" s="624"/>
      <c r="V633" s="624"/>
      <c r="W633" s="624"/>
      <c r="X633" s="624"/>
      <c r="Y633" s="624"/>
      <c r="Z633" s="624"/>
      <c r="AA633" s="624"/>
      <c r="AB633" s="624"/>
      <c r="AC633" s="624"/>
      <c r="AD633" s="624"/>
      <c r="AE633" s="624"/>
      <c r="AF633" s="624"/>
      <c r="AG633" s="624"/>
      <c r="AH633" s="624"/>
      <c r="AI633" s="624"/>
      <c r="AJ633" s="624"/>
    </row>
    <row r="634" spans="1:36" ht="15.6">
      <c r="A634" s="686"/>
      <c r="B634" s="686"/>
      <c r="C634" s="624"/>
      <c r="D634" s="624"/>
      <c r="E634" s="687"/>
      <c r="F634" s="688"/>
      <c r="G634" s="624"/>
      <c r="H634" s="624"/>
      <c r="V634" s="624"/>
      <c r="W634" s="624"/>
      <c r="X634" s="624"/>
      <c r="Y634" s="624"/>
      <c r="Z634" s="624"/>
      <c r="AA634" s="624"/>
      <c r="AB634" s="624"/>
      <c r="AC634" s="624"/>
      <c r="AD634" s="624"/>
      <c r="AE634" s="624"/>
      <c r="AF634" s="624"/>
      <c r="AG634" s="624"/>
      <c r="AH634" s="624"/>
      <c r="AI634" s="624"/>
      <c r="AJ634" s="624"/>
    </row>
    <row r="635" spans="1:36" ht="15.6">
      <c r="A635" s="686"/>
      <c r="B635" s="686"/>
      <c r="C635" s="624"/>
      <c r="D635" s="624"/>
      <c r="E635" s="687"/>
      <c r="F635" s="688"/>
      <c r="G635" s="624"/>
      <c r="H635" s="624"/>
      <c r="V635" s="624"/>
      <c r="W635" s="624"/>
      <c r="X635" s="624"/>
      <c r="Y635" s="624"/>
      <c r="Z635" s="624"/>
      <c r="AA635" s="624"/>
      <c r="AB635" s="624"/>
      <c r="AC635" s="624"/>
      <c r="AD635" s="624"/>
      <c r="AE635" s="624"/>
      <c r="AF635" s="624"/>
      <c r="AG635" s="624"/>
      <c r="AH635" s="624"/>
      <c r="AI635" s="624"/>
      <c r="AJ635" s="624"/>
    </row>
    <row r="636" spans="1:36" ht="15.6">
      <c r="A636" s="686"/>
      <c r="B636" s="686"/>
      <c r="C636" s="624"/>
      <c r="D636" s="624"/>
      <c r="E636" s="687"/>
      <c r="F636" s="688"/>
      <c r="G636" s="624"/>
      <c r="H636" s="624"/>
      <c r="V636" s="624"/>
      <c r="W636" s="624"/>
      <c r="X636" s="624"/>
      <c r="Y636" s="624"/>
      <c r="Z636" s="624"/>
      <c r="AA636" s="624"/>
      <c r="AB636" s="624"/>
      <c r="AC636" s="624"/>
      <c r="AD636" s="624"/>
      <c r="AE636" s="624"/>
      <c r="AF636" s="624"/>
      <c r="AG636" s="624"/>
      <c r="AH636" s="624"/>
      <c r="AI636" s="624"/>
      <c r="AJ636" s="624"/>
    </row>
    <row r="637" spans="1:36" ht="15.6">
      <c r="A637" s="686"/>
      <c r="B637" s="686"/>
      <c r="C637" s="624"/>
      <c r="D637" s="624"/>
      <c r="E637" s="687"/>
      <c r="F637" s="688"/>
      <c r="G637" s="624"/>
      <c r="H637" s="624"/>
      <c r="V637" s="624"/>
      <c r="W637" s="624"/>
      <c r="X637" s="624"/>
      <c r="Y637" s="624"/>
      <c r="Z637" s="624"/>
      <c r="AA637" s="624"/>
      <c r="AB637" s="624"/>
      <c r="AC637" s="624"/>
      <c r="AD637" s="624"/>
      <c r="AE637" s="624"/>
      <c r="AF637" s="624"/>
      <c r="AG637" s="624"/>
      <c r="AH637" s="624"/>
      <c r="AI637" s="624"/>
      <c r="AJ637" s="624"/>
    </row>
    <row r="638" spans="1:36" ht="15.6">
      <c r="A638" s="686"/>
      <c r="B638" s="686"/>
      <c r="C638" s="624"/>
      <c r="D638" s="624"/>
      <c r="E638" s="687"/>
      <c r="F638" s="688"/>
      <c r="G638" s="624"/>
      <c r="H638" s="624"/>
      <c r="V638" s="624"/>
      <c r="W638" s="624"/>
      <c r="X638" s="624"/>
      <c r="Y638" s="624"/>
      <c r="Z638" s="624"/>
      <c r="AA638" s="624"/>
      <c r="AB638" s="624"/>
      <c r="AC638" s="624"/>
      <c r="AD638" s="624"/>
      <c r="AE638" s="624"/>
      <c r="AF638" s="624"/>
      <c r="AG638" s="624"/>
      <c r="AH638" s="624"/>
      <c r="AI638" s="624"/>
      <c r="AJ638" s="624"/>
    </row>
    <row r="639" spans="1:36" ht="15.6">
      <c r="A639" s="686"/>
      <c r="B639" s="686"/>
      <c r="C639" s="624"/>
      <c r="D639" s="624"/>
      <c r="E639" s="687"/>
      <c r="F639" s="688"/>
      <c r="G639" s="624"/>
      <c r="H639" s="624"/>
      <c r="V639" s="624"/>
      <c r="W639" s="624"/>
      <c r="X639" s="624"/>
      <c r="Y639" s="624"/>
      <c r="Z639" s="624"/>
      <c r="AA639" s="624"/>
      <c r="AB639" s="624"/>
      <c r="AC639" s="624"/>
      <c r="AD639" s="624"/>
      <c r="AE639" s="624"/>
      <c r="AF639" s="624"/>
      <c r="AG639" s="624"/>
      <c r="AH639" s="624"/>
      <c r="AI639" s="624"/>
      <c r="AJ639" s="624"/>
    </row>
    <row r="640" spans="1:36" ht="15.6">
      <c r="A640" s="686"/>
      <c r="B640" s="686"/>
      <c r="C640" s="624"/>
      <c r="D640" s="624"/>
      <c r="E640" s="687"/>
      <c r="F640" s="688"/>
      <c r="G640" s="624"/>
      <c r="H640" s="624"/>
      <c r="V640" s="624"/>
      <c r="W640" s="624"/>
      <c r="X640" s="624"/>
      <c r="Y640" s="624"/>
      <c r="Z640" s="624"/>
      <c r="AA640" s="624"/>
      <c r="AB640" s="624"/>
      <c r="AC640" s="624"/>
      <c r="AD640" s="624"/>
      <c r="AE640" s="624"/>
      <c r="AF640" s="624"/>
      <c r="AG640" s="624"/>
      <c r="AH640" s="624"/>
      <c r="AI640" s="624"/>
      <c r="AJ640" s="624"/>
    </row>
    <row r="641" spans="1:36" ht="15.6">
      <c r="A641" s="686"/>
      <c r="B641" s="686"/>
      <c r="C641" s="624"/>
      <c r="D641" s="624"/>
      <c r="E641" s="687"/>
      <c r="F641" s="688"/>
      <c r="G641" s="624"/>
      <c r="H641" s="624"/>
      <c r="V641" s="624"/>
      <c r="W641" s="624"/>
      <c r="X641" s="624"/>
      <c r="Y641" s="624"/>
      <c r="Z641" s="624"/>
      <c r="AA641" s="624"/>
      <c r="AB641" s="624"/>
      <c r="AC641" s="624"/>
      <c r="AD641" s="624"/>
      <c r="AE641" s="624"/>
      <c r="AF641" s="624"/>
      <c r="AG641" s="624"/>
      <c r="AH641" s="624"/>
      <c r="AI641" s="624"/>
      <c r="AJ641" s="624"/>
    </row>
    <row r="642" spans="1:36" ht="15.6">
      <c r="A642" s="686"/>
      <c r="B642" s="686"/>
      <c r="C642" s="624"/>
      <c r="D642" s="624"/>
      <c r="E642" s="687"/>
      <c r="F642" s="688"/>
      <c r="G642" s="624"/>
      <c r="H642" s="624"/>
      <c r="V642" s="624"/>
      <c r="W642" s="624"/>
      <c r="X642" s="624"/>
      <c r="Y642" s="624"/>
      <c r="Z642" s="624"/>
      <c r="AA642" s="624"/>
      <c r="AB642" s="624"/>
      <c r="AC642" s="624"/>
      <c r="AD642" s="624"/>
      <c r="AE642" s="624"/>
      <c r="AF642" s="624"/>
      <c r="AG642" s="624"/>
      <c r="AH642" s="624"/>
      <c r="AI642" s="624"/>
      <c r="AJ642" s="624"/>
    </row>
    <row r="643" spans="1:36" ht="15.6">
      <c r="A643" s="686"/>
      <c r="B643" s="686"/>
      <c r="C643" s="624"/>
      <c r="D643" s="624"/>
      <c r="E643" s="687"/>
      <c r="F643" s="688"/>
      <c r="G643" s="624"/>
      <c r="H643" s="624"/>
      <c r="V643" s="624"/>
      <c r="W643" s="624"/>
      <c r="X643" s="624"/>
      <c r="Y643" s="624"/>
      <c r="Z643" s="624"/>
      <c r="AA643" s="624"/>
      <c r="AB643" s="624"/>
      <c r="AC643" s="624"/>
      <c r="AD643" s="624"/>
      <c r="AE643" s="624"/>
      <c r="AF643" s="624"/>
      <c r="AG643" s="624"/>
      <c r="AH643" s="624"/>
      <c r="AI643" s="624"/>
      <c r="AJ643" s="624"/>
    </row>
    <row r="644" spans="1:36" ht="15.6">
      <c r="A644" s="686"/>
      <c r="B644" s="686"/>
      <c r="C644" s="624"/>
      <c r="D644" s="624"/>
      <c r="E644" s="687"/>
      <c r="F644" s="688"/>
      <c r="G644" s="624"/>
      <c r="H644" s="624"/>
      <c r="V644" s="624"/>
      <c r="W644" s="624"/>
      <c r="X644" s="624"/>
      <c r="Y644" s="624"/>
      <c r="Z644" s="624"/>
      <c r="AA644" s="624"/>
      <c r="AB644" s="624"/>
      <c r="AC644" s="624"/>
      <c r="AD644" s="624"/>
      <c r="AE644" s="624"/>
      <c r="AF644" s="624"/>
      <c r="AG644" s="624"/>
      <c r="AH644" s="624"/>
      <c r="AI644" s="624"/>
      <c r="AJ644" s="624"/>
    </row>
    <row r="645" spans="1:36" ht="15.6">
      <c r="A645" s="686"/>
      <c r="B645" s="686"/>
      <c r="C645" s="624"/>
      <c r="D645" s="624"/>
      <c r="E645" s="687"/>
      <c r="F645" s="688"/>
      <c r="G645" s="624"/>
      <c r="H645" s="624"/>
      <c r="V645" s="624"/>
      <c r="W645" s="624"/>
      <c r="X645" s="624"/>
      <c r="Y645" s="624"/>
      <c r="Z645" s="624"/>
      <c r="AA645" s="624"/>
      <c r="AB645" s="624"/>
      <c r="AC645" s="624"/>
      <c r="AD645" s="624"/>
      <c r="AE645" s="624"/>
      <c r="AF645" s="624"/>
      <c r="AG645" s="624"/>
      <c r="AH645" s="624"/>
      <c r="AI645" s="624"/>
      <c r="AJ645" s="624"/>
    </row>
    <row r="646" spans="1:36" ht="15.6">
      <c r="A646" s="686"/>
      <c r="B646" s="686"/>
      <c r="C646" s="624"/>
      <c r="D646" s="624"/>
      <c r="E646" s="687"/>
      <c r="F646" s="688"/>
      <c r="G646" s="624"/>
      <c r="H646" s="624"/>
      <c r="V646" s="624"/>
      <c r="W646" s="624"/>
      <c r="X646" s="624"/>
      <c r="Y646" s="624"/>
      <c r="Z646" s="624"/>
      <c r="AA646" s="624"/>
      <c r="AB646" s="624"/>
      <c r="AC646" s="624"/>
      <c r="AD646" s="624"/>
      <c r="AE646" s="624"/>
      <c r="AF646" s="624"/>
      <c r="AG646" s="624"/>
      <c r="AH646" s="624"/>
      <c r="AI646" s="624"/>
      <c r="AJ646" s="624"/>
    </row>
    <row r="647" spans="1:36" ht="15.6">
      <c r="A647" s="686"/>
      <c r="B647" s="686"/>
      <c r="C647" s="624"/>
      <c r="D647" s="624"/>
      <c r="E647" s="687"/>
      <c r="F647" s="688"/>
      <c r="G647" s="624"/>
      <c r="H647" s="624"/>
      <c r="V647" s="624"/>
      <c r="W647" s="624"/>
      <c r="X647" s="624"/>
      <c r="Y647" s="624"/>
      <c r="Z647" s="624"/>
      <c r="AA647" s="624"/>
      <c r="AB647" s="624"/>
      <c r="AC647" s="624"/>
      <c r="AD647" s="624"/>
      <c r="AE647" s="624"/>
      <c r="AF647" s="624"/>
      <c r="AG647" s="624"/>
      <c r="AH647" s="624"/>
      <c r="AI647" s="624"/>
      <c r="AJ647" s="624"/>
    </row>
    <row r="648" spans="1:36" ht="15.6">
      <c r="A648" s="686"/>
      <c r="B648" s="686"/>
      <c r="C648" s="624"/>
      <c r="D648" s="624"/>
      <c r="E648" s="687"/>
      <c r="F648" s="688"/>
      <c r="G648" s="624"/>
      <c r="H648" s="624"/>
      <c r="V648" s="624"/>
      <c r="W648" s="624"/>
      <c r="X648" s="624"/>
      <c r="Y648" s="624"/>
      <c r="Z648" s="624"/>
      <c r="AA648" s="624"/>
      <c r="AB648" s="624"/>
      <c r="AC648" s="624"/>
      <c r="AD648" s="624"/>
      <c r="AE648" s="624"/>
      <c r="AF648" s="624"/>
      <c r="AG648" s="624"/>
      <c r="AH648" s="624"/>
      <c r="AI648" s="624"/>
      <c r="AJ648" s="624"/>
    </row>
    <row r="649" spans="1:36" ht="15.6">
      <c r="A649" s="686"/>
      <c r="B649" s="686"/>
      <c r="C649" s="624"/>
      <c r="D649" s="624"/>
      <c r="E649" s="687"/>
      <c r="F649" s="688"/>
      <c r="G649" s="624"/>
      <c r="H649" s="624"/>
      <c r="V649" s="624"/>
      <c r="W649" s="624"/>
      <c r="X649" s="624"/>
      <c r="Y649" s="624"/>
      <c r="Z649" s="624"/>
      <c r="AA649" s="624"/>
      <c r="AB649" s="624"/>
      <c r="AC649" s="624"/>
      <c r="AD649" s="624"/>
      <c r="AE649" s="624"/>
      <c r="AF649" s="624"/>
      <c r="AG649" s="624"/>
      <c r="AH649" s="624"/>
      <c r="AI649" s="624"/>
      <c r="AJ649" s="624"/>
    </row>
    <row r="650" spans="1:36" ht="15.6">
      <c r="A650" s="686"/>
      <c r="B650" s="686"/>
      <c r="C650" s="624"/>
      <c r="D650" s="624"/>
      <c r="E650" s="687"/>
      <c r="F650" s="688"/>
      <c r="G650" s="624"/>
      <c r="H650" s="624"/>
      <c r="V650" s="624"/>
      <c r="W650" s="624"/>
      <c r="X650" s="624"/>
      <c r="Y650" s="624"/>
      <c r="Z650" s="624"/>
      <c r="AA650" s="624"/>
      <c r="AB650" s="624"/>
      <c r="AC650" s="624"/>
      <c r="AD650" s="624"/>
      <c r="AE650" s="624"/>
      <c r="AF650" s="624"/>
      <c r="AG650" s="624"/>
      <c r="AH650" s="624"/>
      <c r="AI650" s="624"/>
      <c r="AJ650" s="624"/>
    </row>
    <row r="651" spans="1:36" ht="15.6">
      <c r="A651" s="686"/>
      <c r="B651" s="686"/>
      <c r="C651" s="624"/>
      <c r="D651" s="624"/>
      <c r="E651" s="687"/>
      <c r="F651" s="688"/>
      <c r="G651" s="624"/>
      <c r="H651" s="624"/>
      <c r="V651" s="624"/>
      <c r="W651" s="624"/>
      <c r="X651" s="624"/>
      <c r="Y651" s="624"/>
      <c r="Z651" s="624"/>
      <c r="AA651" s="624"/>
      <c r="AB651" s="624"/>
      <c r="AC651" s="624"/>
      <c r="AD651" s="624"/>
      <c r="AE651" s="624"/>
      <c r="AF651" s="624"/>
      <c r="AG651" s="624"/>
      <c r="AH651" s="624"/>
      <c r="AI651" s="624"/>
      <c r="AJ651" s="624"/>
    </row>
    <row r="652" spans="1:36" ht="15.6">
      <c r="A652" s="686"/>
      <c r="B652" s="686"/>
      <c r="C652" s="624"/>
      <c r="D652" s="624"/>
      <c r="E652" s="687"/>
      <c r="F652" s="688"/>
      <c r="G652" s="624"/>
      <c r="H652" s="624"/>
      <c r="V652" s="624"/>
      <c r="W652" s="624"/>
      <c r="X652" s="624"/>
      <c r="Y652" s="624"/>
      <c r="Z652" s="624"/>
      <c r="AA652" s="624"/>
      <c r="AB652" s="624"/>
      <c r="AC652" s="624"/>
      <c r="AD652" s="624"/>
      <c r="AE652" s="624"/>
      <c r="AF652" s="624"/>
      <c r="AG652" s="624"/>
      <c r="AH652" s="624"/>
      <c r="AI652" s="624"/>
      <c r="AJ652" s="624"/>
    </row>
    <row r="653" spans="1:36" ht="15.6">
      <c r="A653" s="686"/>
      <c r="B653" s="686"/>
      <c r="C653" s="624"/>
      <c r="D653" s="624"/>
      <c r="E653" s="687"/>
      <c r="F653" s="688"/>
      <c r="G653" s="624"/>
      <c r="H653" s="624"/>
      <c r="V653" s="624"/>
      <c r="W653" s="624"/>
      <c r="X653" s="624"/>
      <c r="Y653" s="624"/>
      <c r="Z653" s="624"/>
      <c r="AA653" s="624"/>
      <c r="AB653" s="624"/>
      <c r="AC653" s="624"/>
      <c r="AD653" s="624"/>
      <c r="AE653" s="624"/>
      <c r="AF653" s="624"/>
      <c r="AG653" s="624"/>
      <c r="AH653" s="624"/>
      <c r="AI653" s="624"/>
      <c r="AJ653" s="624"/>
    </row>
    <row r="654" spans="1:36" ht="15.6">
      <c r="A654" s="686"/>
      <c r="B654" s="686"/>
      <c r="C654" s="624"/>
      <c r="D654" s="624"/>
      <c r="E654" s="687"/>
      <c r="F654" s="688"/>
      <c r="G654" s="624"/>
      <c r="H654" s="624"/>
      <c r="V654" s="624"/>
      <c r="W654" s="624"/>
      <c r="X654" s="624"/>
      <c r="Y654" s="624"/>
      <c r="Z654" s="624"/>
      <c r="AA654" s="624"/>
      <c r="AB654" s="624"/>
      <c r="AC654" s="624"/>
      <c r="AD654" s="624"/>
      <c r="AE654" s="624"/>
      <c r="AF654" s="624"/>
      <c r="AG654" s="624"/>
      <c r="AH654" s="624"/>
      <c r="AI654" s="624"/>
      <c r="AJ654" s="624"/>
    </row>
    <row r="655" spans="1:36" ht="15.6">
      <c r="A655" s="686"/>
      <c r="B655" s="686"/>
      <c r="C655" s="624"/>
      <c r="D655" s="624"/>
      <c r="E655" s="687"/>
      <c r="F655" s="688"/>
      <c r="G655" s="624"/>
      <c r="H655" s="624"/>
      <c r="V655" s="624"/>
      <c r="W655" s="624"/>
      <c r="X655" s="624"/>
      <c r="Y655" s="624"/>
      <c r="Z655" s="624"/>
      <c r="AA655" s="624"/>
      <c r="AB655" s="624"/>
      <c r="AC655" s="624"/>
      <c r="AD655" s="624"/>
      <c r="AE655" s="624"/>
      <c r="AF655" s="624"/>
      <c r="AG655" s="624"/>
      <c r="AH655" s="624"/>
      <c r="AI655" s="624"/>
      <c r="AJ655" s="624"/>
    </row>
    <row r="656" spans="1:36" ht="15.6">
      <c r="A656" s="686"/>
      <c r="B656" s="686"/>
      <c r="C656" s="624"/>
      <c r="D656" s="624"/>
      <c r="E656" s="687"/>
      <c r="F656" s="688"/>
      <c r="G656" s="624"/>
      <c r="H656" s="624"/>
      <c r="V656" s="624"/>
      <c r="W656" s="624"/>
      <c r="X656" s="624"/>
      <c r="Y656" s="624"/>
      <c r="Z656" s="624"/>
      <c r="AA656" s="624"/>
      <c r="AB656" s="624"/>
      <c r="AC656" s="624"/>
      <c r="AD656" s="624"/>
      <c r="AE656" s="624"/>
      <c r="AF656" s="624"/>
      <c r="AG656" s="624"/>
      <c r="AH656" s="624"/>
      <c r="AI656" s="624"/>
      <c r="AJ656" s="624"/>
    </row>
    <row r="657" spans="1:36" ht="15.6">
      <c r="A657" s="686"/>
      <c r="B657" s="686"/>
      <c r="C657" s="624"/>
      <c r="D657" s="624"/>
      <c r="E657" s="687"/>
      <c r="F657" s="688"/>
      <c r="G657" s="624"/>
      <c r="H657" s="624"/>
      <c r="V657" s="624"/>
      <c r="W657" s="624"/>
      <c r="X657" s="624"/>
      <c r="Y657" s="624"/>
      <c r="Z657" s="624"/>
      <c r="AA657" s="624"/>
      <c r="AB657" s="624"/>
      <c r="AC657" s="624"/>
      <c r="AD657" s="624"/>
      <c r="AE657" s="624"/>
      <c r="AF657" s="624"/>
      <c r="AG657" s="624"/>
      <c r="AH657" s="624"/>
      <c r="AI657" s="624"/>
      <c r="AJ657" s="624"/>
    </row>
    <row r="658" spans="1:36" ht="15.6">
      <c r="A658" s="686"/>
      <c r="B658" s="686"/>
      <c r="C658" s="624"/>
      <c r="D658" s="624"/>
      <c r="E658" s="687"/>
      <c r="F658" s="688"/>
      <c r="G658" s="624"/>
      <c r="H658" s="624"/>
      <c r="V658" s="624"/>
      <c r="W658" s="624"/>
      <c r="X658" s="624"/>
      <c r="Y658" s="624"/>
      <c r="Z658" s="624"/>
      <c r="AA658" s="624"/>
      <c r="AB658" s="624"/>
      <c r="AC658" s="624"/>
      <c r="AD658" s="624"/>
      <c r="AE658" s="624"/>
      <c r="AF658" s="624"/>
      <c r="AG658" s="624"/>
      <c r="AH658" s="624"/>
      <c r="AI658" s="624"/>
      <c r="AJ658" s="624"/>
    </row>
    <row r="659" spans="1:36" ht="15.6">
      <c r="A659" s="686"/>
      <c r="B659" s="686"/>
      <c r="C659" s="624"/>
      <c r="D659" s="624"/>
      <c r="E659" s="687"/>
      <c r="F659" s="688"/>
      <c r="G659" s="624"/>
      <c r="H659" s="624"/>
      <c r="V659" s="624"/>
      <c r="W659" s="624"/>
      <c r="X659" s="624"/>
      <c r="Y659" s="624"/>
      <c r="Z659" s="624"/>
      <c r="AA659" s="624"/>
      <c r="AB659" s="624"/>
      <c r="AC659" s="624"/>
      <c r="AD659" s="624"/>
      <c r="AE659" s="624"/>
      <c r="AF659" s="624"/>
      <c r="AG659" s="624"/>
      <c r="AH659" s="624"/>
      <c r="AI659" s="624"/>
      <c r="AJ659" s="624"/>
    </row>
    <row r="660" spans="1:36" ht="15.6">
      <c r="A660" s="686"/>
      <c r="B660" s="686"/>
      <c r="C660" s="624"/>
      <c r="D660" s="624"/>
      <c r="E660" s="687"/>
      <c r="F660" s="688"/>
      <c r="G660" s="624"/>
      <c r="H660" s="624"/>
      <c r="V660" s="624"/>
      <c r="W660" s="624"/>
      <c r="X660" s="624"/>
      <c r="Y660" s="624"/>
      <c r="Z660" s="624"/>
      <c r="AA660" s="624"/>
      <c r="AB660" s="624"/>
      <c r="AC660" s="624"/>
      <c r="AD660" s="624"/>
      <c r="AE660" s="624"/>
      <c r="AF660" s="624"/>
      <c r="AG660" s="624"/>
      <c r="AH660" s="624"/>
      <c r="AI660" s="624"/>
      <c r="AJ660" s="624"/>
    </row>
    <row r="661" spans="1:36" ht="15.6">
      <c r="A661" s="686"/>
      <c r="B661" s="686"/>
      <c r="C661" s="624"/>
      <c r="D661" s="624"/>
      <c r="E661" s="687"/>
      <c r="F661" s="688"/>
      <c r="G661" s="624"/>
      <c r="H661" s="624"/>
      <c r="V661" s="624"/>
      <c r="W661" s="624"/>
      <c r="X661" s="624"/>
      <c r="Y661" s="624"/>
      <c r="Z661" s="624"/>
      <c r="AA661" s="624"/>
      <c r="AB661" s="624"/>
      <c r="AC661" s="624"/>
      <c r="AD661" s="624"/>
      <c r="AE661" s="624"/>
      <c r="AF661" s="624"/>
      <c r="AG661" s="624"/>
      <c r="AH661" s="624"/>
      <c r="AI661" s="624"/>
      <c r="AJ661" s="624"/>
    </row>
    <row r="662" spans="1:36" ht="15.6">
      <c r="A662" s="686"/>
      <c r="B662" s="686"/>
      <c r="C662" s="624"/>
      <c r="D662" s="624"/>
      <c r="E662" s="687"/>
      <c r="F662" s="688"/>
      <c r="G662" s="624"/>
      <c r="H662" s="624"/>
      <c r="V662" s="624"/>
      <c r="W662" s="624"/>
      <c r="X662" s="624"/>
      <c r="Y662" s="624"/>
      <c r="Z662" s="624"/>
      <c r="AA662" s="624"/>
      <c r="AB662" s="624"/>
      <c r="AC662" s="624"/>
      <c r="AD662" s="624"/>
      <c r="AE662" s="624"/>
      <c r="AF662" s="624"/>
      <c r="AG662" s="624"/>
      <c r="AH662" s="624"/>
      <c r="AI662" s="624"/>
      <c r="AJ662" s="624"/>
    </row>
    <row r="663" spans="1:36" ht="15.6">
      <c r="A663" s="686"/>
      <c r="B663" s="686"/>
      <c r="C663" s="624"/>
      <c r="D663" s="624"/>
      <c r="E663" s="687"/>
      <c r="F663" s="688"/>
      <c r="G663" s="624"/>
      <c r="H663" s="624"/>
      <c r="V663" s="624"/>
      <c r="W663" s="624"/>
      <c r="X663" s="624"/>
      <c r="Y663" s="624"/>
      <c r="Z663" s="624"/>
      <c r="AA663" s="624"/>
      <c r="AB663" s="624"/>
      <c r="AC663" s="624"/>
      <c r="AD663" s="624"/>
      <c r="AE663" s="624"/>
      <c r="AF663" s="624"/>
      <c r="AG663" s="624"/>
      <c r="AH663" s="624"/>
      <c r="AI663" s="624"/>
      <c r="AJ663" s="624"/>
    </row>
    <row r="664" spans="1:36" ht="15.6">
      <c r="A664" s="686"/>
      <c r="B664" s="686"/>
      <c r="C664" s="624"/>
      <c r="D664" s="624"/>
      <c r="E664" s="687"/>
      <c r="F664" s="688"/>
      <c r="G664" s="624"/>
      <c r="H664" s="624"/>
      <c r="V664" s="624"/>
      <c r="W664" s="624"/>
      <c r="X664" s="624"/>
      <c r="Y664" s="624"/>
      <c r="Z664" s="624"/>
      <c r="AA664" s="624"/>
      <c r="AB664" s="624"/>
      <c r="AC664" s="624"/>
      <c r="AD664" s="624"/>
      <c r="AE664" s="624"/>
      <c r="AF664" s="624"/>
      <c r="AG664" s="624"/>
      <c r="AH664" s="624"/>
      <c r="AI664" s="624"/>
      <c r="AJ664" s="624"/>
    </row>
    <row r="665" spans="1:36" ht="15.6">
      <c r="A665" s="686"/>
      <c r="B665" s="686"/>
      <c r="C665" s="624"/>
      <c r="D665" s="624"/>
      <c r="E665" s="687"/>
      <c r="F665" s="688"/>
      <c r="G665" s="624"/>
      <c r="H665" s="624"/>
      <c r="V665" s="624"/>
      <c r="W665" s="624"/>
      <c r="X665" s="624"/>
      <c r="Y665" s="624"/>
      <c r="Z665" s="624"/>
      <c r="AA665" s="624"/>
      <c r="AB665" s="624"/>
      <c r="AC665" s="624"/>
      <c r="AD665" s="624"/>
      <c r="AE665" s="624"/>
      <c r="AF665" s="624"/>
      <c r="AG665" s="624"/>
      <c r="AH665" s="624"/>
      <c r="AI665" s="624"/>
      <c r="AJ665" s="624"/>
    </row>
    <row r="666" spans="1:36" ht="15.6">
      <c r="A666" s="686"/>
      <c r="B666" s="686"/>
      <c r="C666" s="624"/>
      <c r="D666" s="624"/>
      <c r="E666" s="687"/>
      <c r="F666" s="688"/>
      <c r="G666" s="624"/>
      <c r="H666" s="624"/>
      <c r="V666" s="624"/>
      <c r="W666" s="624"/>
      <c r="X666" s="624"/>
      <c r="Y666" s="624"/>
      <c r="Z666" s="624"/>
      <c r="AA666" s="624"/>
      <c r="AB666" s="624"/>
      <c r="AC666" s="624"/>
      <c r="AD666" s="624"/>
      <c r="AE666" s="624"/>
      <c r="AF666" s="624"/>
      <c r="AG666" s="624"/>
      <c r="AH666" s="624"/>
      <c r="AI666" s="624"/>
      <c r="AJ666" s="624"/>
    </row>
    <row r="667" spans="1:36" ht="15.6">
      <c r="A667" s="686"/>
      <c r="B667" s="686"/>
      <c r="C667" s="624"/>
      <c r="D667" s="624"/>
      <c r="E667" s="687"/>
      <c r="F667" s="688"/>
      <c r="G667" s="624"/>
      <c r="H667" s="624"/>
      <c r="V667" s="624"/>
      <c r="W667" s="624"/>
      <c r="X667" s="624"/>
      <c r="Y667" s="624"/>
      <c r="Z667" s="624"/>
      <c r="AA667" s="624"/>
      <c r="AB667" s="624"/>
      <c r="AC667" s="624"/>
      <c r="AD667" s="624"/>
      <c r="AE667" s="624"/>
      <c r="AF667" s="624"/>
      <c r="AG667" s="624"/>
      <c r="AH667" s="624"/>
      <c r="AI667" s="624"/>
      <c r="AJ667" s="624"/>
    </row>
    <row r="668" spans="1:36" ht="15.6">
      <c r="A668" s="686"/>
      <c r="B668" s="686"/>
      <c r="C668" s="624"/>
      <c r="D668" s="624"/>
      <c r="E668" s="687"/>
      <c r="F668" s="688"/>
      <c r="G668" s="624"/>
      <c r="H668" s="624"/>
      <c r="V668" s="624"/>
      <c r="W668" s="624"/>
      <c r="X668" s="624"/>
      <c r="Y668" s="624"/>
      <c r="Z668" s="624"/>
      <c r="AA668" s="624"/>
      <c r="AB668" s="624"/>
      <c r="AC668" s="624"/>
      <c r="AD668" s="624"/>
      <c r="AE668" s="624"/>
      <c r="AF668" s="624"/>
      <c r="AG668" s="624"/>
      <c r="AH668" s="624"/>
      <c r="AI668" s="624"/>
      <c r="AJ668" s="624"/>
    </row>
    <row r="669" spans="1:36" ht="15.6">
      <c r="A669" s="686"/>
      <c r="B669" s="686"/>
      <c r="C669" s="624"/>
      <c r="D669" s="624"/>
      <c r="E669" s="687"/>
      <c r="F669" s="688"/>
      <c r="G669" s="624"/>
      <c r="H669" s="624"/>
      <c r="V669" s="624"/>
      <c r="W669" s="624"/>
      <c r="X669" s="624"/>
      <c r="Y669" s="624"/>
      <c r="Z669" s="624"/>
      <c r="AA669" s="624"/>
      <c r="AB669" s="624"/>
      <c r="AC669" s="624"/>
      <c r="AD669" s="624"/>
      <c r="AE669" s="624"/>
      <c r="AF669" s="624"/>
      <c r="AG669" s="624"/>
      <c r="AH669" s="624"/>
      <c r="AI669" s="624"/>
      <c r="AJ669" s="624"/>
    </row>
    <row r="670" spans="1:36" ht="15.6">
      <c r="A670" s="686"/>
      <c r="B670" s="686"/>
      <c r="C670" s="624"/>
      <c r="D670" s="624"/>
      <c r="E670" s="687"/>
      <c r="F670" s="688"/>
      <c r="G670" s="624"/>
      <c r="H670" s="624"/>
      <c r="V670" s="624"/>
      <c r="W670" s="624"/>
      <c r="X670" s="624"/>
      <c r="Y670" s="624"/>
      <c r="Z670" s="624"/>
      <c r="AA670" s="624"/>
      <c r="AB670" s="624"/>
      <c r="AC670" s="624"/>
      <c r="AD670" s="624"/>
      <c r="AE670" s="624"/>
      <c r="AF670" s="624"/>
      <c r="AG670" s="624"/>
      <c r="AH670" s="624"/>
      <c r="AI670" s="624"/>
      <c r="AJ670" s="624"/>
    </row>
    <row r="671" spans="1:36" ht="15.6">
      <c r="A671" s="686"/>
      <c r="B671" s="686"/>
      <c r="C671" s="624"/>
      <c r="D671" s="624"/>
      <c r="E671" s="687"/>
      <c r="F671" s="688"/>
      <c r="G671" s="624"/>
      <c r="H671" s="624"/>
      <c r="V671" s="624"/>
      <c r="W671" s="624"/>
      <c r="X671" s="624"/>
      <c r="Y671" s="624"/>
      <c r="Z671" s="624"/>
      <c r="AA671" s="624"/>
      <c r="AB671" s="624"/>
      <c r="AC671" s="624"/>
      <c r="AD671" s="624"/>
      <c r="AE671" s="624"/>
      <c r="AF671" s="624"/>
      <c r="AG671" s="624"/>
      <c r="AH671" s="624"/>
      <c r="AI671" s="624"/>
      <c r="AJ671" s="624"/>
    </row>
    <row r="672" spans="1:36" ht="15.6">
      <c r="A672" s="686"/>
      <c r="B672" s="686"/>
      <c r="C672" s="624"/>
      <c r="D672" s="624"/>
      <c r="E672" s="687"/>
      <c r="F672" s="688"/>
      <c r="G672" s="624"/>
      <c r="H672" s="624"/>
      <c r="V672" s="624"/>
      <c r="W672" s="624"/>
      <c r="X672" s="624"/>
      <c r="Y672" s="624"/>
      <c r="Z672" s="624"/>
      <c r="AA672" s="624"/>
      <c r="AB672" s="624"/>
      <c r="AC672" s="624"/>
      <c r="AD672" s="624"/>
      <c r="AE672" s="624"/>
      <c r="AF672" s="624"/>
      <c r="AG672" s="624"/>
      <c r="AH672" s="624"/>
      <c r="AI672" s="624"/>
      <c r="AJ672" s="624"/>
    </row>
    <row r="673" spans="1:36" ht="15.6">
      <c r="A673" s="686"/>
      <c r="B673" s="686"/>
      <c r="C673" s="624"/>
      <c r="D673" s="624"/>
      <c r="E673" s="687"/>
      <c r="F673" s="688"/>
      <c r="G673" s="624"/>
      <c r="H673" s="624"/>
      <c r="V673" s="624"/>
      <c r="W673" s="624"/>
      <c r="X673" s="624"/>
      <c r="Y673" s="624"/>
      <c r="Z673" s="624"/>
      <c r="AA673" s="624"/>
      <c r="AB673" s="624"/>
      <c r="AC673" s="624"/>
      <c r="AD673" s="624"/>
      <c r="AE673" s="624"/>
      <c r="AF673" s="624"/>
      <c r="AG673" s="624"/>
      <c r="AH673" s="624"/>
      <c r="AI673" s="624"/>
      <c r="AJ673" s="624"/>
    </row>
    <row r="674" spans="1:36" ht="15.6">
      <c r="A674" s="686"/>
      <c r="B674" s="686"/>
      <c r="C674" s="624"/>
      <c r="D674" s="624"/>
      <c r="E674" s="687"/>
      <c r="F674" s="688"/>
      <c r="G674" s="624"/>
      <c r="H674" s="624"/>
      <c r="V674" s="624"/>
      <c r="W674" s="624"/>
      <c r="X674" s="624"/>
      <c r="Y674" s="624"/>
      <c r="Z674" s="624"/>
      <c r="AA674" s="624"/>
      <c r="AB674" s="624"/>
      <c r="AC674" s="624"/>
      <c r="AD674" s="624"/>
      <c r="AE674" s="624"/>
      <c r="AF674" s="624"/>
      <c r="AG674" s="624"/>
      <c r="AH674" s="624"/>
      <c r="AI674" s="624"/>
      <c r="AJ674" s="624"/>
    </row>
    <row r="675" spans="1:36" ht="15.6">
      <c r="A675" s="686"/>
      <c r="B675" s="686"/>
      <c r="C675" s="624"/>
      <c r="D675" s="624"/>
      <c r="E675" s="687"/>
      <c r="F675" s="688"/>
      <c r="G675" s="624"/>
      <c r="H675" s="624"/>
      <c r="V675" s="624"/>
      <c r="W675" s="624"/>
      <c r="X675" s="624"/>
      <c r="Y675" s="624"/>
      <c r="Z675" s="624"/>
      <c r="AA675" s="624"/>
      <c r="AB675" s="624"/>
      <c r="AC675" s="624"/>
      <c r="AD675" s="624"/>
      <c r="AE675" s="624"/>
      <c r="AF675" s="624"/>
      <c r="AG675" s="624"/>
      <c r="AH675" s="624"/>
      <c r="AI675" s="624"/>
      <c r="AJ675" s="624"/>
    </row>
    <row r="676" spans="1:36" ht="15.6">
      <c r="A676" s="686"/>
      <c r="B676" s="686"/>
      <c r="C676" s="624"/>
      <c r="D676" s="624"/>
      <c r="E676" s="687"/>
      <c r="F676" s="688"/>
      <c r="G676" s="624"/>
      <c r="H676" s="624"/>
      <c r="V676" s="624"/>
      <c r="W676" s="624"/>
      <c r="X676" s="624"/>
      <c r="Y676" s="624"/>
      <c r="Z676" s="624"/>
      <c r="AA676" s="624"/>
      <c r="AB676" s="624"/>
      <c r="AC676" s="624"/>
      <c r="AD676" s="624"/>
      <c r="AE676" s="624"/>
      <c r="AF676" s="624"/>
      <c r="AG676" s="624"/>
      <c r="AH676" s="624"/>
      <c r="AI676" s="624"/>
      <c r="AJ676" s="624"/>
    </row>
    <row r="677" spans="1:36" ht="15.6">
      <c r="A677" s="686"/>
      <c r="B677" s="686"/>
      <c r="C677" s="624"/>
      <c r="D677" s="624"/>
      <c r="E677" s="687"/>
      <c r="F677" s="688"/>
      <c r="G677" s="624"/>
      <c r="H677" s="624"/>
      <c r="V677" s="624"/>
      <c r="W677" s="624"/>
      <c r="X677" s="624"/>
      <c r="Y677" s="624"/>
      <c r="Z677" s="624"/>
      <c r="AA677" s="624"/>
      <c r="AB677" s="624"/>
      <c r="AC677" s="624"/>
      <c r="AD677" s="624"/>
      <c r="AE677" s="624"/>
      <c r="AF677" s="624"/>
      <c r="AG677" s="624"/>
      <c r="AH677" s="624"/>
      <c r="AI677" s="624"/>
      <c r="AJ677" s="624"/>
    </row>
    <row r="678" spans="1:36" ht="15.6">
      <c r="A678" s="686"/>
      <c r="B678" s="686"/>
      <c r="C678" s="624"/>
      <c r="D678" s="624"/>
      <c r="E678" s="687"/>
      <c r="F678" s="688"/>
      <c r="G678" s="624"/>
      <c r="H678" s="624"/>
      <c r="V678" s="624"/>
      <c r="W678" s="624"/>
      <c r="X678" s="624"/>
      <c r="Y678" s="624"/>
      <c r="Z678" s="624"/>
      <c r="AA678" s="624"/>
      <c r="AB678" s="624"/>
      <c r="AC678" s="624"/>
      <c r="AD678" s="624"/>
      <c r="AE678" s="624"/>
      <c r="AF678" s="624"/>
      <c r="AG678" s="624"/>
      <c r="AH678" s="624"/>
      <c r="AI678" s="624"/>
      <c r="AJ678" s="624"/>
    </row>
    <row r="679" spans="1:36" ht="15.6">
      <c r="A679" s="686"/>
      <c r="B679" s="686"/>
      <c r="C679" s="624"/>
      <c r="D679" s="624"/>
      <c r="E679" s="687"/>
      <c r="F679" s="688"/>
      <c r="G679" s="624"/>
      <c r="H679" s="624"/>
      <c r="V679" s="624"/>
      <c r="W679" s="624"/>
      <c r="X679" s="624"/>
      <c r="Y679" s="624"/>
      <c r="Z679" s="624"/>
      <c r="AA679" s="624"/>
      <c r="AB679" s="624"/>
      <c r="AC679" s="624"/>
      <c r="AD679" s="624"/>
      <c r="AE679" s="624"/>
      <c r="AF679" s="624"/>
      <c r="AG679" s="624"/>
      <c r="AH679" s="624"/>
      <c r="AI679" s="624"/>
      <c r="AJ679" s="624"/>
    </row>
    <row r="680" spans="1:36" ht="15.6">
      <c r="A680" s="686"/>
      <c r="B680" s="686"/>
      <c r="C680" s="624"/>
      <c r="D680" s="624"/>
      <c r="E680" s="687"/>
      <c r="F680" s="688"/>
      <c r="G680" s="624"/>
      <c r="H680" s="624"/>
      <c r="V680" s="624"/>
      <c r="W680" s="624"/>
      <c r="X680" s="624"/>
      <c r="Y680" s="624"/>
      <c r="Z680" s="624"/>
      <c r="AA680" s="624"/>
      <c r="AB680" s="624"/>
      <c r="AC680" s="624"/>
      <c r="AD680" s="624"/>
      <c r="AE680" s="624"/>
      <c r="AF680" s="624"/>
      <c r="AG680" s="624"/>
      <c r="AH680" s="624"/>
      <c r="AI680" s="624"/>
      <c r="AJ680" s="624"/>
    </row>
    <row r="681" spans="1:36" ht="15.6">
      <c r="A681" s="686"/>
      <c r="B681" s="686"/>
      <c r="C681" s="624"/>
      <c r="D681" s="624"/>
      <c r="E681" s="687"/>
      <c r="F681" s="688"/>
      <c r="G681" s="624"/>
      <c r="H681" s="624"/>
      <c r="V681" s="624"/>
      <c r="W681" s="624"/>
      <c r="X681" s="624"/>
      <c r="Y681" s="624"/>
      <c r="Z681" s="624"/>
      <c r="AA681" s="624"/>
      <c r="AB681" s="624"/>
      <c r="AC681" s="624"/>
      <c r="AD681" s="624"/>
      <c r="AE681" s="624"/>
      <c r="AF681" s="624"/>
      <c r="AG681" s="624"/>
      <c r="AH681" s="624"/>
      <c r="AI681" s="624"/>
      <c r="AJ681" s="624"/>
    </row>
    <row r="682" spans="1:36" ht="15.6">
      <c r="A682" s="686"/>
      <c r="B682" s="686"/>
      <c r="C682" s="624"/>
      <c r="D682" s="624"/>
      <c r="E682" s="687"/>
      <c r="F682" s="688"/>
      <c r="G682" s="624"/>
      <c r="H682" s="624"/>
      <c r="V682" s="624"/>
      <c r="W682" s="624"/>
      <c r="X682" s="624"/>
      <c r="Y682" s="624"/>
      <c r="Z682" s="624"/>
      <c r="AA682" s="624"/>
      <c r="AB682" s="624"/>
      <c r="AC682" s="624"/>
      <c r="AD682" s="624"/>
      <c r="AE682" s="624"/>
      <c r="AF682" s="624"/>
      <c r="AG682" s="624"/>
      <c r="AH682" s="624"/>
      <c r="AI682" s="624"/>
      <c r="AJ682" s="624"/>
    </row>
    <row r="683" spans="1:36" ht="15.6">
      <c r="A683" s="686"/>
      <c r="B683" s="686"/>
      <c r="C683" s="624"/>
      <c r="D683" s="624"/>
      <c r="E683" s="687"/>
      <c r="F683" s="688"/>
      <c r="G683" s="624"/>
      <c r="H683" s="624"/>
      <c r="V683" s="624"/>
      <c r="W683" s="624"/>
      <c r="X683" s="624"/>
      <c r="Y683" s="624"/>
      <c r="Z683" s="624"/>
      <c r="AA683" s="624"/>
      <c r="AB683" s="624"/>
      <c r="AC683" s="624"/>
      <c r="AD683" s="624"/>
      <c r="AE683" s="624"/>
      <c r="AF683" s="624"/>
      <c r="AG683" s="624"/>
      <c r="AH683" s="624"/>
      <c r="AI683" s="624"/>
      <c r="AJ683" s="624"/>
    </row>
    <row r="684" spans="1:36" ht="15.6">
      <c r="A684" s="686"/>
      <c r="B684" s="686"/>
      <c r="C684" s="624"/>
      <c r="D684" s="624"/>
      <c r="E684" s="687"/>
      <c r="F684" s="688"/>
      <c r="G684" s="624"/>
      <c r="H684" s="624"/>
      <c r="V684" s="624"/>
      <c r="W684" s="624"/>
      <c r="X684" s="624"/>
      <c r="Y684" s="624"/>
      <c r="Z684" s="624"/>
      <c r="AA684" s="624"/>
      <c r="AB684" s="624"/>
      <c r="AC684" s="624"/>
      <c r="AD684" s="624"/>
      <c r="AE684" s="624"/>
      <c r="AF684" s="624"/>
      <c r="AG684" s="624"/>
      <c r="AH684" s="624"/>
      <c r="AI684" s="624"/>
      <c r="AJ684" s="624"/>
    </row>
    <row r="685" spans="1:36" ht="15.6">
      <c r="A685" s="686"/>
      <c r="B685" s="686"/>
      <c r="C685" s="624"/>
      <c r="D685" s="624"/>
      <c r="E685" s="687"/>
      <c r="F685" s="688"/>
      <c r="G685" s="624"/>
      <c r="H685" s="624"/>
      <c r="V685" s="624"/>
      <c r="W685" s="624"/>
      <c r="X685" s="624"/>
      <c r="Y685" s="624"/>
      <c r="Z685" s="624"/>
      <c r="AA685" s="624"/>
      <c r="AB685" s="624"/>
      <c r="AC685" s="624"/>
      <c r="AD685" s="624"/>
      <c r="AE685" s="624"/>
      <c r="AF685" s="624"/>
      <c r="AG685" s="624"/>
      <c r="AH685" s="624"/>
      <c r="AI685" s="624"/>
      <c r="AJ685" s="624"/>
    </row>
    <row r="686" spans="1:36" ht="15.6">
      <c r="A686" s="686"/>
      <c r="B686" s="686"/>
      <c r="C686" s="624"/>
      <c r="D686" s="624"/>
      <c r="E686" s="687"/>
      <c r="F686" s="688"/>
      <c r="G686" s="624"/>
      <c r="H686" s="624"/>
      <c r="V686" s="624"/>
      <c r="W686" s="624"/>
      <c r="X686" s="624"/>
      <c r="Y686" s="624"/>
      <c r="Z686" s="624"/>
      <c r="AA686" s="624"/>
      <c r="AB686" s="624"/>
      <c r="AC686" s="624"/>
      <c r="AD686" s="624"/>
      <c r="AE686" s="624"/>
      <c r="AF686" s="624"/>
      <c r="AG686" s="624"/>
      <c r="AH686" s="624"/>
      <c r="AI686" s="624"/>
      <c r="AJ686" s="624"/>
    </row>
    <row r="687" spans="1:36" ht="15.6">
      <c r="A687" s="686"/>
      <c r="B687" s="686"/>
      <c r="C687" s="624"/>
      <c r="D687" s="624"/>
      <c r="E687" s="687"/>
      <c r="F687" s="688"/>
      <c r="G687" s="624"/>
      <c r="H687" s="624"/>
      <c r="V687" s="624"/>
      <c r="W687" s="624"/>
      <c r="X687" s="624"/>
      <c r="Y687" s="624"/>
      <c r="Z687" s="624"/>
      <c r="AA687" s="624"/>
      <c r="AB687" s="624"/>
      <c r="AC687" s="624"/>
      <c r="AD687" s="624"/>
      <c r="AE687" s="624"/>
      <c r="AF687" s="624"/>
      <c r="AG687" s="624"/>
      <c r="AH687" s="624"/>
      <c r="AI687" s="624"/>
      <c r="AJ687" s="624"/>
    </row>
    <row r="688" spans="1:36" ht="15.6">
      <c r="A688" s="686"/>
      <c r="B688" s="686"/>
      <c r="C688" s="624"/>
      <c r="D688" s="624"/>
      <c r="E688" s="687"/>
      <c r="F688" s="688"/>
      <c r="G688" s="624"/>
      <c r="H688" s="624"/>
      <c r="V688" s="624"/>
      <c r="W688" s="624"/>
      <c r="X688" s="624"/>
      <c r="Y688" s="624"/>
      <c r="Z688" s="624"/>
      <c r="AA688" s="624"/>
      <c r="AB688" s="624"/>
      <c r="AC688" s="624"/>
      <c r="AD688" s="624"/>
      <c r="AE688" s="624"/>
      <c r="AF688" s="624"/>
      <c r="AG688" s="624"/>
      <c r="AH688" s="624"/>
      <c r="AI688" s="624"/>
      <c r="AJ688" s="624"/>
    </row>
    <row r="689" spans="1:36" ht="15.6">
      <c r="A689" s="686"/>
      <c r="B689" s="686"/>
      <c r="C689" s="624"/>
      <c r="D689" s="624"/>
      <c r="E689" s="687"/>
      <c r="F689" s="688"/>
      <c r="G689" s="624"/>
      <c r="H689" s="624"/>
      <c r="V689" s="624"/>
      <c r="W689" s="624"/>
      <c r="X689" s="624"/>
      <c r="Y689" s="624"/>
      <c r="Z689" s="624"/>
      <c r="AA689" s="624"/>
      <c r="AB689" s="624"/>
      <c r="AC689" s="624"/>
      <c r="AD689" s="624"/>
      <c r="AE689" s="624"/>
      <c r="AF689" s="624"/>
      <c r="AG689" s="624"/>
      <c r="AH689" s="624"/>
      <c r="AI689" s="624"/>
      <c r="AJ689" s="624"/>
    </row>
    <row r="690" spans="1:36" ht="15.6">
      <c r="A690" s="686"/>
      <c r="B690" s="686"/>
      <c r="C690" s="624"/>
      <c r="D690" s="624"/>
      <c r="E690" s="687"/>
      <c r="F690" s="688"/>
      <c r="G690" s="624"/>
      <c r="H690" s="624"/>
      <c r="V690" s="624"/>
      <c r="W690" s="624"/>
      <c r="X690" s="624"/>
      <c r="Y690" s="624"/>
      <c r="Z690" s="624"/>
      <c r="AA690" s="624"/>
      <c r="AB690" s="624"/>
      <c r="AC690" s="624"/>
      <c r="AD690" s="624"/>
      <c r="AE690" s="624"/>
      <c r="AF690" s="624"/>
      <c r="AG690" s="624"/>
      <c r="AH690" s="624"/>
      <c r="AI690" s="624"/>
      <c r="AJ690" s="624"/>
    </row>
    <row r="691" spans="1:36" ht="15.6">
      <c r="A691" s="686"/>
      <c r="B691" s="686"/>
      <c r="C691" s="624"/>
      <c r="D691" s="624"/>
      <c r="E691" s="687"/>
      <c r="F691" s="688"/>
      <c r="G691" s="624"/>
      <c r="H691" s="624"/>
      <c r="V691" s="624"/>
      <c r="W691" s="624"/>
      <c r="X691" s="624"/>
      <c r="Y691" s="624"/>
      <c r="Z691" s="624"/>
      <c r="AA691" s="624"/>
      <c r="AB691" s="624"/>
      <c r="AC691" s="624"/>
      <c r="AD691" s="624"/>
      <c r="AE691" s="624"/>
      <c r="AF691" s="624"/>
      <c r="AG691" s="624"/>
      <c r="AH691" s="624"/>
      <c r="AI691" s="624"/>
      <c r="AJ691" s="624"/>
    </row>
    <row r="692" spans="1:36" ht="15.6">
      <c r="A692" s="686"/>
      <c r="B692" s="686"/>
      <c r="C692" s="624"/>
      <c r="D692" s="624"/>
      <c r="E692" s="687"/>
      <c r="F692" s="688"/>
      <c r="G692" s="624"/>
      <c r="H692" s="624"/>
      <c r="V692" s="624"/>
      <c r="W692" s="624"/>
      <c r="X692" s="624"/>
      <c r="Y692" s="624"/>
      <c r="Z692" s="624"/>
      <c r="AA692" s="624"/>
      <c r="AB692" s="624"/>
      <c r="AC692" s="624"/>
      <c r="AD692" s="624"/>
      <c r="AE692" s="624"/>
      <c r="AF692" s="624"/>
      <c r="AG692" s="624"/>
      <c r="AH692" s="624"/>
      <c r="AI692" s="624"/>
      <c r="AJ692" s="624"/>
    </row>
    <row r="693" spans="1:36" ht="15.6">
      <c r="A693" s="686"/>
      <c r="B693" s="686"/>
      <c r="C693" s="624"/>
      <c r="D693" s="624"/>
      <c r="E693" s="687"/>
      <c r="F693" s="688"/>
      <c r="G693" s="624"/>
      <c r="H693" s="624"/>
      <c r="V693" s="624"/>
      <c r="W693" s="624"/>
      <c r="X693" s="624"/>
      <c r="Y693" s="624"/>
      <c r="Z693" s="624"/>
      <c r="AA693" s="624"/>
      <c r="AB693" s="624"/>
      <c r="AC693" s="624"/>
      <c r="AD693" s="624"/>
      <c r="AE693" s="624"/>
      <c r="AF693" s="624"/>
      <c r="AG693" s="624"/>
      <c r="AH693" s="624"/>
      <c r="AI693" s="624"/>
      <c r="AJ693" s="624"/>
    </row>
    <row r="694" spans="1:36" ht="15.6">
      <c r="A694" s="686"/>
      <c r="B694" s="686"/>
      <c r="C694" s="624"/>
      <c r="D694" s="624"/>
      <c r="E694" s="687"/>
      <c r="F694" s="688"/>
      <c r="G694" s="624"/>
      <c r="H694" s="624"/>
      <c r="V694" s="624"/>
      <c r="W694" s="624"/>
      <c r="X694" s="624"/>
      <c r="Y694" s="624"/>
      <c r="Z694" s="624"/>
      <c r="AA694" s="624"/>
      <c r="AB694" s="624"/>
      <c r="AC694" s="624"/>
      <c r="AD694" s="624"/>
      <c r="AE694" s="624"/>
      <c r="AF694" s="624"/>
      <c r="AG694" s="624"/>
      <c r="AH694" s="624"/>
      <c r="AI694" s="624"/>
      <c r="AJ694" s="624"/>
    </row>
    <row r="695" spans="1:36" ht="15.6">
      <c r="A695" s="686"/>
      <c r="B695" s="686"/>
      <c r="C695" s="624"/>
      <c r="D695" s="624"/>
      <c r="E695" s="687"/>
      <c r="F695" s="688"/>
      <c r="G695" s="624"/>
      <c r="H695" s="624"/>
      <c r="V695" s="624"/>
      <c r="W695" s="624"/>
      <c r="X695" s="624"/>
      <c r="Y695" s="624"/>
      <c r="Z695" s="624"/>
      <c r="AA695" s="624"/>
      <c r="AB695" s="624"/>
      <c r="AC695" s="624"/>
      <c r="AD695" s="624"/>
      <c r="AE695" s="624"/>
      <c r="AF695" s="624"/>
      <c r="AG695" s="624"/>
      <c r="AH695" s="624"/>
      <c r="AI695" s="624"/>
      <c r="AJ695" s="624"/>
    </row>
    <row r="696" spans="1:36" ht="15.6">
      <c r="A696" s="686"/>
      <c r="B696" s="686"/>
      <c r="C696" s="624"/>
      <c r="D696" s="624"/>
      <c r="E696" s="687"/>
      <c r="F696" s="688"/>
      <c r="G696" s="624"/>
      <c r="H696" s="624"/>
      <c r="V696" s="624"/>
      <c r="W696" s="624"/>
      <c r="X696" s="624"/>
      <c r="Y696" s="624"/>
      <c r="Z696" s="624"/>
      <c r="AA696" s="624"/>
      <c r="AB696" s="624"/>
      <c r="AC696" s="624"/>
      <c r="AD696" s="624"/>
      <c r="AE696" s="624"/>
      <c r="AF696" s="624"/>
      <c r="AG696" s="624"/>
      <c r="AH696" s="624"/>
      <c r="AI696" s="624"/>
      <c r="AJ696" s="624"/>
    </row>
    <row r="697" spans="1:36" ht="15.6">
      <c r="A697" s="686"/>
      <c r="B697" s="686"/>
      <c r="C697" s="624"/>
      <c r="D697" s="624"/>
      <c r="E697" s="687"/>
      <c r="F697" s="688"/>
      <c r="G697" s="624"/>
      <c r="H697" s="624"/>
      <c r="V697" s="624"/>
      <c r="W697" s="624"/>
      <c r="X697" s="624"/>
      <c r="Y697" s="624"/>
      <c r="Z697" s="624"/>
      <c r="AA697" s="624"/>
      <c r="AB697" s="624"/>
      <c r="AC697" s="624"/>
      <c r="AD697" s="624"/>
      <c r="AE697" s="624"/>
      <c r="AF697" s="624"/>
      <c r="AG697" s="624"/>
      <c r="AH697" s="624"/>
      <c r="AI697" s="624"/>
      <c r="AJ697" s="624"/>
    </row>
    <row r="698" spans="1:36" ht="15.6">
      <c r="A698" s="686"/>
      <c r="B698" s="686"/>
      <c r="C698" s="624"/>
      <c r="D698" s="624"/>
      <c r="E698" s="687"/>
      <c r="F698" s="688"/>
      <c r="G698" s="624"/>
      <c r="H698" s="624"/>
      <c r="V698" s="624"/>
      <c r="W698" s="624"/>
      <c r="X698" s="624"/>
      <c r="Y698" s="624"/>
      <c r="Z698" s="624"/>
      <c r="AA698" s="624"/>
      <c r="AB698" s="624"/>
      <c r="AC698" s="624"/>
      <c r="AD698" s="624"/>
      <c r="AE698" s="624"/>
      <c r="AF698" s="624"/>
      <c r="AG698" s="624"/>
      <c r="AH698" s="624"/>
      <c r="AI698" s="624"/>
      <c r="AJ698" s="624"/>
    </row>
    <row r="699" spans="1:36" ht="15.6">
      <c r="A699" s="686"/>
      <c r="B699" s="686"/>
      <c r="C699" s="624"/>
      <c r="D699" s="624"/>
      <c r="E699" s="687"/>
      <c r="F699" s="688"/>
      <c r="G699" s="624"/>
      <c r="H699" s="624"/>
      <c r="V699" s="624"/>
      <c r="W699" s="624"/>
      <c r="X699" s="624"/>
      <c r="Y699" s="624"/>
      <c r="Z699" s="624"/>
      <c r="AA699" s="624"/>
      <c r="AB699" s="624"/>
      <c r="AC699" s="624"/>
      <c r="AD699" s="624"/>
      <c r="AE699" s="624"/>
      <c r="AF699" s="624"/>
      <c r="AG699" s="624"/>
      <c r="AH699" s="624"/>
      <c r="AI699" s="624"/>
      <c r="AJ699" s="624"/>
    </row>
    <row r="700" spans="1:36" ht="15.6">
      <c r="A700" s="686"/>
      <c r="B700" s="686"/>
      <c r="C700" s="624"/>
      <c r="D700" s="624"/>
      <c r="E700" s="687"/>
      <c r="F700" s="688"/>
      <c r="G700" s="624"/>
      <c r="H700" s="624"/>
      <c r="V700" s="624"/>
      <c r="W700" s="624"/>
      <c r="X700" s="624"/>
      <c r="Y700" s="624"/>
      <c r="Z700" s="624"/>
      <c r="AA700" s="624"/>
      <c r="AB700" s="624"/>
      <c r="AC700" s="624"/>
      <c r="AD700" s="624"/>
      <c r="AE700" s="624"/>
      <c r="AF700" s="624"/>
      <c r="AG700" s="624"/>
      <c r="AH700" s="624"/>
      <c r="AI700" s="624"/>
      <c r="AJ700" s="624"/>
    </row>
    <row r="701" spans="1:36" ht="15.6">
      <c r="A701" s="686"/>
      <c r="B701" s="686"/>
      <c r="C701" s="624"/>
      <c r="D701" s="624"/>
      <c r="E701" s="687"/>
      <c r="F701" s="688"/>
      <c r="G701" s="624"/>
      <c r="H701" s="624"/>
      <c r="V701" s="624"/>
      <c r="W701" s="624"/>
      <c r="X701" s="624"/>
      <c r="Y701" s="624"/>
      <c r="Z701" s="624"/>
      <c r="AA701" s="624"/>
      <c r="AB701" s="624"/>
      <c r="AC701" s="624"/>
      <c r="AD701" s="624"/>
      <c r="AE701" s="624"/>
      <c r="AF701" s="624"/>
      <c r="AG701" s="624"/>
      <c r="AH701" s="624"/>
      <c r="AI701" s="624"/>
      <c r="AJ701" s="624"/>
    </row>
    <row r="702" spans="1:36" ht="15.6">
      <c r="A702" s="686"/>
      <c r="B702" s="686"/>
      <c r="C702" s="624"/>
      <c r="D702" s="624"/>
      <c r="E702" s="687"/>
      <c r="F702" s="688"/>
      <c r="G702" s="624"/>
      <c r="H702" s="624"/>
      <c r="V702" s="624"/>
      <c r="W702" s="624"/>
      <c r="X702" s="624"/>
      <c r="Y702" s="624"/>
      <c r="Z702" s="624"/>
      <c r="AA702" s="624"/>
      <c r="AB702" s="624"/>
      <c r="AC702" s="624"/>
      <c r="AD702" s="624"/>
      <c r="AE702" s="624"/>
      <c r="AF702" s="624"/>
      <c r="AG702" s="624"/>
      <c r="AH702" s="624"/>
      <c r="AI702" s="624"/>
      <c r="AJ702" s="624"/>
    </row>
    <row r="703" spans="1:36" ht="15.6">
      <c r="A703" s="686"/>
      <c r="B703" s="686"/>
      <c r="C703" s="624"/>
      <c r="D703" s="624"/>
      <c r="E703" s="687"/>
      <c r="F703" s="688"/>
      <c r="G703" s="624"/>
      <c r="H703" s="624"/>
      <c r="V703" s="624"/>
      <c r="W703" s="624"/>
      <c r="X703" s="624"/>
      <c r="Y703" s="624"/>
      <c r="Z703" s="624"/>
      <c r="AA703" s="624"/>
      <c r="AB703" s="624"/>
      <c r="AC703" s="624"/>
      <c r="AD703" s="624"/>
      <c r="AE703" s="624"/>
      <c r="AF703" s="624"/>
      <c r="AG703" s="624"/>
      <c r="AH703" s="624"/>
      <c r="AI703" s="624"/>
      <c r="AJ703" s="624"/>
    </row>
    <row r="704" spans="1:36" ht="15.6">
      <c r="A704" s="686"/>
      <c r="B704" s="686"/>
      <c r="C704" s="624"/>
      <c r="D704" s="624"/>
      <c r="E704" s="687"/>
      <c r="F704" s="688"/>
      <c r="G704" s="624"/>
      <c r="H704" s="624"/>
      <c r="V704" s="624"/>
      <c r="W704" s="624"/>
      <c r="X704" s="624"/>
      <c r="Y704" s="624"/>
      <c r="Z704" s="624"/>
      <c r="AA704" s="624"/>
      <c r="AB704" s="624"/>
      <c r="AC704" s="624"/>
      <c r="AD704" s="624"/>
      <c r="AE704" s="624"/>
      <c r="AF704" s="624"/>
      <c r="AG704" s="624"/>
      <c r="AH704" s="624"/>
      <c r="AI704" s="624"/>
      <c r="AJ704" s="624"/>
    </row>
    <row r="705" spans="1:36" ht="15.6">
      <c r="A705" s="686"/>
      <c r="B705" s="686"/>
      <c r="C705" s="624"/>
      <c r="D705" s="624"/>
      <c r="E705" s="687"/>
      <c r="F705" s="688"/>
      <c r="G705" s="624"/>
      <c r="H705" s="624"/>
      <c r="V705" s="624"/>
      <c r="W705" s="624"/>
      <c r="X705" s="624"/>
      <c r="Y705" s="624"/>
      <c r="Z705" s="624"/>
      <c r="AA705" s="624"/>
      <c r="AB705" s="624"/>
      <c r="AC705" s="624"/>
      <c r="AD705" s="624"/>
      <c r="AE705" s="624"/>
      <c r="AF705" s="624"/>
      <c r="AG705" s="624"/>
      <c r="AH705" s="624"/>
      <c r="AI705" s="624"/>
      <c r="AJ705" s="624"/>
    </row>
    <row r="706" spans="1:36" ht="15.6">
      <c r="A706" s="686"/>
      <c r="B706" s="686"/>
      <c r="C706" s="624"/>
      <c r="D706" s="624"/>
      <c r="E706" s="687"/>
      <c r="F706" s="688"/>
      <c r="G706" s="624"/>
      <c r="H706" s="624"/>
      <c r="V706" s="624"/>
      <c r="W706" s="624"/>
      <c r="X706" s="624"/>
      <c r="Y706" s="624"/>
      <c r="Z706" s="624"/>
      <c r="AA706" s="624"/>
      <c r="AB706" s="624"/>
      <c r="AC706" s="624"/>
      <c r="AD706" s="624"/>
      <c r="AE706" s="624"/>
      <c r="AF706" s="624"/>
      <c r="AG706" s="624"/>
      <c r="AH706" s="624"/>
      <c r="AI706" s="624"/>
      <c r="AJ706" s="624"/>
    </row>
    <row r="707" spans="1:36" ht="15.6">
      <c r="A707" s="686"/>
      <c r="B707" s="686"/>
      <c r="C707" s="624"/>
      <c r="D707" s="624"/>
      <c r="E707" s="687"/>
      <c r="F707" s="688"/>
      <c r="G707" s="624"/>
      <c r="H707" s="624"/>
      <c r="V707" s="624"/>
      <c r="W707" s="624"/>
      <c r="X707" s="624"/>
      <c r="Y707" s="624"/>
      <c r="Z707" s="624"/>
      <c r="AA707" s="624"/>
      <c r="AB707" s="624"/>
      <c r="AC707" s="624"/>
      <c r="AD707" s="624"/>
      <c r="AE707" s="624"/>
      <c r="AF707" s="624"/>
      <c r="AG707" s="624"/>
      <c r="AH707" s="624"/>
      <c r="AI707" s="624"/>
      <c r="AJ707" s="624"/>
    </row>
    <row r="708" spans="1:36" ht="15.6">
      <c r="A708" s="686"/>
      <c r="B708" s="686"/>
      <c r="C708" s="624"/>
      <c r="D708" s="624"/>
      <c r="E708" s="687"/>
      <c r="F708" s="688"/>
      <c r="G708" s="624"/>
      <c r="H708" s="624"/>
      <c r="V708" s="624"/>
      <c r="W708" s="624"/>
      <c r="X708" s="624"/>
      <c r="Y708" s="624"/>
      <c r="Z708" s="624"/>
      <c r="AA708" s="624"/>
      <c r="AB708" s="624"/>
      <c r="AC708" s="624"/>
      <c r="AD708" s="624"/>
      <c r="AE708" s="624"/>
      <c r="AF708" s="624"/>
      <c r="AG708" s="624"/>
      <c r="AH708" s="624"/>
      <c r="AI708" s="624"/>
      <c r="AJ708" s="624"/>
    </row>
    <row r="709" spans="1:36" ht="15.6">
      <c r="A709" s="686"/>
      <c r="B709" s="686"/>
      <c r="C709" s="624"/>
      <c r="D709" s="624"/>
      <c r="E709" s="687"/>
      <c r="F709" s="688"/>
      <c r="G709" s="624"/>
      <c r="H709" s="624"/>
      <c r="V709" s="624"/>
      <c r="W709" s="624"/>
      <c r="X709" s="624"/>
      <c r="Y709" s="624"/>
      <c r="Z709" s="624"/>
      <c r="AA709" s="624"/>
      <c r="AB709" s="624"/>
      <c r="AC709" s="624"/>
      <c r="AD709" s="624"/>
      <c r="AE709" s="624"/>
      <c r="AF709" s="624"/>
      <c r="AG709" s="624"/>
      <c r="AH709" s="624"/>
      <c r="AI709" s="624"/>
      <c r="AJ709" s="624"/>
    </row>
    <row r="710" spans="1:36" ht="15.6">
      <c r="A710" s="686"/>
      <c r="B710" s="686"/>
      <c r="C710" s="624"/>
      <c r="D710" s="624"/>
      <c r="E710" s="687"/>
      <c r="F710" s="688"/>
      <c r="G710" s="624"/>
      <c r="H710" s="624"/>
      <c r="V710" s="624"/>
      <c r="W710" s="624"/>
      <c r="X710" s="624"/>
      <c r="Y710" s="624"/>
      <c r="Z710" s="624"/>
      <c r="AA710" s="624"/>
      <c r="AB710" s="624"/>
      <c r="AC710" s="624"/>
      <c r="AD710" s="624"/>
      <c r="AE710" s="624"/>
      <c r="AF710" s="624"/>
      <c r="AG710" s="624"/>
      <c r="AH710" s="624"/>
      <c r="AI710" s="624"/>
      <c r="AJ710" s="624"/>
    </row>
    <row r="711" spans="1:36" ht="15.6">
      <c r="A711" s="686"/>
      <c r="B711" s="686"/>
      <c r="C711" s="624"/>
      <c r="D711" s="624"/>
      <c r="E711" s="687"/>
      <c r="F711" s="688"/>
      <c r="G711" s="624"/>
      <c r="H711" s="624"/>
      <c r="V711" s="624"/>
      <c r="W711" s="624"/>
      <c r="X711" s="624"/>
      <c r="Y711" s="624"/>
      <c r="Z711" s="624"/>
      <c r="AA711" s="624"/>
      <c r="AB711" s="624"/>
      <c r="AC711" s="624"/>
      <c r="AD711" s="624"/>
      <c r="AE711" s="624"/>
      <c r="AF711" s="624"/>
      <c r="AG711" s="624"/>
      <c r="AH711" s="624"/>
      <c r="AI711" s="624"/>
      <c r="AJ711" s="624"/>
    </row>
    <row r="712" spans="1:36" ht="15.6">
      <c r="A712" s="686"/>
      <c r="B712" s="686"/>
      <c r="C712" s="624"/>
      <c r="D712" s="624"/>
      <c r="E712" s="687"/>
      <c r="F712" s="688"/>
      <c r="G712" s="624"/>
      <c r="H712" s="624"/>
      <c r="V712" s="624"/>
      <c r="W712" s="624"/>
      <c r="X712" s="624"/>
      <c r="Y712" s="624"/>
      <c r="Z712" s="624"/>
      <c r="AA712" s="624"/>
      <c r="AB712" s="624"/>
      <c r="AC712" s="624"/>
      <c r="AD712" s="624"/>
      <c r="AE712" s="624"/>
      <c r="AF712" s="624"/>
      <c r="AG712" s="624"/>
      <c r="AH712" s="624"/>
      <c r="AI712" s="624"/>
      <c r="AJ712" s="624"/>
    </row>
    <row r="713" spans="1:36" ht="15.6">
      <c r="A713" s="686"/>
      <c r="B713" s="686"/>
      <c r="C713" s="624"/>
      <c r="D713" s="624"/>
      <c r="E713" s="687"/>
      <c r="F713" s="688"/>
      <c r="G713" s="624"/>
      <c r="H713" s="624"/>
      <c r="V713" s="624"/>
      <c r="W713" s="624"/>
      <c r="X713" s="624"/>
      <c r="Y713" s="624"/>
      <c r="Z713" s="624"/>
      <c r="AA713" s="624"/>
      <c r="AB713" s="624"/>
      <c r="AC713" s="624"/>
      <c r="AD713" s="624"/>
      <c r="AE713" s="624"/>
      <c r="AF713" s="624"/>
      <c r="AG713" s="624"/>
      <c r="AH713" s="624"/>
      <c r="AI713" s="624"/>
      <c r="AJ713" s="624"/>
    </row>
    <row r="714" spans="1:36" ht="15.6">
      <c r="A714" s="686"/>
      <c r="B714" s="686"/>
      <c r="C714" s="624"/>
      <c r="D714" s="624"/>
      <c r="E714" s="687"/>
      <c r="F714" s="688"/>
      <c r="G714" s="624"/>
      <c r="H714" s="624"/>
      <c r="V714" s="624"/>
      <c r="W714" s="624"/>
      <c r="X714" s="624"/>
      <c r="Y714" s="624"/>
      <c r="Z714" s="624"/>
      <c r="AA714" s="624"/>
      <c r="AB714" s="624"/>
      <c r="AC714" s="624"/>
      <c r="AD714" s="624"/>
      <c r="AE714" s="624"/>
      <c r="AF714" s="624"/>
      <c r="AG714" s="624"/>
      <c r="AH714" s="624"/>
      <c r="AI714" s="624"/>
      <c r="AJ714" s="624"/>
    </row>
    <row r="715" spans="1:36" ht="15.6">
      <c r="A715" s="686"/>
      <c r="B715" s="686"/>
      <c r="C715" s="624"/>
      <c r="D715" s="624"/>
      <c r="E715" s="687"/>
      <c r="F715" s="688"/>
      <c r="G715" s="624"/>
      <c r="H715" s="624"/>
      <c r="V715" s="624"/>
      <c r="W715" s="624"/>
      <c r="X715" s="624"/>
      <c r="Y715" s="624"/>
      <c r="Z715" s="624"/>
      <c r="AA715" s="624"/>
      <c r="AB715" s="624"/>
      <c r="AC715" s="624"/>
      <c r="AD715" s="624"/>
      <c r="AE715" s="624"/>
      <c r="AF715" s="624"/>
      <c r="AG715" s="624"/>
      <c r="AH715" s="624"/>
      <c r="AI715" s="624"/>
      <c r="AJ715" s="624"/>
    </row>
    <row r="716" spans="1:36" ht="15.6">
      <c r="A716" s="686"/>
      <c r="B716" s="686"/>
      <c r="C716" s="624"/>
      <c r="D716" s="624"/>
      <c r="E716" s="687"/>
      <c r="F716" s="688"/>
      <c r="G716" s="624"/>
      <c r="H716" s="624"/>
      <c r="V716" s="624"/>
      <c r="W716" s="624"/>
      <c r="X716" s="624"/>
      <c r="Y716" s="624"/>
      <c r="Z716" s="624"/>
      <c r="AA716" s="624"/>
      <c r="AB716" s="624"/>
      <c r="AC716" s="624"/>
      <c r="AD716" s="624"/>
      <c r="AE716" s="624"/>
      <c r="AF716" s="624"/>
      <c r="AG716" s="624"/>
      <c r="AH716" s="624"/>
      <c r="AI716" s="624"/>
      <c r="AJ716" s="624"/>
    </row>
    <row r="717" spans="1:36" ht="15.6">
      <c r="A717" s="686"/>
      <c r="B717" s="686"/>
      <c r="C717" s="624"/>
      <c r="D717" s="624"/>
      <c r="E717" s="687"/>
      <c r="F717" s="688"/>
      <c r="G717" s="624"/>
      <c r="H717" s="624"/>
      <c r="V717" s="624"/>
      <c r="W717" s="624"/>
      <c r="X717" s="624"/>
      <c r="Y717" s="624"/>
      <c r="Z717" s="624"/>
      <c r="AA717" s="624"/>
      <c r="AB717" s="624"/>
      <c r="AC717" s="624"/>
      <c r="AD717" s="624"/>
      <c r="AE717" s="624"/>
      <c r="AF717" s="624"/>
      <c r="AG717" s="624"/>
      <c r="AH717" s="624"/>
      <c r="AI717" s="624"/>
      <c r="AJ717" s="624"/>
    </row>
    <row r="718" spans="1:36" ht="15.6">
      <c r="A718" s="686"/>
      <c r="B718" s="686"/>
      <c r="C718" s="624"/>
      <c r="D718" s="624"/>
      <c r="E718" s="687"/>
      <c r="F718" s="688"/>
      <c r="G718" s="624"/>
      <c r="H718" s="624"/>
      <c r="V718" s="624"/>
      <c r="W718" s="624"/>
      <c r="X718" s="624"/>
      <c r="Y718" s="624"/>
      <c r="Z718" s="624"/>
      <c r="AA718" s="624"/>
      <c r="AB718" s="624"/>
      <c r="AC718" s="624"/>
      <c r="AD718" s="624"/>
      <c r="AE718" s="624"/>
      <c r="AF718" s="624"/>
      <c r="AG718" s="624"/>
      <c r="AH718" s="624"/>
      <c r="AI718" s="624"/>
      <c r="AJ718" s="624"/>
    </row>
    <row r="719" spans="1:36" ht="15.6">
      <c r="A719" s="686"/>
      <c r="B719" s="686"/>
      <c r="C719" s="624"/>
      <c r="D719" s="624"/>
      <c r="E719" s="687"/>
      <c r="F719" s="688"/>
      <c r="G719" s="624"/>
      <c r="H719" s="624"/>
      <c r="V719" s="624"/>
      <c r="W719" s="624"/>
      <c r="X719" s="624"/>
      <c r="Y719" s="624"/>
      <c r="Z719" s="624"/>
      <c r="AA719" s="624"/>
      <c r="AB719" s="624"/>
      <c r="AC719" s="624"/>
      <c r="AD719" s="624"/>
      <c r="AE719" s="624"/>
      <c r="AF719" s="624"/>
      <c r="AG719" s="624"/>
      <c r="AH719" s="624"/>
      <c r="AI719" s="624"/>
      <c r="AJ719" s="624"/>
    </row>
    <row r="720" spans="1:36" ht="15.6">
      <c r="A720" s="686"/>
      <c r="B720" s="686"/>
      <c r="C720" s="624"/>
      <c r="D720" s="624"/>
      <c r="E720" s="687"/>
      <c r="F720" s="688"/>
      <c r="G720" s="624"/>
      <c r="H720" s="624"/>
      <c r="V720" s="624"/>
      <c r="W720" s="624"/>
      <c r="X720" s="624"/>
      <c r="Y720" s="624"/>
      <c r="Z720" s="624"/>
      <c r="AA720" s="624"/>
      <c r="AB720" s="624"/>
      <c r="AC720" s="624"/>
      <c r="AD720" s="624"/>
      <c r="AE720" s="624"/>
      <c r="AF720" s="624"/>
      <c r="AG720" s="624"/>
      <c r="AH720" s="624"/>
      <c r="AI720" s="624"/>
      <c r="AJ720" s="624"/>
    </row>
    <row r="721" spans="1:36" ht="15.6">
      <c r="A721" s="686"/>
      <c r="B721" s="686"/>
      <c r="C721" s="624"/>
      <c r="D721" s="624"/>
      <c r="E721" s="687"/>
      <c r="F721" s="688"/>
      <c r="G721" s="624"/>
      <c r="H721" s="624"/>
      <c r="V721" s="624"/>
      <c r="W721" s="624"/>
      <c r="X721" s="624"/>
      <c r="Y721" s="624"/>
      <c r="Z721" s="624"/>
      <c r="AA721" s="624"/>
      <c r="AB721" s="624"/>
      <c r="AC721" s="624"/>
      <c r="AD721" s="624"/>
      <c r="AE721" s="624"/>
      <c r="AF721" s="624"/>
      <c r="AG721" s="624"/>
      <c r="AH721" s="624"/>
      <c r="AI721" s="624"/>
      <c r="AJ721" s="624"/>
    </row>
    <row r="722" spans="1:36" ht="15.6">
      <c r="A722" s="686"/>
      <c r="B722" s="686"/>
      <c r="C722" s="624"/>
      <c r="D722" s="624"/>
      <c r="E722" s="687"/>
      <c r="F722" s="688"/>
      <c r="G722" s="624"/>
      <c r="H722" s="624"/>
      <c r="V722" s="624"/>
      <c r="W722" s="624"/>
      <c r="X722" s="624"/>
      <c r="Y722" s="624"/>
      <c r="Z722" s="624"/>
      <c r="AA722" s="624"/>
      <c r="AB722" s="624"/>
      <c r="AC722" s="624"/>
      <c r="AD722" s="624"/>
      <c r="AE722" s="624"/>
      <c r="AF722" s="624"/>
      <c r="AG722" s="624"/>
      <c r="AH722" s="624"/>
      <c r="AI722" s="624"/>
      <c r="AJ722" s="624"/>
    </row>
    <row r="723" spans="1:36" ht="15.6">
      <c r="A723" s="686"/>
      <c r="B723" s="686"/>
      <c r="C723" s="624"/>
      <c r="D723" s="624"/>
      <c r="E723" s="687"/>
      <c r="F723" s="688"/>
      <c r="G723" s="624"/>
      <c r="H723" s="624"/>
      <c r="V723" s="624"/>
      <c r="W723" s="624"/>
      <c r="X723" s="624"/>
      <c r="Y723" s="624"/>
      <c r="Z723" s="624"/>
      <c r="AA723" s="624"/>
      <c r="AB723" s="624"/>
      <c r="AC723" s="624"/>
      <c r="AD723" s="624"/>
      <c r="AE723" s="624"/>
      <c r="AF723" s="624"/>
      <c r="AG723" s="624"/>
      <c r="AH723" s="624"/>
      <c r="AI723" s="624"/>
      <c r="AJ723" s="624"/>
    </row>
    <row r="724" spans="1:36" ht="15.6">
      <c r="A724" s="686"/>
      <c r="B724" s="686"/>
      <c r="C724" s="624"/>
      <c r="D724" s="624"/>
      <c r="E724" s="687"/>
      <c r="F724" s="688"/>
      <c r="G724" s="624"/>
      <c r="H724" s="624"/>
      <c r="V724" s="624"/>
      <c r="W724" s="624"/>
      <c r="X724" s="624"/>
      <c r="Y724" s="624"/>
      <c r="Z724" s="624"/>
      <c r="AA724" s="624"/>
      <c r="AB724" s="624"/>
      <c r="AC724" s="624"/>
      <c r="AD724" s="624"/>
      <c r="AE724" s="624"/>
      <c r="AF724" s="624"/>
      <c r="AG724" s="624"/>
      <c r="AH724" s="624"/>
      <c r="AI724" s="624"/>
      <c r="AJ724" s="624"/>
    </row>
    <row r="725" spans="1:36" ht="15.6">
      <c r="A725" s="686"/>
      <c r="B725" s="686"/>
      <c r="C725" s="624"/>
      <c r="D725" s="624"/>
      <c r="E725" s="687"/>
      <c r="F725" s="688"/>
      <c r="G725" s="624"/>
      <c r="H725" s="624"/>
      <c r="V725" s="624"/>
      <c r="W725" s="624"/>
      <c r="X725" s="624"/>
      <c r="Y725" s="624"/>
      <c r="Z725" s="624"/>
      <c r="AA725" s="624"/>
      <c r="AB725" s="624"/>
      <c r="AC725" s="624"/>
      <c r="AD725" s="624"/>
      <c r="AE725" s="624"/>
      <c r="AF725" s="624"/>
      <c r="AG725" s="624"/>
      <c r="AH725" s="624"/>
      <c r="AI725" s="624"/>
      <c r="AJ725" s="624"/>
    </row>
    <row r="726" spans="1:36" ht="15.6">
      <c r="A726" s="686"/>
      <c r="B726" s="686"/>
      <c r="C726" s="624"/>
      <c r="D726" s="624"/>
      <c r="E726" s="687"/>
      <c r="F726" s="688"/>
      <c r="G726" s="624"/>
      <c r="H726" s="624"/>
      <c r="V726" s="624"/>
      <c r="W726" s="624"/>
      <c r="X726" s="624"/>
      <c r="Y726" s="624"/>
      <c r="Z726" s="624"/>
      <c r="AA726" s="624"/>
      <c r="AB726" s="624"/>
      <c r="AC726" s="624"/>
      <c r="AD726" s="624"/>
      <c r="AE726" s="624"/>
      <c r="AF726" s="624"/>
      <c r="AG726" s="624"/>
      <c r="AH726" s="624"/>
      <c r="AI726" s="624"/>
      <c r="AJ726" s="624"/>
    </row>
    <row r="727" spans="1:36" ht="15.6">
      <c r="A727" s="686"/>
      <c r="B727" s="686"/>
      <c r="C727" s="624"/>
      <c r="D727" s="624"/>
      <c r="E727" s="687"/>
      <c r="F727" s="688"/>
      <c r="G727" s="624"/>
      <c r="H727" s="624"/>
      <c r="V727" s="624"/>
      <c r="W727" s="624"/>
      <c r="X727" s="624"/>
      <c r="Y727" s="624"/>
      <c r="Z727" s="624"/>
      <c r="AA727" s="624"/>
      <c r="AB727" s="624"/>
      <c r="AC727" s="624"/>
      <c r="AD727" s="624"/>
      <c r="AE727" s="624"/>
      <c r="AF727" s="624"/>
      <c r="AG727" s="624"/>
      <c r="AH727" s="624"/>
      <c r="AI727" s="624"/>
      <c r="AJ727" s="624"/>
    </row>
    <row r="728" spans="1:36" ht="15.6">
      <c r="A728" s="686"/>
      <c r="B728" s="686"/>
      <c r="C728" s="624"/>
      <c r="D728" s="624"/>
      <c r="E728" s="687"/>
      <c r="F728" s="688"/>
      <c r="G728" s="624"/>
      <c r="H728" s="624"/>
      <c r="V728" s="624"/>
      <c r="W728" s="624"/>
      <c r="X728" s="624"/>
      <c r="Y728" s="624"/>
      <c r="Z728" s="624"/>
      <c r="AA728" s="624"/>
      <c r="AB728" s="624"/>
      <c r="AC728" s="624"/>
      <c r="AD728" s="624"/>
      <c r="AE728" s="624"/>
      <c r="AF728" s="624"/>
      <c r="AG728" s="624"/>
      <c r="AH728" s="624"/>
      <c r="AI728" s="624"/>
      <c r="AJ728" s="624"/>
    </row>
    <row r="729" spans="1:36" ht="15.6">
      <c r="A729" s="686"/>
      <c r="B729" s="686"/>
      <c r="C729" s="624"/>
      <c r="D729" s="624"/>
      <c r="E729" s="687"/>
      <c r="F729" s="688"/>
      <c r="G729" s="624"/>
      <c r="H729" s="624"/>
      <c r="V729" s="624"/>
      <c r="W729" s="624"/>
      <c r="X729" s="624"/>
      <c r="Y729" s="624"/>
      <c r="Z729" s="624"/>
      <c r="AA729" s="624"/>
      <c r="AB729" s="624"/>
      <c r="AC729" s="624"/>
      <c r="AD729" s="624"/>
      <c r="AE729" s="624"/>
      <c r="AF729" s="624"/>
      <c r="AG729" s="624"/>
      <c r="AH729" s="624"/>
      <c r="AI729" s="624"/>
      <c r="AJ729" s="624"/>
    </row>
    <row r="730" spans="1:36" ht="15.6">
      <c r="A730" s="686"/>
      <c r="B730" s="686"/>
      <c r="C730" s="624"/>
      <c r="D730" s="624"/>
      <c r="E730" s="687"/>
      <c r="F730" s="688"/>
      <c r="G730" s="624"/>
      <c r="H730" s="624"/>
      <c r="V730" s="624"/>
      <c r="W730" s="624"/>
      <c r="X730" s="624"/>
      <c r="Y730" s="624"/>
      <c r="Z730" s="624"/>
      <c r="AA730" s="624"/>
      <c r="AB730" s="624"/>
      <c r="AC730" s="624"/>
      <c r="AD730" s="624"/>
      <c r="AE730" s="624"/>
      <c r="AF730" s="624"/>
      <c r="AG730" s="624"/>
      <c r="AH730" s="624"/>
      <c r="AI730" s="624"/>
      <c r="AJ730" s="624"/>
    </row>
    <row r="731" spans="1:36" ht="15.6">
      <c r="A731" s="686"/>
      <c r="B731" s="686"/>
      <c r="C731" s="624"/>
      <c r="D731" s="624"/>
      <c r="E731" s="687"/>
      <c r="F731" s="688"/>
      <c r="G731" s="624"/>
      <c r="H731" s="624"/>
      <c r="V731" s="624"/>
      <c r="W731" s="624"/>
      <c r="X731" s="624"/>
      <c r="Y731" s="624"/>
      <c r="Z731" s="624"/>
      <c r="AA731" s="624"/>
      <c r="AB731" s="624"/>
      <c r="AC731" s="624"/>
      <c r="AD731" s="624"/>
      <c r="AE731" s="624"/>
      <c r="AF731" s="624"/>
      <c r="AG731" s="624"/>
      <c r="AH731" s="624"/>
      <c r="AI731" s="624"/>
      <c r="AJ731" s="624"/>
    </row>
    <row r="732" spans="1:36" ht="15.6">
      <c r="A732" s="686"/>
      <c r="B732" s="686"/>
      <c r="C732" s="624"/>
      <c r="D732" s="624"/>
      <c r="E732" s="687"/>
      <c r="F732" s="688"/>
      <c r="G732" s="624"/>
      <c r="H732" s="624"/>
      <c r="V732" s="624"/>
      <c r="W732" s="624"/>
      <c r="X732" s="624"/>
      <c r="Y732" s="624"/>
      <c r="Z732" s="624"/>
      <c r="AA732" s="624"/>
      <c r="AB732" s="624"/>
      <c r="AC732" s="624"/>
      <c r="AD732" s="624"/>
      <c r="AE732" s="624"/>
      <c r="AF732" s="624"/>
      <c r="AG732" s="624"/>
      <c r="AH732" s="624"/>
      <c r="AI732" s="624"/>
      <c r="AJ732" s="624"/>
    </row>
    <row r="733" spans="1:36" ht="15.6">
      <c r="A733" s="686"/>
      <c r="B733" s="686"/>
      <c r="C733" s="624"/>
      <c r="D733" s="624"/>
      <c r="E733" s="687"/>
      <c r="F733" s="688"/>
      <c r="G733" s="624"/>
      <c r="H733" s="624"/>
      <c r="V733" s="624"/>
      <c r="W733" s="624"/>
      <c r="X733" s="624"/>
      <c r="Y733" s="624"/>
      <c r="Z733" s="624"/>
      <c r="AA733" s="624"/>
      <c r="AB733" s="624"/>
      <c r="AC733" s="624"/>
      <c r="AD733" s="624"/>
      <c r="AE733" s="624"/>
      <c r="AF733" s="624"/>
      <c r="AG733" s="624"/>
      <c r="AH733" s="624"/>
      <c r="AI733" s="624"/>
      <c r="AJ733" s="624"/>
    </row>
    <row r="734" spans="1:36" ht="15.6">
      <c r="A734" s="686"/>
      <c r="B734" s="686"/>
      <c r="C734" s="624"/>
      <c r="D734" s="624"/>
      <c r="E734" s="687"/>
      <c r="F734" s="688"/>
      <c r="G734" s="624"/>
      <c r="H734" s="624"/>
      <c r="V734" s="624"/>
      <c r="W734" s="624"/>
      <c r="X734" s="624"/>
      <c r="Y734" s="624"/>
      <c r="Z734" s="624"/>
      <c r="AA734" s="624"/>
      <c r="AB734" s="624"/>
      <c r="AC734" s="624"/>
      <c r="AD734" s="624"/>
      <c r="AE734" s="624"/>
      <c r="AF734" s="624"/>
      <c r="AG734" s="624"/>
      <c r="AH734" s="624"/>
      <c r="AI734" s="624"/>
      <c r="AJ734" s="624"/>
    </row>
    <row r="735" spans="1:36" ht="15.6">
      <c r="A735" s="686"/>
      <c r="B735" s="686"/>
      <c r="C735" s="624"/>
      <c r="D735" s="624"/>
      <c r="E735" s="687"/>
      <c r="F735" s="688"/>
      <c r="G735" s="624"/>
      <c r="H735" s="624"/>
      <c r="V735" s="624"/>
      <c r="W735" s="624"/>
      <c r="X735" s="624"/>
      <c r="Y735" s="624"/>
      <c r="Z735" s="624"/>
      <c r="AA735" s="624"/>
      <c r="AB735" s="624"/>
      <c r="AC735" s="624"/>
      <c r="AD735" s="624"/>
      <c r="AE735" s="624"/>
      <c r="AF735" s="624"/>
      <c r="AG735" s="624"/>
      <c r="AH735" s="624"/>
      <c r="AI735" s="624"/>
      <c r="AJ735" s="624"/>
    </row>
    <row r="736" spans="1:36" ht="15.6">
      <c r="A736" s="686"/>
      <c r="B736" s="686"/>
      <c r="C736" s="624"/>
      <c r="D736" s="624"/>
      <c r="E736" s="687"/>
      <c r="F736" s="688"/>
      <c r="G736" s="624"/>
      <c r="H736" s="624"/>
      <c r="V736" s="624"/>
      <c r="W736" s="624"/>
      <c r="X736" s="624"/>
      <c r="Y736" s="624"/>
      <c r="Z736" s="624"/>
      <c r="AA736" s="624"/>
      <c r="AB736" s="624"/>
      <c r="AC736" s="624"/>
      <c r="AD736" s="624"/>
      <c r="AE736" s="624"/>
      <c r="AF736" s="624"/>
      <c r="AG736" s="624"/>
      <c r="AH736" s="624"/>
      <c r="AI736" s="624"/>
      <c r="AJ736" s="624"/>
    </row>
    <row r="737" spans="1:36" ht="15.6">
      <c r="A737" s="686"/>
      <c r="B737" s="686"/>
      <c r="C737" s="624"/>
      <c r="D737" s="624"/>
      <c r="E737" s="687"/>
      <c r="F737" s="688"/>
      <c r="G737" s="624"/>
      <c r="H737" s="624"/>
      <c r="V737" s="624"/>
      <c r="W737" s="624"/>
      <c r="X737" s="624"/>
      <c r="Y737" s="624"/>
      <c r="Z737" s="624"/>
      <c r="AA737" s="624"/>
      <c r="AB737" s="624"/>
      <c r="AC737" s="624"/>
      <c r="AD737" s="624"/>
      <c r="AE737" s="624"/>
      <c r="AF737" s="624"/>
      <c r="AG737" s="624"/>
      <c r="AH737" s="624"/>
      <c r="AI737" s="624"/>
      <c r="AJ737" s="624"/>
    </row>
    <row r="738" spans="1:36" ht="15.6">
      <c r="A738" s="686"/>
      <c r="B738" s="686"/>
      <c r="C738" s="624"/>
      <c r="D738" s="624"/>
      <c r="E738" s="687"/>
      <c r="F738" s="688"/>
      <c r="G738" s="624"/>
      <c r="H738" s="624"/>
      <c r="V738" s="624"/>
      <c r="W738" s="624"/>
      <c r="X738" s="624"/>
      <c r="Y738" s="624"/>
      <c r="Z738" s="624"/>
      <c r="AA738" s="624"/>
      <c r="AB738" s="624"/>
      <c r="AC738" s="624"/>
      <c r="AD738" s="624"/>
      <c r="AE738" s="624"/>
      <c r="AF738" s="624"/>
      <c r="AG738" s="624"/>
      <c r="AH738" s="624"/>
      <c r="AI738" s="624"/>
      <c r="AJ738" s="624"/>
    </row>
    <row r="739" spans="1:36" ht="15.6">
      <c r="A739" s="686"/>
      <c r="B739" s="686"/>
      <c r="C739" s="624"/>
      <c r="D739" s="624"/>
      <c r="E739" s="687"/>
      <c r="F739" s="688"/>
      <c r="G739" s="624"/>
      <c r="H739" s="624"/>
      <c r="V739" s="624"/>
      <c r="W739" s="624"/>
      <c r="X739" s="624"/>
      <c r="Y739" s="624"/>
      <c r="Z739" s="624"/>
      <c r="AA739" s="624"/>
      <c r="AB739" s="624"/>
      <c r="AC739" s="624"/>
      <c r="AD739" s="624"/>
      <c r="AE739" s="624"/>
      <c r="AF739" s="624"/>
      <c r="AG739" s="624"/>
      <c r="AH739" s="624"/>
      <c r="AI739" s="624"/>
      <c r="AJ739" s="624"/>
    </row>
    <row r="740" spans="1:36" ht="15.6">
      <c r="A740" s="686"/>
      <c r="B740" s="686"/>
      <c r="C740" s="624"/>
      <c r="D740" s="624"/>
      <c r="E740" s="687"/>
      <c r="F740" s="688"/>
      <c r="G740" s="624"/>
      <c r="H740" s="624"/>
      <c r="V740" s="624"/>
      <c r="W740" s="624"/>
      <c r="X740" s="624"/>
      <c r="Y740" s="624"/>
      <c r="Z740" s="624"/>
      <c r="AA740" s="624"/>
      <c r="AB740" s="624"/>
      <c r="AC740" s="624"/>
      <c r="AD740" s="624"/>
      <c r="AE740" s="624"/>
      <c r="AF740" s="624"/>
      <c r="AG740" s="624"/>
      <c r="AH740" s="624"/>
      <c r="AI740" s="624"/>
      <c r="AJ740" s="624"/>
    </row>
    <row r="741" spans="1:36" ht="15.6">
      <c r="A741" s="686"/>
      <c r="B741" s="686"/>
      <c r="C741" s="624"/>
      <c r="D741" s="624"/>
      <c r="E741" s="687"/>
      <c r="F741" s="688"/>
      <c r="G741" s="624"/>
      <c r="H741" s="624"/>
      <c r="V741" s="624"/>
      <c r="W741" s="624"/>
      <c r="X741" s="624"/>
      <c r="Y741" s="624"/>
      <c r="Z741" s="624"/>
      <c r="AA741" s="624"/>
      <c r="AB741" s="624"/>
      <c r="AC741" s="624"/>
      <c r="AD741" s="624"/>
      <c r="AE741" s="624"/>
      <c r="AF741" s="624"/>
      <c r="AG741" s="624"/>
      <c r="AH741" s="624"/>
      <c r="AI741" s="624"/>
      <c r="AJ741" s="624"/>
    </row>
    <row r="742" spans="1:36" ht="15.6">
      <c r="A742" s="686"/>
      <c r="B742" s="686"/>
      <c r="C742" s="624"/>
      <c r="D742" s="624"/>
      <c r="E742" s="687"/>
      <c r="F742" s="688"/>
      <c r="G742" s="624"/>
      <c r="H742" s="624"/>
      <c r="V742" s="624"/>
      <c r="W742" s="624"/>
      <c r="X742" s="624"/>
      <c r="Y742" s="624"/>
      <c r="Z742" s="624"/>
      <c r="AA742" s="624"/>
      <c r="AB742" s="624"/>
      <c r="AC742" s="624"/>
      <c r="AD742" s="624"/>
      <c r="AE742" s="624"/>
      <c r="AF742" s="624"/>
      <c r="AG742" s="624"/>
      <c r="AH742" s="624"/>
      <c r="AI742" s="624"/>
      <c r="AJ742" s="624"/>
    </row>
    <row r="743" spans="1:36" ht="15.6">
      <c r="A743" s="686"/>
      <c r="B743" s="686"/>
      <c r="C743" s="624"/>
      <c r="D743" s="624"/>
      <c r="E743" s="687"/>
      <c r="F743" s="688"/>
      <c r="G743" s="624"/>
      <c r="H743" s="624"/>
      <c r="V743" s="624"/>
      <c r="W743" s="624"/>
      <c r="X743" s="624"/>
      <c r="Y743" s="624"/>
      <c r="Z743" s="624"/>
      <c r="AA743" s="624"/>
      <c r="AB743" s="624"/>
      <c r="AC743" s="624"/>
      <c r="AD743" s="624"/>
      <c r="AE743" s="624"/>
      <c r="AF743" s="624"/>
      <c r="AG743" s="624"/>
      <c r="AH743" s="624"/>
      <c r="AI743" s="624"/>
      <c r="AJ743" s="624"/>
    </row>
    <row r="744" spans="1:36" ht="15.6">
      <c r="A744" s="686"/>
      <c r="B744" s="686"/>
      <c r="C744" s="624"/>
      <c r="D744" s="624"/>
      <c r="E744" s="687"/>
      <c r="F744" s="688"/>
      <c r="G744" s="624"/>
      <c r="H744" s="624"/>
      <c r="V744" s="624"/>
      <c r="W744" s="624"/>
      <c r="X744" s="624"/>
      <c r="Y744" s="624"/>
      <c r="Z744" s="624"/>
      <c r="AA744" s="624"/>
      <c r="AB744" s="624"/>
      <c r="AC744" s="624"/>
      <c r="AD744" s="624"/>
      <c r="AE744" s="624"/>
      <c r="AF744" s="624"/>
      <c r="AG744" s="624"/>
      <c r="AH744" s="624"/>
      <c r="AI744" s="624"/>
      <c r="AJ744" s="624"/>
    </row>
    <row r="745" spans="1:36" ht="15.6">
      <c r="A745" s="686"/>
      <c r="B745" s="686"/>
      <c r="C745" s="624"/>
      <c r="D745" s="624"/>
      <c r="E745" s="687"/>
      <c r="F745" s="688"/>
      <c r="G745" s="624"/>
      <c r="H745" s="624"/>
      <c r="V745" s="624"/>
      <c r="W745" s="624"/>
      <c r="X745" s="624"/>
      <c r="Y745" s="624"/>
      <c r="Z745" s="624"/>
      <c r="AA745" s="624"/>
      <c r="AB745" s="624"/>
      <c r="AC745" s="624"/>
      <c r="AD745" s="624"/>
      <c r="AE745" s="624"/>
      <c r="AF745" s="624"/>
      <c r="AG745" s="624"/>
      <c r="AH745" s="624"/>
      <c r="AI745" s="624"/>
      <c r="AJ745" s="624"/>
    </row>
    <row r="746" spans="1:36" ht="15.6">
      <c r="A746" s="686"/>
      <c r="B746" s="686"/>
      <c r="C746" s="624"/>
      <c r="D746" s="624"/>
      <c r="E746" s="687"/>
      <c r="F746" s="688"/>
      <c r="G746" s="624"/>
      <c r="H746" s="624"/>
      <c r="V746" s="624"/>
      <c r="W746" s="624"/>
      <c r="X746" s="624"/>
      <c r="Y746" s="624"/>
      <c r="Z746" s="624"/>
      <c r="AA746" s="624"/>
      <c r="AB746" s="624"/>
      <c r="AC746" s="624"/>
      <c r="AD746" s="624"/>
      <c r="AE746" s="624"/>
      <c r="AF746" s="624"/>
      <c r="AG746" s="624"/>
      <c r="AH746" s="624"/>
      <c r="AI746" s="624"/>
      <c r="AJ746" s="624"/>
    </row>
    <row r="747" spans="1:36" ht="15.6">
      <c r="A747" s="686"/>
      <c r="B747" s="686"/>
      <c r="C747" s="624"/>
      <c r="D747" s="624"/>
      <c r="E747" s="687"/>
      <c r="F747" s="688"/>
      <c r="G747" s="624"/>
      <c r="H747" s="624"/>
      <c r="V747" s="624"/>
      <c r="W747" s="624"/>
      <c r="X747" s="624"/>
      <c r="Y747" s="624"/>
      <c r="Z747" s="624"/>
      <c r="AA747" s="624"/>
      <c r="AB747" s="624"/>
      <c r="AC747" s="624"/>
      <c r="AD747" s="624"/>
      <c r="AE747" s="624"/>
      <c r="AF747" s="624"/>
      <c r="AG747" s="624"/>
      <c r="AH747" s="624"/>
      <c r="AI747" s="624"/>
      <c r="AJ747" s="624"/>
    </row>
    <row r="748" spans="1:36" ht="15.6">
      <c r="A748" s="686"/>
      <c r="B748" s="686"/>
      <c r="C748" s="624"/>
      <c r="D748" s="624"/>
      <c r="E748" s="687"/>
      <c r="F748" s="688"/>
      <c r="G748" s="624"/>
      <c r="H748" s="624"/>
      <c r="V748" s="624"/>
      <c r="W748" s="624"/>
      <c r="X748" s="624"/>
      <c r="Y748" s="624"/>
      <c r="Z748" s="624"/>
      <c r="AA748" s="624"/>
      <c r="AB748" s="624"/>
      <c r="AC748" s="624"/>
      <c r="AD748" s="624"/>
      <c r="AE748" s="624"/>
      <c r="AF748" s="624"/>
      <c r="AG748" s="624"/>
      <c r="AH748" s="624"/>
      <c r="AI748" s="624"/>
      <c r="AJ748" s="624"/>
    </row>
    <row r="749" spans="1:36" ht="15.6">
      <c r="A749" s="686"/>
      <c r="B749" s="686"/>
      <c r="C749" s="624"/>
      <c r="D749" s="624"/>
      <c r="E749" s="687"/>
      <c r="F749" s="688"/>
      <c r="G749" s="624"/>
      <c r="H749" s="624"/>
      <c r="V749" s="624"/>
      <c r="W749" s="624"/>
      <c r="X749" s="624"/>
      <c r="Y749" s="624"/>
      <c r="Z749" s="624"/>
      <c r="AA749" s="624"/>
      <c r="AB749" s="624"/>
      <c r="AC749" s="624"/>
      <c r="AD749" s="624"/>
      <c r="AE749" s="624"/>
      <c r="AF749" s="624"/>
      <c r="AG749" s="624"/>
      <c r="AH749" s="624"/>
      <c r="AI749" s="624"/>
      <c r="AJ749" s="624"/>
    </row>
    <row r="750" spans="1:36" ht="15.6">
      <c r="A750" s="686"/>
      <c r="B750" s="686"/>
      <c r="C750" s="624"/>
      <c r="D750" s="624"/>
      <c r="E750" s="687"/>
      <c r="F750" s="688"/>
      <c r="G750" s="624"/>
      <c r="H750" s="624"/>
      <c r="V750" s="624"/>
      <c r="W750" s="624"/>
      <c r="X750" s="624"/>
      <c r="Y750" s="624"/>
      <c r="Z750" s="624"/>
      <c r="AA750" s="624"/>
      <c r="AB750" s="624"/>
      <c r="AC750" s="624"/>
      <c r="AD750" s="624"/>
      <c r="AE750" s="624"/>
      <c r="AF750" s="624"/>
      <c r="AG750" s="624"/>
      <c r="AH750" s="624"/>
      <c r="AI750" s="624"/>
      <c r="AJ750" s="624"/>
    </row>
    <row r="751" spans="1:36" ht="15.6">
      <c r="A751" s="686"/>
      <c r="B751" s="686"/>
      <c r="C751" s="624"/>
      <c r="D751" s="624"/>
      <c r="E751" s="687"/>
      <c r="F751" s="688"/>
      <c r="G751" s="624"/>
      <c r="H751" s="624"/>
      <c r="V751" s="624"/>
      <c r="W751" s="624"/>
      <c r="X751" s="624"/>
      <c r="Y751" s="624"/>
      <c r="Z751" s="624"/>
      <c r="AA751" s="624"/>
      <c r="AB751" s="624"/>
      <c r="AC751" s="624"/>
      <c r="AD751" s="624"/>
      <c r="AE751" s="624"/>
      <c r="AF751" s="624"/>
      <c r="AG751" s="624"/>
      <c r="AH751" s="624"/>
      <c r="AI751" s="624"/>
      <c r="AJ751" s="624"/>
    </row>
    <row r="752" spans="1:36" ht="15.6">
      <c r="A752" s="686"/>
      <c r="B752" s="686"/>
      <c r="C752" s="624"/>
      <c r="D752" s="624"/>
      <c r="E752" s="687"/>
      <c r="F752" s="688"/>
      <c r="G752" s="624"/>
      <c r="H752" s="624"/>
      <c r="V752" s="624"/>
      <c r="W752" s="624"/>
      <c r="X752" s="624"/>
      <c r="Y752" s="624"/>
      <c r="Z752" s="624"/>
      <c r="AA752" s="624"/>
      <c r="AB752" s="624"/>
      <c r="AC752" s="624"/>
      <c r="AD752" s="624"/>
      <c r="AE752" s="624"/>
      <c r="AF752" s="624"/>
      <c r="AG752" s="624"/>
      <c r="AH752" s="624"/>
      <c r="AI752" s="624"/>
      <c r="AJ752" s="624"/>
    </row>
    <row r="753" spans="1:36" ht="15.6">
      <c r="A753" s="686"/>
      <c r="B753" s="686"/>
      <c r="C753" s="624"/>
      <c r="D753" s="624"/>
      <c r="E753" s="687"/>
      <c r="F753" s="688"/>
      <c r="G753" s="624"/>
      <c r="H753" s="624"/>
      <c r="V753" s="624"/>
      <c r="W753" s="624"/>
      <c r="X753" s="624"/>
      <c r="Y753" s="624"/>
      <c r="Z753" s="624"/>
      <c r="AA753" s="624"/>
      <c r="AB753" s="624"/>
      <c r="AC753" s="624"/>
      <c r="AD753" s="624"/>
      <c r="AE753" s="624"/>
      <c r="AF753" s="624"/>
      <c r="AG753" s="624"/>
      <c r="AH753" s="624"/>
      <c r="AI753" s="624"/>
      <c r="AJ753" s="624"/>
    </row>
    <row r="754" spans="1:36" ht="15.6">
      <c r="A754" s="686"/>
      <c r="B754" s="686"/>
      <c r="C754" s="624"/>
      <c r="D754" s="624"/>
      <c r="E754" s="687"/>
      <c r="F754" s="688"/>
      <c r="G754" s="624"/>
      <c r="H754" s="624"/>
      <c r="V754" s="624"/>
      <c r="W754" s="624"/>
      <c r="X754" s="624"/>
      <c r="Y754" s="624"/>
      <c r="Z754" s="624"/>
      <c r="AA754" s="624"/>
      <c r="AB754" s="624"/>
      <c r="AC754" s="624"/>
      <c r="AD754" s="624"/>
      <c r="AE754" s="624"/>
      <c r="AF754" s="624"/>
      <c r="AG754" s="624"/>
      <c r="AH754" s="624"/>
      <c r="AI754" s="624"/>
      <c r="AJ754" s="624"/>
    </row>
    <row r="755" spans="1:36" ht="15.6">
      <c r="A755" s="686"/>
      <c r="B755" s="686"/>
      <c r="C755" s="624"/>
      <c r="D755" s="624"/>
      <c r="E755" s="687"/>
      <c r="F755" s="688"/>
      <c r="G755" s="624"/>
      <c r="H755" s="624"/>
      <c r="V755" s="624"/>
      <c r="W755" s="624"/>
      <c r="X755" s="624"/>
      <c r="Y755" s="624"/>
      <c r="Z755" s="624"/>
      <c r="AA755" s="624"/>
      <c r="AB755" s="624"/>
      <c r="AC755" s="624"/>
      <c r="AD755" s="624"/>
      <c r="AE755" s="624"/>
      <c r="AF755" s="624"/>
      <c r="AG755" s="624"/>
      <c r="AH755" s="624"/>
      <c r="AI755" s="624"/>
      <c r="AJ755" s="624"/>
    </row>
    <row r="756" spans="1:36" ht="15.6">
      <c r="A756" s="686"/>
      <c r="B756" s="686"/>
      <c r="C756" s="624"/>
      <c r="D756" s="624"/>
      <c r="E756" s="687"/>
      <c r="F756" s="688"/>
      <c r="G756" s="624"/>
      <c r="H756" s="624"/>
      <c r="V756" s="624"/>
      <c r="W756" s="624"/>
      <c r="X756" s="624"/>
      <c r="Y756" s="624"/>
      <c r="Z756" s="624"/>
      <c r="AA756" s="624"/>
      <c r="AB756" s="624"/>
      <c r="AC756" s="624"/>
      <c r="AD756" s="624"/>
      <c r="AE756" s="624"/>
      <c r="AF756" s="624"/>
      <c r="AG756" s="624"/>
      <c r="AH756" s="624"/>
      <c r="AI756" s="624"/>
      <c r="AJ756" s="624"/>
    </row>
    <row r="757" spans="1:36" ht="15.6">
      <c r="A757" s="686"/>
      <c r="B757" s="686"/>
      <c r="C757" s="624"/>
      <c r="D757" s="624"/>
      <c r="E757" s="687"/>
      <c r="F757" s="688"/>
      <c r="G757" s="624"/>
      <c r="H757" s="624"/>
      <c r="V757" s="624"/>
      <c r="W757" s="624"/>
      <c r="X757" s="624"/>
      <c r="Y757" s="624"/>
      <c r="Z757" s="624"/>
      <c r="AA757" s="624"/>
      <c r="AB757" s="624"/>
      <c r="AC757" s="624"/>
      <c r="AD757" s="624"/>
      <c r="AE757" s="624"/>
      <c r="AF757" s="624"/>
      <c r="AG757" s="624"/>
      <c r="AH757" s="624"/>
      <c r="AI757" s="624"/>
      <c r="AJ757" s="624"/>
    </row>
    <row r="758" spans="1:36" ht="15.6">
      <c r="A758" s="686"/>
      <c r="B758" s="686"/>
      <c r="C758" s="624"/>
      <c r="D758" s="624"/>
      <c r="E758" s="687"/>
      <c r="F758" s="688"/>
      <c r="G758" s="624"/>
      <c r="H758" s="624"/>
      <c r="V758" s="624"/>
      <c r="W758" s="624"/>
      <c r="X758" s="624"/>
      <c r="Y758" s="624"/>
      <c r="Z758" s="624"/>
      <c r="AA758" s="624"/>
      <c r="AB758" s="624"/>
      <c r="AC758" s="624"/>
      <c r="AD758" s="624"/>
      <c r="AE758" s="624"/>
      <c r="AF758" s="624"/>
      <c r="AG758" s="624"/>
      <c r="AH758" s="624"/>
      <c r="AI758" s="624"/>
      <c r="AJ758" s="624"/>
    </row>
    <row r="759" spans="1:36" ht="15.6">
      <c r="A759" s="686"/>
      <c r="B759" s="686"/>
      <c r="C759" s="624"/>
      <c r="D759" s="624"/>
      <c r="E759" s="687"/>
      <c r="F759" s="688"/>
      <c r="G759" s="624"/>
      <c r="H759" s="624"/>
      <c r="V759" s="624"/>
      <c r="W759" s="624"/>
      <c r="X759" s="624"/>
      <c r="Y759" s="624"/>
      <c r="Z759" s="624"/>
      <c r="AA759" s="624"/>
      <c r="AB759" s="624"/>
      <c r="AC759" s="624"/>
      <c r="AD759" s="624"/>
      <c r="AE759" s="624"/>
      <c r="AF759" s="624"/>
      <c r="AG759" s="624"/>
      <c r="AH759" s="624"/>
      <c r="AI759" s="624"/>
      <c r="AJ759" s="624"/>
    </row>
    <row r="760" spans="1:36" ht="15.6">
      <c r="A760" s="686"/>
      <c r="B760" s="686"/>
      <c r="C760" s="624"/>
      <c r="D760" s="624"/>
      <c r="E760" s="687"/>
      <c r="F760" s="688"/>
      <c r="G760" s="624"/>
      <c r="H760" s="624"/>
      <c r="V760" s="624"/>
      <c r="W760" s="624"/>
      <c r="X760" s="624"/>
      <c r="Y760" s="624"/>
      <c r="Z760" s="624"/>
      <c r="AA760" s="624"/>
      <c r="AB760" s="624"/>
      <c r="AC760" s="624"/>
      <c r="AD760" s="624"/>
      <c r="AE760" s="624"/>
      <c r="AF760" s="624"/>
      <c r="AG760" s="624"/>
      <c r="AH760" s="624"/>
      <c r="AI760" s="624"/>
      <c r="AJ760" s="624"/>
    </row>
    <row r="761" spans="1:36" ht="15.6">
      <c r="A761" s="686"/>
      <c r="B761" s="686"/>
      <c r="C761" s="624"/>
      <c r="D761" s="624"/>
      <c r="E761" s="687"/>
      <c r="F761" s="688"/>
      <c r="G761" s="624"/>
      <c r="H761" s="624"/>
      <c r="V761" s="624"/>
      <c r="W761" s="624"/>
      <c r="X761" s="624"/>
      <c r="Y761" s="624"/>
      <c r="Z761" s="624"/>
      <c r="AA761" s="624"/>
      <c r="AB761" s="624"/>
      <c r="AC761" s="624"/>
      <c r="AD761" s="624"/>
      <c r="AE761" s="624"/>
      <c r="AF761" s="624"/>
      <c r="AG761" s="624"/>
      <c r="AH761" s="624"/>
      <c r="AI761" s="624"/>
      <c r="AJ761" s="624"/>
    </row>
    <row r="762" spans="1:36" ht="15.6">
      <c r="A762" s="686"/>
      <c r="B762" s="686"/>
      <c r="C762" s="624"/>
      <c r="D762" s="624"/>
      <c r="E762" s="687"/>
      <c r="F762" s="688"/>
      <c r="G762" s="624"/>
      <c r="H762" s="624"/>
      <c r="V762" s="624"/>
      <c r="W762" s="624"/>
      <c r="X762" s="624"/>
      <c r="Y762" s="624"/>
      <c r="Z762" s="624"/>
      <c r="AA762" s="624"/>
      <c r="AB762" s="624"/>
      <c r="AC762" s="624"/>
      <c r="AD762" s="624"/>
      <c r="AE762" s="624"/>
      <c r="AF762" s="624"/>
      <c r="AG762" s="624"/>
      <c r="AH762" s="624"/>
      <c r="AI762" s="624"/>
      <c r="AJ762" s="624"/>
    </row>
    <row r="763" spans="1:36" ht="15.6">
      <c r="A763" s="686"/>
      <c r="B763" s="686"/>
      <c r="C763" s="624"/>
      <c r="D763" s="624"/>
      <c r="E763" s="687"/>
      <c r="F763" s="688"/>
      <c r="G763" s="624"/>
      <c r="H763" s="624"/>
      <c r="V763" s="624"/>
      <c r="W763" s="624"/>
      <c r="X763" s="624"/>
      <c r="Y763" s="624"/>
      <c r="Z763" s="624"/>
      <c r="AA763" s="624"/>
      <c r="AB763" s="624"/>
      <c r="AC763" s="624"/>
      <c r="AD763" s="624"/>
      <c r="AE763" s="624"/>
      <c r="AF763" s="624"/>
      <c r="AG763" s="624"/>
      <c r="AH763" s="624"/>
      <c r="AI763" s="624"/>
      <c r="AJ763" s="624"/>
    </row>
    <row r="764" spans="1:36" ht="15.6">
      <c r="A764" s="686"/>
      <c r="B764" s="686"/>
      <c r="C764" s="624"/>
      <c r="D764" s="624"/>
      <c r="E764" s="687"/>
      <c r="F764" s="688"/>
      <c r="G764" s="624"/>
      <c r="H764" s="624"/>
      <c r="V764" s="624"/>
      <c r="W764" s="624"/>
      <c r="X764" s="624"/>
      <c r="Y764" s="624"/>
      <c r="Z764" s="624"/>
      <c r="AA764" s="624"/>
      <c r="AB764" s="624"/>
      <c r="AC764" s="624"/>
      <c r="AD764" s="624"/>
      <c r="AE764" s="624"/>
      <c r="AF764" s="624"/>
      <c r="AG764" s="624"/>
      <c r="AH764" s="624"/>
      <c r="AI764" s="624"/>
      <c r="AJ764" s="624"/>
    </row>
    <row r="765" spans="1:36" ht="15.6">
      <c r="A765" s="686"/>
      <c r="B765" s="686"/>
      <c r="C765" s="624"/>
      <c r="D765" s="624"/>
      <c r="E765" s="687"/>
      <c r="F765" s="688"/>
      <c r="G765" s="624"/>
      <c r="H765" s="624"/>
      <c r="V765" s="624"/>
      <c r="W765" s="624"/>
      <c r="X765" s="624"/>
      <c r="Y765" s="624"/>
      <c r="Z765" s="624"/>
      <c r="AA765" s="624"/>
      <c r="AB765" s="624"/>
      <c r="AC765" s="624"/>
      <c r="AD765" s="624"/>
      <c r="AE765" s="624"/>
      <c r="AF765" s="624"/>
      <c r="AG765" s="624"/>
      <c r="AH765" s="624"/>
      <c r="AI765" s="624"/>
      <c r="AJ765" s="624"/>
    </row>
    <row r="766" spans="1:36" ht="15.6">
      <c r="A766" s="686"/>
      <c r="B766" s="686"/>
      <c r="C766" s="624"/>
      <c r="D766" s="624"/>
      <c r="E766" s="687"/>
      <c r="F766" s="688"/>
      <c r="G766" s="624"/>
      <c r="H766" s="624"/>
      <c r="V766" s="624"/>
      <c r="W766" s="624"/>
      <c r="X766" s="624"/>
      <c r="Y766" s="624"/>
      <c r="Z766" s="624"/>
      <c r="AA766" s="624"/>
      <c r="AB766" s="624"/>
      <c r="AC766" s="624"/>
      <c r="AD766" s="624"/>
      <c r="AE766" s="624"/>
      <c r="AF766" s="624"/>
      <c r="AG766" s="624"/>
      <c r="AH766" s="624"/>
      <c r="AI766" s="624"/>
      <c r="AJ766" s="624"/>
    </row>
    <row r="767" spans="1:36" ht="15.6">
      <c r="A767" s="686"/>
      <c r="B767" s="686"/>
      <c r="C767" s="624"/>
      <c r="D767" s="624"/>
      <c r="E767" s="687"/>
      <c r="F767" s="688"/>
      <c r="G767" s="624"/>
      <c r="H767" s="624"/>
      <c r="V767" s="624"/>
      <c r="W767" s="624"/>
      <c r="X767" s="624"/>
      <c r="Y767" s="624"/>
      <c r="Z767" s="624"/>
      <c r="AA767" s="624"/>
      <c r="AB767" s="624"/>
      <c r="AC767" s="624"/>
      <c r="AD767" s="624"/>
      <c r="AE767" s="624"/>
      <c r="AF767" s="624"/>
      <c r="AG767" s="624"/>
      <c r="AH767" s="624"/>
      <c r="AI767" s="624"/>
      <c r="AJ767" s="624"/>
    </row>
    <row r="768" spans="1:36" ht="15.6">
      <c r="A768" s="686"/>
      <c r="B768" s="686"/>
      <c r="C768" s="624"/>
      <c r="D768" s="624"/>
      <c r="E768" s="687"/>
      <c r="F768" s="688"/>
      <c r="G768" s="624"/>
      <c r="H768" s="624"/>
      <c r="V768" s="624"/>
      <c r="W768" s="624"/>
      <c r="X768" s="624"/>
      <c r="Y768" s="624"/>
      <c r="Z768" s="624"/>
      <c r="AA768" s="624"/>
      <c r="AB768" s="624"/>
      <c r="AC768" s="624"/>
      <c r="AD768" s="624"/>
      <c r="AE768" s="624"/>
      <c r="AF768" s="624"/>
      <c r="AG768" s="624"/>
      <c r="AH768" s="624"/>
      <c r="AI768" s="624"/>
      <c r="AJ768" s="624"/>
    </row>
    <row r="769" spans="1:36" ht="15.6">
      <c r="A769" s="686"/>
      <c r="B769" s="686"/>
      <c r="C769" s="624"/>
      <c r="D769" s="624"/>
      <c r="E769" s="687"/>
      <c r="F769" s="688"/>
      <c r="G769" s="624"/>
      <c r="H769" s="624"/>
      <c r="V769" s="624"/>
      <c r="W769" s="624"/>
      <c r="X769" s="624"/>
      <c r="Y769" s="624"/>
      <c r="Z769" s="624"/>
      <c r="AA769" s="624"/>
      <c r="AB769" s="624"/>
      <c r="AC769" s="624"/>
      <c r="AD769" s="624"/>
      <c r="AE769" s="624"/>
      <c r="AF769" s="624"/>
      <c r="AG769" s="624"/>
      <c r="AH769" s="624"/>
      <c r="AI769" s="624"/>
      <c r="AJ769" s="624"/>
    </row>
    <row r="770" spans="1:36" ht="15.6">
      <c r="A770" s="686"/>
      <c r="B770" s="686"/>
      <c r="C770" s="624"/>
      <c r="D770" s="624"/>
      <c r="E770" s="687"/>
      <c r="F770" s="688"/>
      <c r="G770" s="624"/>
      <c r="H770" s="624"/>
      <c r="V770" s="624"/>
      <c r="W770" s="624"/>
      <c r="X770" s="624"/>
      <c r="Y770" s="624"/>
      <c r="Z770" s="624"/>
      <c r="AA770" s="624"/>
      <c r="AB770" s="624"/>
      <c r="AC770" s="624"/>
      <c r="AD770" s="624"/>
      <c r="AE770" s="624"/>
      <c r="AF770" s="624"/>
      <c r="AG770" s="624"/>
      <c r="AH770" s="624"/>
      <c r="AI770" s="624"/>
      <c r="AJ770" s="624"/>
    </row>
    <row r="771" spans="1:36" ht="15.6">
      <c r="A771" s="686"/>
      <c r="B771" s="686"/>
      <c r="C771" s="624"/>
      <c r="D771" s="624"/>
      <c r="E771" s="687"/>
      <c r="F771" s="688"/>
      <c r="G771" s="624"/>
      <c r="H771" s="624"/>
      <c r="V771" s="624"/>
      <c r="W771" s="624"/>
      <c r="X771" s="624"/>
      <c r="Y771" s="624"/>
      <c r="Z771" s="624"/>
      <c r="AA771" s="624"/>
      <c r="AB771" s="624"/>
      <c r="AC771" s="624"/>
      <c r="AD771" s="624"/>
      <c r="AE771" s="624"/>
      <c r="AF771" s="624"/>
      <c r="AG771" s="624"/>
      <c r="AH771" s="624"/>
      <c r="AI771" s="624"/>
      <c r="AJ771" s="624"/>
    </row>
    <row r="772" spans="1:36" ht="15.6">
      <c r="A772" s="686"/>
      <c r="B772" s="686"/>
      <c r="C772" s="624"/>
      <c r="D772" s="624"/>
      <c r="E772" s="687"/>
      <c r="F772" s="688"/>
      <c r="G772" s="624"/>
      <c r="H772" s="624"/>
      <c r="V772" s="624"/>
      <c r="W772" s="624"/>
      <c r="X772" s="624"/>
      <c r="Y772" s="624"/>
      <c r="Z772" s="624"/>
      <c r="AA772" s="624"/>
      <c r="AB772" s="624"/>
      <c r="AC772" s="624"/>
      <c r="AD772" s="624"/>
      <c r="AE772" s="624"/>
      <c r="AF772" s="624"/>
      <c r="AG772" s="624"/>
      <c r="AH772" s="624"/>
      <c r="AI772" s="624"/>
      <c r="AJ772" s="624"/>
    </row>
    <row r="773" spans="1:36" ht="15.6">
      <c r="A773" s="686"/>
      <c r="B773" s="686"/>
      <c r="C773" s="624"/>
      <c r="D773" s="624"/>
      <c r="E773" s="687"/>
      <c r="F773" s="688"/>
      <c r="G773" s="624"/>
      <c r="H773" s="624"/>
      <c r="V773" s="624"/>
      <c r="W773" s="624"/>
      <c r="X773" s="624"/>
      <c r="Y773" s="624"/>
      <c r="Z773" s="624"/>
      <c r="AA773" s="624"/>
      <c r="AB773" s="624"/>
      <c r="AC773" s="624"/>
      <c r="AD773" s="624"/>
      <c r="AE773" s="624"/>
      <c r="AF773" s="624"/>
      <c r="AG773" s="624"/>
      <c r="AH773" s="624"/>
      <c r="AI773" s="624"/>
      <c r="AJ773" s="624"/>
    </row>
    <row r="774" spans="1:36" ht="15.6">
      <c r="A774" s="686"/>
      <c r="B774" s="686"/>
      <c r="C774" s="624"/>
      <c r="D774" s="624"/>
      <c r="E774" s="687"/>
      <c r="F774" s="688"/>
      <c r="G774" s="624"/>
      <c r="H774" s="624"/>
      <c r="V774" s="624"/>
      <c r="W774" s="624"/>
      <c r="X774" s="624"/>
      <c r="Y774" s="624"/>
      <c r="Z774" s="624"/>
      <c r="AA774" s="624"/>
      <c r="AB774" s="624"/>
      <c r="AC774" s="624"/>
      <c r="AD774" s="624"/>
      <c r="AE774" s="624"/>
      <c r="AF774" s="624"/>
      <c r="AG774" s="624"/>
      <c r="AH774" s="624"/>
      <c r="AI774" s="624"/>
      <c r="AJ774" s="624"/>
    </row>
    <row r="775" spans="1:36" ht="15.6">
      <c r="A775" s="686"/>
      <c r="B775" s="686"/>
      <c r="C775" s="624"/>
      <c r="D775" s="624"/>
      <c r="E775" s="687"/>
      <c r="F775" s="688"/>
      <c r="G775" s="624"/>
      <c r="H775" s="624"/>
      <c r="V775" s="624"/>
      <c r="W775" s="624"/>
      <c r="X775" s="624"/>
      <c r="Y775" s="624"/>
      <c r="Z775" s="624"/>
      <c r="AA775" s="624"/>
      <c r="AB775" s="624"/>
      <c r="AC775" s="624"/>
      <c r="AD775" s="624"/>
      <c r="AE775" s="624"/>
      <c r="AF775" s="624"/>
      <c r="AG775" s="624"/>
      <c r="AH775" s="624"/>
      <c r="AI775" s="624"/>
      <c r="AJ775" s="624"/>
    </row>
    <row r="776" spans="1:36" ht="15.6">
      <c r="A776" s="686"/>
      <c r="B776" s="686"/>
      <c r="C776" s="624"/>
      <c r="D776" s="624"/>
      <c r="E776" s="687"/>
      <c r="F776" s="688"/>
      <c r="G776" s="624"/>
      <c r="H776" s="624"/>
      <c r="V776" s="624"/>
      <c r="W776" s="624"/>
      <c r="X776" s="624"/>
      <c r="Y776" s="624"/>
      <c r="Z776" s="624"/>
      <c r="AA776" s="624"/>
      <c r="AB776" s="624"/>
      <c r="AC776" s="624"/>
      <c r="AD776" s="624"/>
      <c r="AE776" s="624"/>
      <c r="AF776" s="624"/>
      <c r="AG776" s="624"/>
      <c r="AH776" s="624"/>
      <c r="AI776" s="624"/>
      <c r="AJ776" s="624"/>
    </row>
    <row r="777" spans="1:36" ht="15.6">
      <c r="A777" s="686"/>
      <c r="B777" s="686"/>
      <c r="C777" s="624"/>
      <c r="D777" s="624"/>
      <c r="E777" s="687"/>
      <c r="F777" s="688"/>
      <c r="G777" s="624"/>
      <c r="H777" s="624"/>
      <c r="V777" s="624"/>
      <c r="W777" s="624"/>
      <c r="X777" s="624"/>
      <c r="Y777" s="624"/>
      <c r="Z777" s="624"/>
      <c r="AA777" s="624"/>
      <c r="AB777" s="624"/>
      <c r="AC777" s="624"/>
      <c r="AD777" s="624"/>
      <c r="AE777" s="624"/>
      <c r="AF777" s="624"/>
      <c r="AG777" s="624"/>
      <c r="AH777" s="624"/>
      <c r="AI777" s="624"/>
      <c r="AJ777" s="624"/>
    </row>
    <row r="778" spans="1:36" ht="15.6">
      <c r="A778" s="686"/>
      <c r="B778" s="686"/>
      <c r="C778" s="624"/>
      <c r="D778" s="624"/>
      <c r="E778" s="687"/>
      <c r="F778" s="688"/>
      <c r="G778" s="624"/>
      <c r="H778" s="624"/>
      <c r="V778" s="624"/>
      <c r="W778" s="624"/>
      <c r="X778" s="624"/>
      <c r="Y778" s="624"/>
      <c r="Z778" s="624"/>
      <c r="AA778" s="624"/>
      <c r="AB778" s="624"/>
      <c r="AC778" s="624"/>
      <c r="AD778" s="624"/>
      <c r="AE778" s="624"/>
      <c r="AF778" s="624"/>
      <c r="AG778" s="624"/>
      <c r="AH778" s="624"/>
      <c r="AI778" s="624"/>
      <c r="AJ778" s="624"/>
    </row>
    <row r="779" spans="1:36" ht="15.6">
      <c r="A779" s="686"/>
      <c r="B779" s="686"/>
      <c r="C779" s="624"/>
      <c r="D779" s="624"/>
      <c r="E779" s="687"/>
      <c r="F779" s="688"/>
      <c r="G779" s="624"/>
      <c r="H779" s="624"/>
      <c r="V779" s="624"/>
      <c r="W779" s="624"/>
      <c r="X779" s="624"/>
      <c r="Y779" s="624"/>
      <c r="Z779" s="624"/>
      <c r="AA779" s="624"/>
      <c r="AB779" s="624"/>
      <c r="AC779" s="624"/>
      <c r="AD779" s="624"/>
      <c r="AE779" s="624"/>
      <c r="AF779" s="624"/>
      <c r="AG779" s="624"/>
      <c r="AH779" s="624"/>
      <c r="AI779" s="624"/>
      <c r="AJ779" s="624"/>
    </row>
    <row r="780" spans="1:36" ht="15.6">
      <c r="A780" s="686"/>
      <c r="B780" s="686"/>
      <c r="C780" s="624"/>
      <c r="D780" s="624"/>
      <c r="E780" s="687"/>
      <c r="F780" s="688"/>
      <c r="G780" s="624"/>
      <c r="H780" s="624"/>
      <c r="V780" s="624"/>
      <c r="W780" s="624"/>
      <c r="X780" s="624"/>
      <c r="Y780" s="624"/>
      <c r="Z780" s="624"/>
      <c r="AA780" s="624"/>
      <c r="AB780" s="624"/>
      <c r="AC780" s="624"/>
      <c r="AD780" s="624"/>
      <c r="AE780" s="624"/>
      <c r="AF780" s="624"/>
      <c r="AG780" s="624"/>
      <c r="AH780" s="624"/>
      <c r="AI780" s="624"/>
      <c r="AJ780" s="624"/>
    </row>
    <row r="781" spans="1:36" ht="15.6">
      <c r="A781" s="686"/>
      <c r="B781" s="686"/>
      <c r="C781" s="624"/>
      <c r="D781" s="624"/>
      <c r="E781" s="687"/>
      <c r="F781" s="688"/>
      <c r="G781" s="624"/>
      <c r="H781" s="624"/>
      <c r="V781" s="624"/>
      <c r="W781" s="624"/>
      <c r="X781" s="624"/>
      <c r="Y781" s="624"/>
      <c r="Z781" s="624"/>
      <c r="AA781" s="624"/>
      <c r="AB781" s="624"/>
      <c r="AC781" s="624"/>
      <c r="AD781" s="624"/>
      <c r="AE781" s="624"/>
      <c r="AF781" s="624"/>
      <c r="AG781" s="624"/>
      <c r="AH781" s="624"/>
      <c r="AI781" s="624"/>
      <c r="AJ781" s="624"/>
    </row>
    <row r="782" spans="1:36" ht="15.6">
      <c r="A782" s="686"/>
      <c r="B782" s="686"/>
      <c r="C782" s="624"/>
      <c r="D782" s="624"/>
      <c r="E782" s="687"/>
      <c r="F782" s="688"/>
      <c r="G782" s="624"/>
      <c r="H782" s="624"/>
      <c r="V782" s="624"/>
      <c r="W782" s="624"/>
      <c r="X782" s="624"/>
      <c r="Y782" s="624"/>
      <c r="Z782" s="624"/>
      <c r="AA782" s="624"/>
      <c r="AB782" s="624"/>
      <c r="AC782" s="624"/>
      <c r="AD782" s="624"/>
      <c r="AE782" s="624"/>
      <c r="AF782" s="624"/>
      <c r="AG782" s="624"/>
      <c r="AH782" s="624"/>
      <c r="AI782" s="624"/>
      <c r="AJ782" s="624"/>
    </row>
    <row r="783" spans="1:36" ht="15.6">
      <c r="A783" s="686"/>
      <c r="B783" s="686"/>
      <c r="C783" s="624"/>
      <c r="D783" s="624"/>
      <c r="E783" s="687"/>
      <c r="F783" s="688"/>
      <c r="G783" s="624"/>
      <c r="H783" s="624"/>
      <c r="V783" s="624"/>
      <c r="W783" s="624"/>
      <c r="X783" s="624"/>
      <c r="Y783" s="624"/>
      <c r="Z783" s="624"/>
      <c r="AA783" s="624"/>
      <c r="AB783" s="624"/>
      <c r="AC783" s="624"/>
      <c r="AD783" s="624"/>
      <c r="AE783" s="624"/>
      <c r="AF783" s="624"/>
      <c r="AG783" s="624"/>
      <c r="AH783" s="624"/>
      <c r="AI783" s="624"/>
      <c r="AJ783" s="624"/>
    </row>
    <row r="784" spans="1:36" ht="15.6">
      <c r="A784" s="686"/>
      <c r="B784" s="686"/>
      <c r="C784" s="624"/>
      <c r="D784" s="624"/>
      <c r="E784" s="687"/>
      <c r="F784" s="688"/>
      <c r="G784" s="624"/>
      <c r="H784" s="624"/>
      <c r="V784" s="624"/>
      <c r="W784" s="624"/>
      <c r="X784" s="624"/>
      <c r="Y784" s="624"/>
      <c r="Z784" s="624"/>
      <c r="AA784" s="624"/>
      <c r="AB784" s="624"/>
      <c r="AC784" s="624"/>
      <c r="AD784" s="624"/>
      <c r="AE784" s="624"/>
      <c r="AF784" s="624"/>
      <c r="AG784" s="624"/>
      <c r="AH784" s="624"/>
      <c r="AI784" s="624"/>
      <c r="AJ784" s="624"/>
    </row>
    <row r="785" spans="1:36" ht="15.6">
      <c r="A785" s="686"/>
      <c r="B785" s="686"/>
      <c r="C785" s="624"/>
      <c r="D785" s="624"/>
      <c r="E785" s="687"/>
      <c r="F785" s="688"/>
      <c r="G785" s="624"/>
      <c r="H785" s="624"/>
      <c r="V785" s="624"/>
      <c r="W785" s="624"/>
      <c r="X785" s="624"/>
      <c r="Y785" s="624"/>
      <c r="Z785" s="624"/>
      <c r="AA785" s="624"/>
      <c r="AB785" s="624"/>
      <c r="AC785" s="624"/>
      <c r="AD785" s="624"/>
      <c r="AE785" s="624"/>
      <c r="AF785" s="624"/>
      <c r="AG785" s="624"/>
      <c r="AH785" s="624"/>
      <c r="AI785" s="624"/>
      <c r="AJ785" s="624"/>
    </row>
    <row r="786" spans="1:36" ht="15.6">
      <c r="A786" s="686"/>
      <c r="B786" s="686"/>
      <c r="C786" s="624"/>
      <c r="D786" s="624"/>
      <c r="E786" s="687"/>
      <c r="F786" s="688"/>
      <c r="G786" s="624"/>
      <c r="H786" s="624"/>
      <c r="V786" s="624"/>
      <c r="W786" s="624"/>
      <c r="X786" s="624"/>
      <c r="Y786" s="624"/>
      <c r="Z786" s="624"/>
      <c r="AA786" s="624"/>
      <c r="AB786" s="624"/>
      <c r="AC786" s="624"/>
      <c r="AD786" s="624"/>
      <c r="AE786" s="624"/>
      <c r="AF786" s="624"/>
      <c r="AG786" s="624"/>
      <c r="AH786" s="624"/>
      <c r="AI786" s="624"/>
      <c r="AJ786" s="624"/>
    </row>
    <row r="787" spans="1:36" ht="15.6">
      <c r="A787" s="686"/>
      <c r="B787" s="686"/>
      <c r="C787" s="624"/>
      <c r="D787" s="624"/>
      <c r="E787" s="687"/>
      <c r="F787" s="688"/>
      <c r="G787" s="624"/>
      <c r="H787" s="624"/>
      <c r="V787" s="624"/>
      <c r="W787" s="624"/>
      <c r="X787" s="624"/>
      <c r="Y787" s="624"/>
      <c r="Z787" s="624"/>
      <c r="AA787" s="624"/>
      <c r="AB787" s="624"/>
      <c r="AC787" s="624"/>
      <c r="AD787" s="624"/>
      <c r="AE787" s="624"/>
      <c r="AF787" s="624"/>
      <c r="AG787" s="624"/>
      <c r="AH787" s="624"/>
      <c r="AI787" s="624"/>
      <c r="AJ787" s="624"/>
    </row>
    <row r="788" spans="1:36" ht="15.6">
      <c r="A788" s="686"/>
      <c r="B788" s="686"/>
      <c r="C788" s="624"/>
      <c r="D788" s="624"/>
      <c r="E788" s="687"/>
      <c r="F788" s="688"/>
      <c r="G788" s="624"/>
      <c r="H788" s="624"/>
      <c r="V788" s="624"/>
      <c r="W788" s="624"/>
      <c r="X788" s="624"/>
      <c r="Y788" s="624"/>
      <c r="Z788" s="624"/>
      <c r="AA788" s="624"/>
      <c r="AB788" s="624"/>
      <c r="AC788" s="624"/>
      <c r="AD788" s="624"/>
      <c r="AE788" s="624"/>
      <c r="AF788" s="624"/>
      <c r="AG788" s="624"/>
      <c r="AH788" s="624"/>
      <c r="AI788" s="624"/>
      <c r="AJ788" s="624"/>
    </row>
    <row r="789" spans="1:36" ht="15.6">
      <c r="A789" s="686"/>
      <c r="B789" s="686"/>
      <c r="C789" s="624"/>
      <c r="D789" s="624"/>
      <c r="E789" s="687"/>
      <c r="F789" s="688"/>
      <c r="G789" s="624"/>
      <c r="H789" s="624"/>
      <c r="V789" s="624"/>
      <c r="W789" s="624"/>
      <c r="X789" s="624"/>
      <c r="Y789" s="624"/>
      <c r="Z789" s="624"/>
      <c r="AA789" s="624"/>
      <c r="AB789" s="624"/>
      <c r="AC789" s="624"/>
      <c r="AD789" s="624"/>
      <c r="AE789" s="624"/>
      <c r="AF789" s="624"/>
      <c r="AG789" s="624"/>
      <c r="AH789" s="624"/>
      <c r="AI789" s="624"/>
      <c r="AJ789" s="624"/>
    </row>
    <row r="790" spans="1:36" ht="15.6">
      <c r="A790" s="686"/>
      <c r="B790" s="686"/>
      <c r="C790" s="624"/>
      <c r="D790" s="624"/>
      <c r="E790" s="687"/>
      <c r="F790" s="688"/>
      <c r="G790" s="624"/>
      <c r="H790" s="624"/>
      <c r="V790" s="624"/>
      <c r="W790" s="624"/>
      <c r="X790" s="624"/>
      <c r="Y790" s="624"/>
      <c r="Z790" s="624"/>
      <c r="AA790" s="624"/>
      <c r="AB790" s="624"/>
      <c r="AC790" s="624"/>
      <c r="AD790" s="624"/>
      <c r="AE790" s="624"/>
      <c r="AF790" s="624"/>
      <c r="AG790" s="624"/>
      <c r="AH790" s="624"/>
      <c r="AI790" s="624"/>
      <c r="AJ790" s="624"/>
    </row>
    <row r="791" spans="1:36" ht="15.6">
      <c r="A791" s="686"/>
      <c r="B791" s="686"/>
      <c r="C791" s="624"/>
      <c r="D791" s="624"/>
      <c r="E791" s="687"/>
      <c r="F791" s="688"/>
      <c r="G791" s="624"/>
      <c r="H791" s="624"/>
      <c r="V791" s="624"/>
      <c r="W791" s="624"/>
      <c r="X791" s="624"/>
      <c r="Y791" s="624"/>
      <c r="Z791" s="624"/>
      <c r="AA791" s="624"/>
      <c r="AB791" s="624"/>
      <c r="AC791" s="624"/>
      <c r="AD791" s="624"/>
      <c r="AE791" s="624"/>
      <c r="AF791" s="624"/>
      <c r="AG791" s="624"/>
      <c r="AH791" s="624"/>
      <c r="AI791" s="624"/>
      <c r="AJ791" s="624"/>
    </row>
    <row r="792" spans="1:36" ht="15.6">
      <c r="A792" s="686"/>
      <c r="B792" s="686"/>
      <c r="C792" s="624"/>
      <c r="D792" s="624"/>
      <c r="E792" s="687"/>
      <c r="F792" s="688"/>
      <c r="G792" s="624"/>
      <c r="H792" s="624"/>
      <c r="V792" s="624"/>
      <c r="W792" s="624"/>
      <c r="X792" s="624"/>
      <c r="Y792" s="624"/>
      <c r="Z792" s="624"/>
      <c r="AA792" s="624"/>
      <c r="AB792" s="624"/>
      <c r="AC792" s="624"/>
      <c r="AD792" s="624"/>
      <c r="AE792" s="624"/>
      <c r="AF792" s="624"/>
      <c r="AG792" s="624"/>
      <c r="AH792" s="624"/>
      <c r="AI792" s="624"/>
      <c r="AJ792" s="624"/>
    </row>
    <row r="793" spans="1:36" ht="15.6">
      <c r="A793" s="686"/>
      <c r="B793" s="686"/>
      <c r="C793" s="624"/>
      <c r="D793" s="624"/>
      <c r="E793" s="687"/>
      <c r="F793" s="688"/>
      <c r="G793" s="624"/>
      <c r="H793" s="624"/>
      <c r="V793" s="624"/>
      <c r="W793" s="624"/>
      <c r="X793" s="624"/>
      <c r="Y793" s="624"/>
      <c r="Z793" s="624"/>
      <c r="AA793" s="624"/>
      <c r="AB793" s="624"/>
      <c r="AC793" s="624"/>
      <c r="AD793" s="624"/>
      <c r="AE793" s="624"/>
      <c r="AF793" s="624"/>
      <c r="AG793" s="624"/>
      <c r="AH793" s="624"/>
      <c r="AI793" s="624"/>
      <c r="AJ793" s="624"/>
    </row>
    <row r="794" spans="1:36" ht="15.6">
      <c r="A794" s="686"/>
      <c r="B794" s="686"/>
      <c r="C794" s="624"/>
      <c r="D794" s="624"/>
      <c r="E794" s="687"/>
      <c r="F794" s="688"/>
      <c r="G794" s="624"/>
      <c r="H794" s="624"/>
      <c r="V794" s="624"/>
      <c r="W794" s="624"/>
      <c r="X794" s="624"/>
      <c r="Y794" s="624"/>
      <c r="Z794" s="624"/>
      <c r="AA794" s="624"/>
      <c r="AB794" s="624"/>
      <c r="AC794" s="624"/>
      <c r="AD794" s="624"/>
      <c r="AE794" s="624"/>
      <c r="AF794" s="624"/>
      <c r="AG794" s="624"/>
      <c r="AH794" s="624"/>
      <c r="AI794" s="624"/>
      <c r="AJ794" s="624"/>
    </row>
    <row r="795" spans="1:36" ht="15.6">
      <c r="A795" s="686"/>
      <c r="B795" s="686"/>
      <c r="C795" s="624"/>
      <c r="D795" s="624"/>
      <c r="E795" s="687"/>
      <c r="F795" s="688"/>
      <c r="G795" s="624"/>
      <c r="H795" s="624"/>
      <c r="V795" s="624"/>
      <c r="W795" s="624"/>
      <c r="X795" s="624"/>
      <c r="Y795" s="624"/>
      <c r="Z795" s="624"/>
      <c r="AA795" s="624"/>
      <c r="AB795" s="624"/>
      <c r="AC795" s="624"/>
      <c r="AD795" s="624"/>
      <c r="AE795" s="624"/>
      <c r="AF795" s="624"/>
      <c r="AG795" s="624"/>
      <c r="AH795" s="624"/>
      <c r="AI795" s="624"/>
      <c r="AJ795" s="624"/>
    </row>
    <row r="796" spans="1:36" ht="15.6">
      <c r="A796" s="686"/>
      <c r="B796" s="686"/>
      <c r="C796" s="624"/>
      <c r="D796" s="624"/>
      <c r="E796" s="687"/>
      <c r="F796" s="688"/>
      <c r="G796" s="624"/>
      <c r="H796" s="624"/>
      <c r="V796" s="624"/>
      <c r="W796" s="624"/>
      <c r="X796" s="624"/>
      <c r="Y796" s="624"/>
      <c r="Z796" s="624"/>
      <c r="AA796" s="624"/>
      <c r="AB796" s="624"/>
      <c r="AC796" s="624"/>
      <c r="AD796" s="624"/>
      <c r="AE796" s="624"/>
      <c r="AF796" s="624"/>
      <c r="AG796" s="624"/>
      <c r="AH796" s="624"/>
      <c r="AI796" s="624"/>
      <c r="AJ796" s="624"/>
    </row>
    <row r="797" spans="1:36" ht="15.6">
      <c r="A797" s="686"/>
      <c r="B797" s="686"/>
      <c r="C797" s="624"/>
      <c r="D797" s="624"/>
      <c r="E797" s="687"/>
      <c r="F797" s="688"/>
      <c r="G797" s="624"/>
      <c r="H797" s="624"/>
      <c r="V797" s="624"/>
      <c r="W797" s="624"/>
      <c r="X797" s="624"/>
      <c r="Y797" s="624"/>
      <c r="Z797" s="624"/>
      <c r="AA797" s="624"/>
      <c r="AB797" s="624"/>
      <c r="AC797" s="624"/>
      <c r="AD797" s="624"/>
      <c r="AE797" s="624"/>
      <c r="AF797" s="624"/>
      <c r="AG797" s="624"/>
      <c r="AH797" s="624"/>
      <c r="AI797" s="624"/>
      <c r="AJ797" s="624"/>
    </row>
    <row r="798" spans="1:36" ht="15.6">
      <c r="A798" s="686"/>
      <c r="B798" s="686"/>
      <c r="C798" s="624"/>
      <c r="D798" s="624"/>
      <c r="E798" s="687"/>
      <c r="F798" s="688"/>
      <c r="G798" s="624"/>
      <c r="H798" s="624"/>
      <c r="V798" s="624"/>
      <c r="W798" s="624"/>
      <c r="X798" s="624"/>
      <c r="Y798" s="624"/>
      <c r="Z798" s="624"/>
      <c r="AA798" s="624"/>
      <c r="AB798" s="624"/>
      <c r="AC798" s="624"/>
      <c r="AD798" s="624"/>
      <c r="AE798" s="624"/>
      <c r="AF798" s="624"/>
      <c r="AG798" s="624"/>
      <c r="AH798" s="624"/>
      <c r="AI798" s="624"/>
      <c r="AJ798" s="624"/>
    </row>
    <row r="799" spans="1:36" ht="15.6">
      <c r="A799" s="686"/>
      <c r="B799" s="686"/>
      <c r="C799" s="624"/>
      <c r="D799" s="624"/>
      <c r="E799" s="687"/>
      <c r="F799" s="688"/>
      <c r="G799" s="624"/>
      <c r="H799" s="624"/>
      <c r="V799" s="624"/>
      <c r="W799" s="624"/>
      <c r="X799" s="624"/>
      <c r="Y799" s="624"/>
      <c r="Z799" s="624"/>
      <c r="AA799" s="624"/>
      <c r="AB799" s="624"/>
      <c r="AC799" s="624"/>
      <c r="AD799" s="624"/>
      <c r="AE799" s="624"/>
      <c r="AF799" s="624"/>
      <c r="AG799" s="624"/>
      <c r="AH799" s="624"/>
      <c r="AI799" s="624"/>
      <c r="AJ799" s="624"/>
    </row>
    <row r="800" spans="1:36" ht="15.6">
      <c r="A800" s="686"/>
      <c r="B800" s="686"/>
      <c r="C800" s="624"/>
      <c r="D800" s="624"/>
      <c r="E800" s="687"/>
      <c r="F800" s="688"/>
      <c r="G800" s="624"/>
      <c r="H800" s="624"/>
      <c r="V800" s="624"/>
      <c r="W800" s="624"/>
      <c r="X800" s="624"/>
      <c r="Y800" s="624"/>
      <c r="Z800" s="624"/>
      <c r="AA800" s="624"/>
      <c r="AB800" s="624"/>
      <c r="AC800" s="624"/>
      <c r="AD800" s="624"/>
      <c r="AE800" s="624"/>
      <c r="AF800" s="624"/>
      <c r="AG800" s="624"/>
      <c r="AH800" s="624"/>
      <c r="AI800" s="624"/>
      <c r="AJ800" s="624"/>
    </row>
    <row r="801" spans="1:36" ht="15.6">
      <c r="A801" s="686"/>
      <c r="B801" s="686"/>
      <c r="C801" s="624"/>
      <c r="D801" s="624"/>
      <c r="E801" s="687"/>
      <c r="F801" s="688"/>
      <c r="G801" s="624"/>
      <c r="H801" s="624"/>
      <c r="V801" s="624"/>
      <c r="W801" s="624"/>
      <c r="X801" s="624"/>
      <c r="Y801" s="624"/>
      <c r="Z801" s="624"/>
      <c r="AA801" s="624"/>
      <c r="AB801" s="624"/>
      <c r="AC801" s="624"/>
      <c r="AD801" s="624"/>
      <c r="AE801" s="624"/>
      <c r="AF801" s="624"/>
      <c r="AG801" s="624"/>
      <c r="AH801" s="624"/>
      <c r="AI801" s="624"/>
      <c r="AJ801" s="624"/>
    </row>
    <row r="802" spans="1:36" ht="15.6">
      <c r="A802" s="686"/>
      <c r="B802" s="686"/>
      <c r="C802" s="624"/>
      <c r="D802" s="624"/>
      <c r="E802" s="687"/>
      <c r="F802" s="688"/>
      <c r="G802" s="624"/>
      <c r="H802" s="624"/>
      <c r="V802" s="624"/>
      <c r="W802" s="624"/>
      <c r="X802" s="624"/>
      <c r="Y802" s="624"/>
      <c r="Z802" s="624"/>
      <c r="AA802" s="624"/>
      <c r="AB802" s="624"/>
      <c r="AC802" s="624"/>
      <c r="AD802" s="624"/>
      <c r="AE802" s="624"/>
      <c r="AF802" s="624"/>
      <c r="AG802" s="624"/>
      <c r="AH802" s="624"/>
      <c r="AI802" s="624"/>
      <c r="AJ802" s="624"/>
    </row>
    <row r="803" spans="1:36" ht="15.6">
      <c r="A803" s="686"/>
      <c r="B803" s="686"/>
      <c r="C803" s="624"/>
      <c r="D803" s="624"/>
      <c r="E803" s="687"/>
      <c r="F803" s="688"/>
      <c r="G803" s="624"/>
      <c r="H803" s="624"/>
      <c r="V803" s="624"/>
      <c r="W803" s="624"/>
      <c r="X803" s="624"/>
      <c r="Y803" s="624"/>
      <c r="Z803" s="624"/>
      <c r="AA803" s="624"/>
      <c r="AB803" s="624"/>
      <c r="AC803" s="624"/>
      <c r="AD803" s="624"/>
      <c r="AE803" s="624"/>
      <c r="AF803" s="624"/>
      <c r="AG803" s="624"/>
      <c r="AH803" s="624"/>
      <c r="AI803" s="624"/>
      <c r="AJ803" s="624"/>
    </row>
    <row r="804" spans="1:36" ht="15.6">
      <c r="A804" s="686"/>
      <c r="B804" s="686"/>
      <c r="C804" s="624"/>
      <c r="D804" s="624"/>
      <c r="E804" s="687"/>
      <c r="F804" s="688"/>
      <c r="G804" s="624"/>
      <c r="H804" s="624"/>
      <c r="V804" s="624"/>
      <c r="W804" s="624"/>
      <c r="X804" s="624"/>
      <c r="Y804" s="624"/>
      <c r="Z804" s="624"/>
      <c r="AA804" s="624"/>
      <c r="AB804" s="624"/>
      <c r="AC804" s="624"/>
      <c r="AD804" s="624"/>
      <c r="AE804" s="624"/>
      <c r="AF804" s="624"/>
      <c r="AG804" s="624"/>
      <c r="AH804" s="624"/>
      <c r="AI804" s="624"/>
      <c r="AJ804" s="624"/>
    </row>
    <row r="805" spans="1:36" ht="15.6">
      <c r="A805" s="686"/>
      <c r="B805" s="686"/>
      <c r="C805" s="624"/>
      <c r="D805" s="624"/>
      <c r="E805" s="687"/>
      <c r="F805" s="688"/>
      <c r="G805" s="624"/>
      <c r="H805" s="624"/>
      <c r="V805" s="624"/>
      <c r="W805" s="624"/>
      <c r="X805" s="624"/>
      <c r="Y805" s="624"/>
      <c r="Z805" s="624"/>
      <c r="AA805" s="624"/>
      <c r="AB805" s="624"/>
      <c r="AC805" s="624"/>
      <c r="AD805" s="624"/>
      <c r="AE805" s="624"/>
      <c r="AF805" s="624"/>
      <c r="AG805" s="624"/>
      <c r="AH805" s="624"/>
      <c r="AI805" s="624"/>
      <c r="AJ805" s="624"/>
    </row>
    <row r="806" spans="1:36" ht="15.6">
      <c r="A806" s="686"/>
      <c r="B806" s="686"/>
      <c r="C806" s="624"/>
      <c r="D806" s="624"/>
      <c r="E806" s="687"/>
      <c r="F806" s="688"/>
      <c r="G806" s="624"/>
      <c r="H806" s="624"/>
      <c r="V806" s="624"/>
      <c r="W806" s="624"/>
      <c r="X806" s="624"/>
      <c r="Y806" s="624"/>
      <c r="Z806" s="624"/>
      <c r="AA806" s="624"/>
      <c r="AB806" s="624"/>
      <c r="AC806" s="624"/>
      <c r="AD806" s="624"/>
      <c r="AE806" s="624"/>
      <c r="AF806" s="624"/>
      <c r="AG806" s="624"/>
      <c r="AH806" s="624"/>
      <c r="AI806" s="624"/>
      <c r="AJ806" s="624"/>
    </row>
    <row r="807" spans="1:36" ht="15.6">
      <c r="A807" s="686"/>
      <c r="B807" s="686"/>
      <c r="C807" s="624"/>
      <c r="D807" s="624"/>
      <c r="E807" s="687"/>
      <c r="F807" s="688"/>
      <c r="G807" s="624"/>
      <c r="H807" s="624"/>
      <c r="V807" s="624"/>
      <c r="W807" s="624"/>
      <c r="X807" s="624"/>
      <c r="Y807" s="624"/>
      <c r="Z807" s="624"/>
      <c r="AA807" s="624"/>
      <c r="AB807" s="624"/>
      <c r="AC807" s="624"/>
      <c r="AD807" s="624"/>
      <c r="AE807" s="624"/>
      <c r="AF807" s="624"/>
      <c r="AG807" s="624"/>
      <c r="AH807" s="624"/>
      <c r="AI807" s="624"/>
      <c r="AJ807" s="624"/>
    </row>
    <row r="808" spans="1:36" ht="15.6">
      <c r="A808" s="686"/>
      <c r="B808" s="686"/>
      <c r="C808" s="624"/>
      <c r="D808" s="624"/>
      <c r="E808" s="687"/>
      <c r="F808" s="688"/>
      <c r="G808" s="624"/>
      <c r="H808" s="624"/>
      <c r="V808" s="624"/>
      <c r="W808" s="624"/>
      <c r="X808" s="624"/>
      <c r="Y808" s="624"/>
      <c r="Z808" s="624"/>
      <c r="AA808" s="624"/>
      <c r="AB808" s="624"/>
      <c r="AC808" s="624"/>
      <c r="AD808" s="624"/>
      <c r="AE808" s="624"/>
      <c r="AF808" s="624"/>
      <c r="AG808" s="624"/>
      <c r="AH808" s="624"/>
      <c r="AI808" s="624"/>
      <c r="AJ808" s="624"/>
    </row>
    <row r="809" spans="1:36" ht="15.6">
      <c r="A809" s="686"/>
      <c r="B809" s="686"/>
      <c r="C809" s="624"/>
      <c r="D809" s="624"/>
      <c r="E809" s="687"/>
      <c r="F809" s="688"/>
      <c r="G809" s="624"/>
      <c r="H809" s="624"/>
      <c r="V809" s="624"/>
      <c r="W809" s="624"/>
      <c r="X809" s="624"/>
      <c r="Y809" s="624"/>
      <c r="Z809" s="624"/>
      <c r="AA809" s="624"/>
      <c r="AB809" s="624"/>
      <c r="AC809" s="624"/>
      <c r="AD809" s="624"/>
      <c r="AE809" s="624"/>
      <c r="AF809" s="624"/>
      <c r="AG809" s="624"/>
      <c r="AH809" s="624"/>
      <c r="AI809" s="624"/>
      <c r="AJ809" s="624"/>
    </row>
    <row r="810" spans="1:36" ht="15.6">
      <c r="A810" s="686"/>
      <c r="B810" s="686"/>
      <c r="C810" s="624"/>
      <c r="D810" s="624"/>
      <c r="E810" s="687"/>
      <c r="F810" s="688"/>
      <c r="G810" s="624"/>
      <c r="H810" s="624"/>
      <c r="V810" s="624"/>
      <c r="W810" s="624"/>
      <c r="X810" s="624"/>
      <c r="Y810" s="624"/>
      <c r="Z810" s="624"/>
      <c r="AA810" s="624"/>
      <c r="AB810" s="624"/>
      <c r="AC810" s="624"/>
      <c r="AD810" s="624"/>
      <c r="AE810" s="624"/>
      <c r="AF810" s="624"/>
      <c r="AG810" s="624"/>
      <c r="AH810" s="624"/>
      <c r="AI810" s="624"/>
      <c r="AJ810" s="624"/>
    </row>
    <row r="811" spans="1:36" ht="15.6">
      <c r="A811" s="686"/>
      <c r="B811" s="686"/>
      <c r="C811" s="624"/>
      <c r="D811" s="624"/>
      <c r="E811" s="687"/>
      <c r="F811" s="688"/>
      <c r="G811" s="624"/>
      <c r="H811" s="624"/>
      <c r="V811" s="624"/>
      <c r="W811" s="624"/>
      <c r="X811" s="624"/>
      <c r="Y811" s="624"/>
      <c r="Z811" s="624"/>
      <c r="AA811" s="624"/>
      <c r="AB811" s="624"/>
      <c r="AC811" s="624"/>
      <c r="AD811" s="624"/>
      <c r="AE811" s="624"/>
      <c r="AF811" s="624"/>
      <c r="AG811" s="624"/>
      <c r="AH811" s="624"/>
      <c r="AI811" s="624"/>
      <c r="AJ811" s="624"/>
    </row>
    <row r="812" spans="1:36" ht="15.6">
      <c r="A812" s="686"/>
      <c r="B812" s="686"/>
      <c r="C812" s="624"/>
      <c r="D812" s="624"/>
      <c r="E812" s="687"/>
      <c r="F812" s="688"/>
      <c r="G812" s="624"/>
      <c r="H812" s="624"/>
      <c r="V812" s="624"/>
      <c r="W812" s="624"/>
      <c r="X812" s="624"/>
      <c r="Y812" s="624"/>
      <c r="Z812" s="624"/>
      <c r="AA812" s="624"/>
      <c r="AB812" s="624"/>
      <c r="AC812" s="624"/>
      <c r="AD812" s="624"/>
      <c r="AE812" s="624"/>
      <c r="AF812" s="624"/>
      <c r="AG812" s="624"/>
      <c r="AH812" s="624"/>
      <c r="AI812" s="624"/>
      <c r="AJ812" s="624"/>
    </row>
    <row r="813" spans="1:36" ht="15.6">
      <c r="A813" s="686"/>
      <c r="B813" s="686"/>
      <c r="C813" s="624"/>
      <c r="D813" s="624"/>
      <c r="E813" s="687"/>
      <c r="F813" s="688"/>
      <c r="G813" s="624"/>
      <c r="H813" s="624"/>
      <c r="V813" s="624"/>
      <c r="W813" s="624"/>
      <c r="X813" s="624"/>
      <c r="Y813" s="624"/>
      <c r="Z813" s="624"/>
      <c r="AA813" s="624"/>
      <c r="AB813" s="624"/>
      <c r="AC813" s="624"/>
      <c r="AD813" s="624"/>
      <c r="AE813" s="624"/>
      <c r="AF813" s="624"/>
      <c r="AG813" s="624"/>
      <c r="AH813" s="624"/>
      <c r="AI813" s="624"/>
      <c r="AJ813" s="624"/>
    </row>
    <row r="814" spans="1:36" ht="15.6">
      <c r="A814" s="686"/>
      <c r="B814" s="686"/>
      <c r="C814" s="624"/>
      <c r="D814" s="624"/>
      <c r="E814" s="687"/>
      <c r="F814" s="688"/>
      <c r="G814" s="624"/>
      <c r="H814" s="624"/>
      <c r="V814" s="624"/>
      <c r="W814" s="624"/>
      <c r="X814" s="624"/>
      <c r="Y814" s="624"/>
      <c r="Z814" s="624"/>
      <c r="AA814" s="624"/>
      <c r="AB814" s="624"/>
      <c r="AC814" s="624"/>
      <c r="AD814" s="624"/>
      <c r="AE814" s="624"/>
      <c r="AF814" s="624"/>
      <c r="AG814" s="624"/>
      <c r="AH814" s="624"/>
      <c r="AI814" s="624"/>
      <c r="AJ814" s="624"/>
    </row>
    <row r="815" spans="1:36" ht="15.6">
      <c r="A815" s="686"/>
      <c r="B815" s="686"/>
      <c r="C815" s="624"/>
      <c r="D815" s="624"/>
      <c r="E815" s="687"/>
      <c r="F815" s="688"/>
      <c r="G815" s="624"/>
      <c r="H815" s="624"/>
      <c r="V815" s="624"/>
      <c r="W815" s="624"/>
      <c r="X815" s="624"/>
      <c r="Y815" s="624"/>
      <c r="Z815" s="624"/>
      <c r="AA815" s="624"/>
      <c r="AB815" s="624"/>
      <c r="AC815" s="624"/>
      <c r="AD815" s="624"/>
      <c r="AE815" s="624"/>
      <c r="AF815" s="624"/>
      <c r="AG815" s="624"/>
      <c r="AH815" s="624"/>
      <c r="AI815" s="624"/>
      <c r="AJ815" s="624"/>
    </row>
    <row r="816" spans="1:36" ht="15.6">
      <c r="A816" s="686"/>
      <c r="B816" s="686"/>
      <c r="C816" s="624"/>
      <c r="D816" s="624"/>
      <c r="E816" s="687"/>
      <c r="F816" s="688"/>
      <c r="G816" s="624"/>
      <c r="H816" s="624"/>
      <c r="V816" s="624"/>
      <c r="W816" s="624"/>
      <c r="X816" s="624"/>
      <c r="Y816" s="624"/>
      <c r="Z816" s="624"/>
      <c r="AA816" s="624"/>
      <c r="AB816" s="624"/>
      <c r="AC816" s="624"/>
      <c r="AD816" s="624"/>
      <c r="AE816" s="624"/>
      <c r="AF816" s="624"/>
      <c r="AG816" s="624"/>
      <c r="AH816" s="624"/>
      <c r="AI816" s="624"/>
      <c r="AJ816" s="624"/>
    </row>
    <row r="817" spans="1:36" ht="15.6">
      <c r="A817" s="686"/>
      <c r="B817" s="686"/>
      <c r="C817" s="624"/>
      <c r="D817" s="624"/>
      <c r="E817" s="687"/>
      <c r="F817" s="688"/>
      <c r="G817" s="624"/>
      <c r="H817" s="624"/>
      <c r="V817" s="624"/>
      <c r="W817" s="624"/>
      <c r="X817" s="624"/>
      <c r="Y817" s="624"/>
      <c r="Z817" s="624"/>
      <c r="AA817" s="624"/>
      <c r="AB817" s="624"/>
      <c r="AC817" s="624"/>
      <c r="AD817" s="624"/>
      <c r="AE817" s="624"/>
      <c r="AF817" s="624"/>
      <c r="AG817" s="624"/>
      <c r="AH817" s="624"/>
      <c r="AI817" s="624"/>
      <c r="AJ817" s="624"/>
    </row>
    <row r="818" spans="1:36" ht="15.6">
      <c r="A818" s="686"/>
      <c r="B818" s="686"/>
      <c r="C818" s="624"/>
      <c r="D818" s="624"/>
      <c r="E818" s="687"/>
      <c r="F818" s="688"/>
      <c r="G818" s="624"/>
      <c r="H818" s="624"/>
      <c r="V818" s="624"/>
      <c r="W818" s="624"/>
      <c r="X818" s="624"/>
      <c r="Y818" s="624"/>
      <c r="Z818" s="624"/>
      <c r="AA818" s="624"/>
      <c r="AB818" s="624"/>
      <c r="AC818" s="624"/>
      <c r="AD818" s="624"/>
      <c r="AE818" s="624"/>
      <c r="AF818" s="624"/>
      <c r="AG818" s="624"/>
      <c r="AH818" s="624"/>
      <c r="AI818" s="624"/>
      <c r="AJ818" s="624"/>
    </row>
    <row r="819" spans="1:36" ht="15.6">
      <c r="A819" s="686"/>
      <c r="B819" s="686"/>
      <c r="C819" s="624"/>
      <c r="D819" s="624"/>
      <c r="E819" s="687"/>
      <c r="F819" s="688"/>
      <c r="G819" s="624"/>
      <c r="H819" s="624"/>
      <c r="V819" s="624"/>
      <c r="W819" s="624"/>
      <c r="X819" s="624"/>
      <c r="Y819" s="624"/>
      <c r="Z819" s="624"/>
      <c r="AA819" s="624"/>
      <c r="AB819" s="624"/>
      <c r="AC819" s="624"/>
      <c r="AD819" s="624"/>
      <c r="AE819" s="624"/>
      <c r="AF819" s="624"/>
      <c r="AG819" s="624"/>
      <c r="AH819" s="624"/>
      <c r="AI819" s="624"/>
      <c r="AJ819" s="624"/>
    </row>
    <row r="820" spans="1:36" ht="15.6">
      <c r="A820" s="686"/>
      <c r="B820" s="686"/>
      <c r="C820" s="624"/>
      <c r="D820" s="624"/>
      <c r="E820" s="687"/>
      <c r="F820" s="688"/>
      <c r="G820" s="624"/>
      <c r="H820" s="624"/>
      <c r="V820" s="624"/>
      <c r="W820" s="624"/>
      <c r="X820" s="624"/>
      <c r="Y820" s="624"/>
      <c r="Z820" s="624"/>
      <c r="AA820" s="624"/>
      <c r="AB820" s="624"/>
      <c r="AC820" s="624"/>
      <c r="AD820" s="624"/>
      <c r="AE820" s="624"/>
      <c r="AF820" s="624"/>
      <c r="AG820" s="624"/>
      <c r="AH820" s="624"/>
      <c r="AI820" s="624"/>
      <c r="AJ820" s="624"/>
    </row>
    <row r="821" spans="1:36" ht="15.6">
      <c r="A821" s="686"/>
      <c r="B821" s="686"/>
      <c r="C821" s="624"/>
      <c r="D821" s="624"/>
      <c r="E821" s="687"/>
      <c r="F821" s="688"/>
      <c r="G821" s="624"/>
      <c r="H821" s="624"/>
      <c r="V821" s="624"/>
      <c r="W821" s="624"/>
      <c r="X821" s="624"/>
      <c r="Y821" s="624"/>
      <c r="Z821" s="624"/>
      <c r="AA821" s="624"/>
      <c r="AB821" s="624"/>
      <c r="AC821" s="624"/>
      <c r="AD821" s="624"/>
      <c r="AE821" s="624"/>
      <c r="AF821" s="624"/>
      <c r="AG821" s="624"/>
      <c r="AH821" s="624"/>
      <c r="AI821" s="624"/>
      <c r="AJ821" s="624"/>
    </row>
    <row r="822" spans="1:36" ht="15.6">
      <c r="A822" s="686"/>
      <c r="B822" s="686"/>
      <c r="C822" s="624"/>
      <c r="D822" s="624"/>
      <c r="E822" s="687"/>
      <c r="F822" s="688"/>
      <c r="G822" s="624"/>
      <c r="H822" s="624"/>
      <c r="V822" s="624"/>
      <c r="W822" s="624"/>
      <c r="X822" s="624"/>
      <c r="Y822" s="624"/>
      <c r="Z822" s="624"/>
      <c r="AA822" s="624"/>
      <c r="AB822" s="624"/>
      <c r="AC822" s="624"/>
      <c r="AD822" s="624"/>
      <c r="AE822" s="624"/>
      <c r="AF822" s="624"/>
      <c r="AG822" s="624"/>
      <c r="AH822" s="624"/>
      <c r="AI822" s="624"/>
      <c r="AJ822" s="624"/>
    </row>
    <row r="823" spans="1:36" ht="15.6">
      <c r="A823" s="686"/>
      <c r="B823" s="686"/>
      <c r="C823" s="624"/>
      <c r="D823" s="624"/>
      <c r="E823" s="687"/>
      <c r="F823" s="688"/>
      <c r="G823" s="624"/>
      <c r="H823" s="624"/>
      <c r="V823" s="624"/>
      <c r="W823" s="624"/>
      <c r="X823" s="624"/>
      <c r="Y823" s="624"/>
      <c r="Z823" s="624"/>
      <c r="AA823" s="624"/>
      <c r="AB823" s="624"/>
      <c r="AC823" s="624"/>
      <c r="AD823" s="624"/>
      <c r="AE823" s="624"/>
      <c r="AF823" s="624"/>
      <c r="AG823" s="624"/>
      <c r="AH823" s="624"/>
      <c r="AI823" s="624"/>
      <c r="AJ823" s="624"/>
    </row>
    <row r="824" spans="1:36" ht="15.6">
      <c r="A824" s="686"/>
      <c r="B824" s="686"/>
      <c r="C824" s="624"/>
      <c r="D824" s="624"/>
      <c r="E824" s="687"/>
      <c r="F824" s="688"/>
      <c r="G824" s="624"/>
      <c r="H824" s="624"/>
      <c r="V824" s="624"/>
      <c r="W824" s="624"/>
      <c r="X824" s="624"/>
      <c r="Y824" s="624"/>
      <c r="Z824" s="624"/>
      <c r="AA824" s="624"/>
      <c r="AB824" s="624"/>
      <c r="AC824" s="624"/>
      <c r="AD824" s="624"/>
      <c r="AE824" s="624"/>
      <c r="AF824" s="624"/>
      <c r="AG824" s="624"/>
      <c r="AH824" s="624"/>
      <c r="AI824" s="624"/>
      <c r="AJ824" s="624"/>
    </row>
    <row r="825" spans="1:36" ht="15.6">
      <c r="A825" s="686"/>
      <c r="B825" s="686"/>
      <c r="C825" s="624"/>
      <c r="D825" s="624"/>
      <c r="E825" s="687"/>
      <c r="F825" s="688"/>
      <c r="G825" s="624"/>
      <c r="H825" s="624"/>
      <c r="V825" s="624"/>
      <c r="W825" s="624"/>
      <c r="X825" s="624"/>
      <c r="Y825" s="624"/>
      <c r="Z825" s="624"/>
      <c r="AA825" s="624"/>
      <c r="AB825" s="624"/>
      <c r="AC825" s="624"/>
      <c r="AD825" s="624"/>
      <c r="AE825" s="624"/>
      <c r="AF825" s="624"/>
      <c r="AG825" s="624"/>
      <c r="AH825" s="624"/>
      <c r="AI825" s="624"/>
      <c r="AJ825" s="624"/>
    </row>
    <row r="826" spans="1:36" ht="15.6">
      <c r="A826" s="686"/>
      <c r="B826" s="686"/>
      <c r="C826" s="624"/>
      <c r="D826" s="624"/>
      <c r="E826" s="687"/>
      <c r="F826" s="688"/>
      <c r="G826" s="624"/>
      <c r="H826" s="624"/>
      <c r="V826" s="624"/>
      <c r="W826" s="624"/>
      <c r="X826" s="624"/>
      <c r="Y826" s="624"/>
      <c r="Z826" s="624"/>
      <c r="AA826" s="624"/>
      <c r="AB826" s="624"/>
      <c r="AC826" s="624"/>
      <c r="AD826" s="624"/>
      <c r="AE826" s="624"/>
      <c r="AF826" s="624"/>
      <c r="AG826" s="624"/>
      <c r="AH826" s="624"/>
      <c r="AI826" s="624"/>
      <c r="AJ826" s="624"/>
    </row>
    <row r="827" spans="1:36" ht="15.6">
      <c r="A827" s="686"/>
      <c r="B827" s="686"/>
      <c r="C827" s="624"/>
      <c r="D827" s="624"/>
      <c r="E827" s="687"/>
      <c r="F827" s="688"/>
      <c r="G827" s="624"/>
      <c r="H827" s="624"/>
      <c r="V827" s="624"/>
      <c r="W827" s="624"/>
      <c r="X827" s="624"/>
      <c r="Y827" s="624"/>
      <c r="Z827" s="624"/>
      <c r="AA827" s="624"/>
      <c r="AB827" s="624"/>
      <c r="AC827" s="624"/>
      <c r="AD827" s="624"/>
      <c r="AE827" s="624"/>
      <c r="AF827" s="624"/>
      <c r="AG827" s="624"/>
      <c r="AH827" s="624"/>
      <c r="AI827" s="624"/>
      <c r="AJ827" s="624"/>
    </row>
    <row r="828" spans="1:36" ht="15.6">
      <c r="A828" s="686"/>
      <c r="B828" s="686"/>
      <c r="C828" s="624"/>
      <c r="D828" s="624"/>
      <c r="E828" s="687"/>
      <c r="F828" s="688"/>
      <c r="G828" s="624"/>
      <c r="H828" s="624"/>
      <c r="V828" s="624"/>
      <c r="W828" s="624"/>
      <c r="X828" s="624"/>
      <c r="Y828" s="624"/>
      <c r="Z828" s="624"/>
      <c r="AA828" s="624"/>
      <c r="AB828" s="624"/>
      <c r="AC828" s="624"/>
      <c r="AD828" s="624"/>
      <c r="AE828" s="624"/>
      <c r="AF828" s="624"/>
      <c r="AG828" s="624"/>
      <c r="AH828" s="624"/>
      <c r="AI828" s="624"/>
      <c r="AJ828" s="624"/>
    </row>
    <row r="829" spans="1:36" ht="15.6">
      <c r="A829" s="686"/>
      <c r="B829" s="686"/>
      <c r="C829" s="624"/>
      <c r="D829" s="624"/>
      <c r="E829" s="687"/>
      <c r="F829" s="688"/>
      <c r="G829" s="624"/>
      <c r="H829" s="624"/>
      <c r="V829" s="624"/>
      <c r="W829" s="624"/>
      <c r="X829" s="624"/>
      <c r="Y829" s="624"/>
      <c r="Z829" s="624"/>
      <c r="AA829" s="624"/>
      <c r="AB829" s="624"/>
      <c r="AC829" s="624"/>
      <c r="AD829" s="624"/>
      <c r="AE829" s="624"/>
      <c r="AF829" s="624"/>
      <c r="AG829" s="624"/>
      <c r="AH829" s="624"/>
      <c r="AI829" s="624"/>
      <c r="AJ829" s="624"/>
    </row>
    <row r="830" spans="1:36" ht="15.6">
      <c r="A830" s="686"/>
      <c r="B830" s="686"/>
      <c r="C830" s="624"/>
      <c r="D830" s="624"/>
      <c r="E830" s="687"/>
      <c r="F830" s="688"/>
      <c r="G830" s="624"/>
      <c r="H830" s="624"/>
      <c r="V830" s="624"/>
      <c r="W830" s="624"/>
      <c r="X830" s="624"/>
      <c r="Y830" s="624"/>
      <c r="Z830" s="624"/>
      <c r="AA830" s="624"/>
      <c r="AB830" s="624"/>
      <c r="AC830" s="624"/>
      <c r="AD830" s="624"/>
      <c r="AE830" s="624"/>
      <c r="AF830" s="624"/>
      <c r="AG830" s="624"/>
      <c r="AH830" s="624"/>
      <c r="AI830" s="624"/>
      <c r="AJ830" s="624"/>
    </row>
    <row r="831" spans="1:36" ht="15.6">
      <c r="A831" s="686"/>
      <c r="B831" s="686"/>
      <c r="C831" s="624"/>
      <c r="D831" s="624"/>
      <c r="E831" s="687"/>
      <c r="F831" s="688"/>
      <c r="G831" s="624"/>
      <c r="H831" s="624"/>
      <c r="V831" s="624"/>
      <c r="W831" s="624"/>
      <c r="X831" s="624"/>
      <c r="Y831" s="624"/>
      <c r="Z831" s="624"/>
      <c r="AA831" s="624"/>
      <c r="AB831" s="624"/>
      <c r="AC831" s="624"/>
      <c r="AD831" s="624"/>
      <c r="AE831" s="624"/>
      <c r="AF831" s="624"/>
      <c r="AG831" s="624"/>
      <c r="AH831" s="624"/>
      <c r="AI831" s="624"/>
      <c r="AJ831" s="624"/>
    </row>
    <row r="832" spans="1:36" ht="15.6">
      <c r="A832" s="686"/>
      <c r="B832" s="686"/>
      <c r="C832" s="624"/>
      <c r="D832" s="624"/>
      <c r="E832" s="687"/>
      <c r="F832" s="688"/>
      <c r="G832" s="624"/>
      <c r="H832" s="624"/>
      <c r="V832" s="624"/>
      <c r="W832" s="624"/>
      <c r="X832" s="624"/>
      <c r="Y832" s="624"/>
      <c r="Z832" s="624"/>
      <c r="AA832" s="624"/>
      <c r="AB832" s="624"/>
      <c r="AC832" s="624"/>
      <c r="AD832" s="624"/>
      <c r="AE832" s="624"/>
      <c r="AF832" s="624"/>
      <c r="AG832" s="624"/>
      <c r="AH832" s="624"/>
      <c r="AI832" s="624"/>
      <c r="AJ832" s="624"/>
    </row>
    <row r="833" spans="1:36" ht="15.6">
      <c r="A833" s="686"/>
      <c r="B833" s="686"/>
      <c r="C833" s="624"/>
      <c r="D833" s="624"/>
      <c r="E833" s="687"/>
      <c r="F833" s="688"/>
      <c r="G833" s="624"/>
      <c r="H833" s="624"/>
      <c r="V833" s="624"/>
      <c r="W833" s="624"/>
      <c r="X833" s="624"/>
      <c r="Y833" s="624"/>
      <c r="Z833" s="624"/>
      <c r="AA833" s="624"/>
      <c r="AB833" s="624"/>
      <c r="AC833" s="624"/>
      <c r="AD833" s="624"/>
      <c r="AE833" s="624"/>
      <c r="AF833" s="624"/>
      <c r="AG833" s="624"/>
      <c r="AH833" s="624"/>
      <c r="AI833" s="624"/>
      <c r="AJ833" s="624"/>
    </row>
    <row r="834" spans="1:36" ht="15.6">
      <c r="A834" s="686"/>
      <c r="B834" s="686"/>
      <c r="C834" s="624"/>
      <c r="D834" s="624"/>
      <c r="E834" s="687"/>
      <c r="F834" s="688"/>
      <c r="G834" s="624"/>
      <c r="H834" s="624"/>
      <c r="V834" s="624"/>
      <c r="W834" s="624"/>
      <c r="X834" s="624"/>
      <c r="Y834" s="624"/>
      <c r="Z834" s="624"/>
      <c r="AA834" s="624"/>
      <c r="AB834" s="624"/>
      <c r="AC834" s="624"/>
      <c r="AD834" s="624"/>
      <c r="AE834" s="624"/>
      <c r="AF834" s="624"/>
      <c r="AG834" s="624"/>
      <c r="AH834" s="624"/>
      <c r="AI834" s="624"/>
      <c r="AJ834" s="624"/>
    </row>
    <row r="835" spans="1:36" ht="15.6">
      <c r="A835" s="686"/>
      <c r="B835" s="686"/>
      <c r="C835" s="624"/>
      <c r="D835" s="624"/>
      <c r="E835" s="687"/>
      <c r="F835" s="688"/>
      <c r="G835" s="624"/>
      <c r="H835" s="624"/>
      <c r="V835" s="624"/>
      <c r="W835" s="624"/>
      <c r="X835" s="624"/>
      <c r="Y835" s="624"/>
      <c r="Z835" s="624"/>
      <c r="AA835" s="624"/>
      <c r="AB835" s="624"/>
      <c r="AC835" s="624"/>
      <c r="AD835" s="624"/>
      <c r="AE835" s="624"/>
      <c r="AF835" s="624"/>
      <c r="AG835" s="624"/>
      <c r="AH835" s="624"/>
      <c r="AI835" s="624"/>
      <c r="AJ835" s="624"/>
    </row>
    <row r="836" spans="1:36" ht="15.6">
      <c r="A836" s="686"/>
      <c r="B836" s="686"/>
      <c r="C836" s="624"/>
      <c r="D836" s="624"/>
      <c r="E836" s="687"/>
      <c r="F836" s="688"/>
      <c r="G836" s="624"/>
      <c r="H836" s="624"/>
      <c r="V836" s="624"/>
      <c r="W836" s="624"/>
      <c r="X836" s="624"/>
      <c r="Y836" s="624"/>
      <c r="Z836" s="624"/>
      <c r="AA836" s="624"/>
      <c r="AB836" s="624"/>
      <c r="AC836" s="624"/>
      <c r="AD836" s="624"/>
      <c r="AE836" s="624"/>
      <c r="AF836" s="624"/>
      <c r="AG836" s="624"/>
      <c r="AH836" s="624"/>
      <c r="AI836" s="624"/>
      <c r="AJ836" s="624"/>
    </row>
    <row r="837" spans="1:36" ht="15.6">
      <c r="A837" s="686"/>
      <c r="B837" s="686"/>
      <c r="C837" s="624"/>
      <c r="D837" s="624"/>
      <c r="E837" s="687"/>
      <c r="F837" s="688"/>
      <c r="G837" s="624"/>
      <c r="H837" s="624"/>
      <c r="V837" s="624"/>
      <c r="W837" s="624"/>
      <c r="X837" s="624"/>
      <c r="Y837" s="624"/>
      <c r="Z837" s="624"/>
      <c r="AA837" s="624"/>
      <c r="AB837" s="624"/>
      <c r="AC837" s="624"/>
      <c r="AD837" s="624"/>
      <c r="AE837" s="624"/>
      <c r="AF837" s="624"/>
      <c r="AG837" s="624"/>
      <c r="AH837" s="624"/>
      <c r="AI837" s="624"/>
      <c r="AJ837" s="624"/>
    </row>
    <row r="838" spans="1:36" ht="15.6">
      <c r="A838" s="686"/>
      <c r="B838" s="686"/>
      <c r="C838" s="624"/>
      <c r="D838" s="624"/>
      <c r="E838" s="687"/>
      <c r="F838" s="688"/>
      <c r="G838" s="624"/>
      <c r="H838" s="624"/>
      <c r="V838" s="624"/>
      <c r="W838" s="624"/>
      <c r="X838" s="624"/>
      <c r="Y838" s="624"/>
      <c r="Z838" s="624"/>
      <c r="AA838" s="624"/>
      <c r="AB838" s="624"/>
      <c r="AC838" s="624"/>
      <c r="AD838" s="624"/>
      <c r="AE838" s="624"/>
      <c r="AF838" s="624"/>
      <c r="AG838" s="624"/>
      <c r="AH838" s="624"/>
      <c r="AI838" s="624"/>
      <c r="AJ838" s="624"/>
    </row>
    <row r="839" spans="1:36" ht="15.6">
      <c r="A839" s="686"/>
      <c r="B839" s="686"/>
      <c r="C839" s="624"/>
      <c r="D839" s="624"/>
      <c r="E839" s="687"/>
      <c r="F839" s="688"/>
      <c r="G839" s="624"/>
      <c r="H839" s="624"/>
      <c r="V839" s="624"/>
      <c r="W839" s="624"/>
      <c r="X839" s="624"/>
      <c r="Y839" s="624"/>
      <c r="Z839" s="624"/>
      <c r="AA839" s="624"/>
      <c r="AB839" s="624"/>
      <c r="AC839" s="624"/>
      <c r="AD839" s="624"/>
      <c r="AE839" s="624"/>
      <c r="AF839" s="624"/>
      <c r="AG839" s="624"/>
      <c r="AH839" s="624"/>
      <c r="AI839" s="624"/>
      <c r="AJ839" s="624"/>
    </row>
    <row r="840" spans="1:36" ht="15.6">
      <c r="A840" s="686"/>
      <c r="B840" s="686"/>
      <c r="C840" s="624"/>
      <c r="D840" s="624"/>
      <c r="E840" s="687"/>
      <c r="F840" s="688"/>
      <c r="G840" s="624"/>
      <c r="H840" s="624"/>
      <c r="V840" s="624"/>
      <c r="W840" s="624"/>
      <c r="X840" s="624"/>
      <c r="Y840" s="624"/>
      <c r="Z840" s="624"/>
      <c r="AA840" s="624"/>
      <c r="AB840" s="624"/>
      <c r="AC840" s="624"/>
      <c r="AD840" s="624"/>
      <c r="AE840" s="624"/>
      <c r="AF840" s="624"/>
      <c r="AG840" s="624"/>
      <c r="AH840" s="624"/>
      <c r="AI840" s="624"/>
      <c r="AJ840" s="624"/>
    </row>
    <row r="841" spans="1:36" ht="15.6">
      <c r="A841" s="686"/>
      <c r="B841" s="686"/>
      <c r="C841" s="624"/>
      <c r="D841" s="624"/>
      <c r="E841" s="687"/>
      <c r="F841" s="688"/>
      <c r="G841" s="624"/>
      <c r="H841" s="624"/>
      <c r="V841" s="624"/>
      <c r="W841" s="624"/>
      <c r="X841" s="624"/>
      <c r="Y841" s="624"/>
      <c r="Z841" s="624"/>
      <c r="AA841" s="624"/>
      <c r="AB841" s="624"/>
      <c r="AC841" s="624"/>
      <c r="AD841" s="624"/>
      <c r="AE841" s="624"/>
      <c r="AF841" s="624"/>
      <c r="AG841" s="624"/>
      <c r="AH841" s="624"/>
      <c r="AI841" s="624"/>
      <c r="AJ841" s="624"/>
    </row>
    <row r="842" spans="1:36" ht="15.6">
      <c r="A842" s="686"/>
      <c r="B842" s="686"/>
      <c r="C842" s="624"/>
      <c r="D842" s="624"/>
      <c r="E842" s="687"/>
      <c r="F842" s="688"/>
      <c r="G842" s="624"/>
      <c r="H842" s="624"/>
      <c r="V842" s="624"/>
      <c r="W842" s="624"/>
      <c r="X842" s="624"/>
      <c r="Y842" s="624"/>
      <c r="Z842" s="624"/>
      <c r="AA842" s="624"/>
      <c r="AB842" s="624"/>
      <c r="AC842" s="624"/>
      <c r="AD842" s="624"/>
      <c r="AE842" s="624"/>
      <c r="AF842" s="624"/>
      <c r="AG842" s="624"/>
      <c r="AH842" s="624"/>
      <c r="AI842" s="624"/>
      <c r="AJ842" s="624"/>
    </row>
    <row r="843" spans="1:36" ht="15.6">
      <c r="A843" s="686"/>
      <c r="B843" s="686"/>
      <c r="C843" s="624"/>
      <c r="D843" s="624"/>
      <c r="E843" s="687"/>
      <c r="F843" s="688"/>
      <c r="G843" s="624"/>
      <c r="H843" s="624"/>
      <c r="V843" s="624"/>
      <c r="W843" s="624"/>
      <c r="X843" s="624"/>
      <c r="Y843" s="624"/>
      <c r="Z843" s="624"/>
      <c r="AA843" s="624"/>
      <c r="AB843" s="624"/>
      <c r="AC843" s="624"/>
      <c r="AD843" s="624"/>
      <c r="AE843" s="624"/>
      <c r="AF843" s="624"/>
      <c r="AG843" s="624"/>
      <c r="AH843" s="624"/>
      <c r="AI843" s="624"/>
      <c r="AJ843" s="624"/>
    </row>
    <row r="844" spans="1:36" ht="15.6">
      <c r="A844" s="686"/>
      <c r="B844" s="686"/>
      <c r="C844" s="624"/>
      <c r="D844" s="624"/>
      <c r="E844" s="687"/>
      <c r="F844" s="688"/>
      <c r="G844" s="624"/>
      <c r="H844" s="624"/>
      <c r="V844" s="624"/>
      <c r="W844" s="624"/>
      <c r="X844" s="624"/>
      <c r="Y844" s="624"/>
      <c r="Z844" s="624"/>
      <c r="AA844" s="624"/>
      <c r="AB844" s="624"/>
      <c r="AC844" s="624"/>
      <c r="AD844" s="624"/>
      <c r="AE844" s="624"/>
      <c r="AF844" s="624"/>
      <c r="AG844" s="624"/>
      <c r="AH844" s="624"/>
      <c r="AI844" s="624"/>
      <c r="AJ844" s="624"/>
    </row>
    <row r="845" spans="1:36" ht="15.6">
      <c r="A845" s="686"/>
      <c r="B845" s="686"/>
      <c r="C845" s="624"/>
      <c r="D845" s="624"/>
      <c r="E845" s="687"/>
      <c r="F845" s="688"/>
      <c r="G845" s="624"/>
      <c r="H845" s="624"/>
      <c r="V845" s="624"/>
      <c r="W845" s="624"/>
      <c r="X845" s="624"/>
      <c r="Y845" s="624"/>
      <c r="Z845" s="624"/>
      <c r="AA845" s="624"/>
      <c r="AB845" s="624"/>
      <c r="AC845" s="624"/>
      <c r="AD845" s="624"/>
      <c r="AE845" s="624"/>
      <c r="AF845" s="624"/>
      <c r="AG845" s="624"/>
      <c r="AH845" s="624"/>
      <c r="AI845" s="624"/>
      <c r="AJ845" s="624"/>
    </row>
    <row r="846" spans="1:36" ht="15.6">
      <c r="A846" s="686"/>
      <c r="B846" s="686"/>
      <c r="C846" s="624"/>
      <c r="D846" s="624"/>
      <c r="E846" s="687"/>
      <c r="F846" s="688"/>
      <c r="G846" s="624"/>
      <c r="H846" s="624"/>
      <c r="V846" s="624"/>
      <c r="W846" s="624"/>
      <c r="X846" s="624"/>
      <c r="Y846" s="624"/>
      <c r="Z846" s="624"/>
      <c r="AA846" s="624"/>
      <c r="AB846" s="624"/>
      <c r="AC846" s="624"/>
      <c r="AD846" s="624"/>
      <c r="AE846" s="624"/>
      <c r="AF846" s="624"/>
      <c r="AG846" s="624"/>
      <c r="AH846" s="624"/>
      <c r="AI846" s="624"/>
      <c r="AJ846" s="624"/>
    </row>
    <row r="847" spans="1:36" ht="15.6">
      <c r="A847" s="686"/>
      <c r="B847" s="686"/>
      <c r="C847" s="624"/>
      <c r="D847" s="624"/>
      <c r="E847" s="687"/>
      <c r="F847" s="688"/>
      <c r="G847" s="624"/>
      <c r="H847" s="624"/>
      <c r="V847" s="624"/>
      <c r="W847" s="624"/>
      <c r="X847" s="624"/>
      <c r="Y847" s="624"/>
      <c r="Z847" s="624"/>
      <c r="AA847" s="624"/>
      <c r="AB847" s="624"/>
      <c r="AC847" s="624"/>
      <c r="AD847" s="624"/>
      <c r="AE847" s="624"/>
      <c r="AF847" s="624"/>
      <c r="AG847" s="624"/>
      <c r="AH847" s="624"/>
      <c r="AI847" s="624"/>
      <c r="AJ847" s="624"/>
    </row>
    <row r="848" spans="1:36" ht="15.6">
      <c r="A848" s="686"/>
      <c r="B848" s="686"/>
      <c r="C848" s="624"/>
      <c r="D848" s="624"/>
      <c r="E848" s="687"/>
      <c r="F848" s="688"/>
      <c r="G848" s="624"/>
      <c r="H848" s="624"/>
      <c r="V848" s="624"/>
      <c r="W848" s="624"/>
      <c r="X848" s="624"/>
      <c r="Y848" s="624"/>
      <c r="Z848" s="624"/>
      <c r="AA848" s="624"/>
      <c r="AB848" s="624"/>
      <c r="AC848" s="624"/>
      <c r="AD848" s="624"/>
      <c r="AE848" s="624"/>
      <c r="AF848" s="624"/>
      <c r="AG848" s="624"/>
      <c r="AH848" s="624"/>
      <c r="AI848" s="624"/>
      <c r="AJ848" s="624"/>
    </row>
    <row r="849" spans="1:36" ht="15.6">
      <c r="A849" s="686"/>
      <c r="B849" s="686"/>
      <c r="C849" s="624"/>
      <c r="D849" s="624"/>
      <c r="E849" s="687"/>
      <c r="F849" s="688"/>
      <c r="G849" s="624"/>
      <c r="H849" s="624"/>
      <c r="V849" s="624"/>
      <c r="W849" s="624"/>
      <c r="X849" s="624"/>
      <c r="Y849" s="624"/>
      <c r="Z849" s="624"/>
      <c r="AA849" s="624"/>
      <c r="AB849" s="624"/>
      <c r="AC849" s="624"/>
      <c r="AD849" s="624"/>
      <c r="AE849" s="624"/>
      <c r="AF849" s="624"/>
      <c r="AG849" s="624"/>
      <c r="AH849" s="624"/>
      <c r="AI849" s="624"/>
      <c r="AJ849" s="624"/>
    </row>
    <row r="850" spans="1:36" ht="15.6">
      <c r="A850" s="686"/>
      <c r="B850" s="686"/>
      <c r="C850" s="624"/>
      <c r="D850" s="624"/>
      <c r="E850" s="687"/>
      <c r="F850" s="688"/>
      <c r="G850" s="624"/>
      <c r="H850" s="624"/>
      <c r="V850" s="624"/>
      <c r="W850" s="624"/>
      <c r="X850" s="624"/>
      <c r="Y850" s="624"/>
      <c r="Z850" s="624"/>
      <c r="AA850" s="624"/>
      <c r="AB850" s="624"/>
      <c r="AC850" s="624"/>
      <c r="AD850" s="624"/>
      <c r="AE850" s="624"/>
      <c r="AF850" s="624"/>
      <c r="AG850" s="624"/>
      <c r="AH850" s="624"/>
      <c r="AI850" s="624"/>
      <c r="AJ850" s="624"/>
    </row>
    <row r="851" spans="1:36" ht="15.6">
      <c r="A851" s="686"/>
      <c r="B851" s="686"/>
      <c r="C851" s="624"/>
      <c r="D851" s="624"/>
      <c r="E851" s="687"/>
      <c r="F851" s="688"/>
      <c r="G851" s="624"/>
      <c r="H851" s="624"/>
      <c r="V851" s="624"/>
      <c r="W851" s="624"/>
      <c r="X851" s="624"/>
      <c r="Y851" s="624"/>
      <c r="Z851" s="624"/>
      <c r="AA851" s="624"/>
      <c r="AB851" s="624"/>
      <c r="AC851" s="624"/>
      <c r="AD851" s="624"/>
      <c r="AE851" s="624"/>
      <c r="AF851" s="624"/>
      <c r="AG851" s="624"/>
      <c r="AH851" s="624"/>
      <c r="AI851" s="624"/>
      <c r="AJ851" s="624"/>
    </row>
    <row r="852" spans="1:36" ht="15.6">
      <c r="A852" s="686"/>
      <c r="B852" s="686"/>
      <c r="C852" s="624"/>
      <c r="D852" s="624"/>
      <c r="E852" s="687"/>
      <c r="F852" s="688"/>
      <c r="G852" s="624"/>
      <c r="H852" s="624"/>
      <c r="V852" s="624"/>
      <c r="W852" s="624"/>
      <c r="X852" s="624"/>
      <c r="Y852" s="624"/>
      <c r="Z852" s="624"/>
      <c r="AA852" s="624"/>
      <c r="AB852" s="624"/>
      <c r="AC852" s="624"/>
      <c r="AD852" s="624"/>
      <c r="AE852" s="624"/>
      <c r="AF852" s="624"/>
      <c r="AG852" s="624"/>
      <c r="AH852" s="624"/>
      <c r="AI852" s="624"/>
      <c r="AJ852" s="624"/>
    </row>
    <row r="853" spans="1:36" ht="15.6">
      <c r="A853" s="686"/>
      <c r="B853" s="686"/>
      <c r="C853" s="624"/>
      <c r="D853" s="624"/>
      <c r="E853" s="687"/>
      <c r="F853" s="688"/>
      <c r="G853" s="624"/>
      <c r="H853" s="624"/>
      <c r="V853" s="624"/>
      <c r="W853" s="624"/>
      <c r="X853" s="624"/>
      <c r="Y853" s="624"/>
      <c r="Z853" s="624"/>
      <c r="AA853" s="624"/>
      <c r="AB853" s="624"/>
      <c r="AC853" s="624"/>
      <c r="AD853" s="624"/>
      <c r="AE853" s="624"/>
      <c r="AF853" s="624"/>
      <c r="AG853" s="624"/>
      <c r="AH853" s="624"/>
      <c r="AI853" s="624"/>
      <c r="AJ853" s="624"/>
    </row>
    <row r="854" spans="1:36" ht="15.6">
      <c r="A854" s="686"/>
      <c r="B854" s="686"/>
      <c r="C854" s="624"/>
      <c r="D854" s="624"/>
      <c r="E854" s="687"/>
      <c r="F854" s="688"/>
      <c r="G854" s="624"/>
      <c r="H854" s="624"/>
      <c r="V854" s="624"/>
      <c r="W854" s="624"/>
      <c r="X854" s="624"/>
      <c r="Y854" s="624"/>
      <c r="Z854" s="624"/>
      <c r="AA854" s="624"/>
      <c r="AB854" s="624"/>
      <c r="AC854" s="624"/>
      <c r="AD854" s="624"/>
      <c r="AE854" s="624"/>
      <c r="AF854" s="624"/>
      <c r="AG854" s="624"/>
      <c r="AH854" s="624"/>
      <c r="AI854" s="624"/>
      <c r="AJ854" s="624"/>
    </row>
    <row r="855" spans="1:36" ht="15.6">
      <c r="A855" s="686"/>
      <c r="B855" s="686"/>
      <c r="C855" s="624"/>
      <c r="D855" s="624"/>
      <c r="E855" s="687"/>
      <c r="F855" s="688"/>
      <c r="G855" s="624"/>
      <c r="H855" s="624"/>
      <c r="V855" s="624"/>
      <c r="W855" s="624"/>
      <c r="X855" s="624"/>
      <c r="Y855" s="624"/>
      <c r="Z855" s="624"/>
      <c r="AA855" s="624"/>
      <c r="AB855" s="624"/>
      <c r="AC855" s="624"/>
      <c r="AD855" s="624"/>
      <c r="AE855" s="624"/>
      <c r="AF855" s="624"/>
      <c r="AG855" s="624"/>
      <c r="AH855" s="624"/>
      <c r="AI855" s="624"/>
      <c r="AJ855" s="624"/>
    </row>
    <row r="856" spans="1:36" ht="15.6">
      <c r="A856" s="686"/>
      <c r="B856" s="686"/>
      <c r="C856" s="624"/>
      <c r="D856" s="624"/>
      <c r="E856" s="687"/>
      <c r="F856" s="688"/>
      <c r="G856" s="624"/>
      <c r="H856" s="624"/>
      <c r="V856" s="624"/>
      <c r="W856" s="624"/>
      <c r="X856" s="624"/>
      <c r="Y856" s="624"/>
      <c r="Z856" s="624"/>
      <c r="AA856" s="624"/>
      <c r="AB856" s="624"/>
      <c r="AC856" s="624"/>
      <c r="AD856" s="624"/>
      <c r="AE856" s="624"/>
      <c r="AF856" s="624"/>
      <c r="AG856" s="624"/>
      <c r="AH856" s="624"/>
      <c r="AI856" s="624"/>
      <c r="AJ856" s="624"/>
    </row>
    <row r="857" spans="1:36" ht="15.6">
      <c r="A857" s="686"/>
      <c r="B857" s="686"/>
      <c r="C857" s="624"/>
      <c r="D857" s="624"/>
      <c r="E857" s="687"/>
      <c r="F857" s="688"/>
      <c r="G857" s="624"/>
      <c r="H857" s="624"/>
      <c r="V857" s="624"/>
      <c r="W857" s="624"/>
      <c r="X857" s="624"/>
      <c r="Y857" s="624"/>
      <c r="Z857" s="624"/>
      <c r="AA857" s="624"/>
      <c r="AB857" s="624"/>
      <c r="AC857" s="624"/>
      <c r="AD857" s="624"/>
      <c r="AE857" s="624"/>
      <c r="AF857" s="624"/>
      <c r="AG857" s="624"/>
      <c r="AH857" s="624"/>
      <c r="AI857" s="624"/>
      <c r="AJ857" s="624"/>
    </row>
    <row r="858" spans="1:36" ht="15.6">
      <c r="A858" s="686"/>
      <c r="B858" s="686"/>
      <c r="C858" s="624"/>
      <c r="D858" s="624"/>
      <c r="E858" s="687"/>
      <c r="F858" s="688"/>
      <c r="G858" s="624"/>
      <c r="H858" s="624"/>
      <c r="V858" s="624"/>
      <c r="W858" s="624"/>
      <c r="X858" s="624"/>
      <c r="Y858" s="624"/>
      <c r="Z858" s="624"/>
      <c r="AA858" s="624"/>
      <c r="AB858" s="624"/>
      <c r="AC858" s="624"/>
      <c r="AD858" s="624"/>
      <c r="AE858" s="624"/>
      <c r="AF858" s="624"/>
      <c r="AG858" s="624"/>
      <c r="AH858" s="624"/>
      <c r="AI858" s="624"/>
      <c r="AJ858" s="624"/>
    </row>
    <row r="859" spans="1:36" ht="15.6">
      <c r="A859" s="686"/>
      <c r="B859" s="686"/>
      <c r="C859" s="624"/>
      <c r="D859" s="624"/>
      <c r="E859" s="687"/>
      <c r="F859" s="688"/>
      <c r="G859" s="624"/>
      <c r="H859" s="624"/>
      <c r="V859" s="624"/>
      <c r="W859" s="624"/>
      <c r="X859" s="624"/>
      <c r="Y859" s="624"/>
      <c r="Z859" s="624"/>
      <c r="AA859" s="624"/>
      <c r="AB859" s="624"/>
      <c r="AC859" s="624"/>
      <c r="AD859" s="624"/>
      <c r="AE859" s="624"/>
      <c r="AF859" s="624"/>
      <c r="AG859" s="624"/>
      <c r="AH859" s="624"/>
      <c r="AI859" s="624"/>
      <c r="AJ859" s="624"/>
    </row>
    <row r="860" spans="1:36" ht="15.6">
      <c r="A860" s="686"/>
      <c r="B860" s="686"/>
      <c r="C860" s="624"/>
      <c r="D860" s="624"/>
      <c r="E860" s="687"/>
      <c r="F860" s="688"/>
      <c r="G860" s="624"/>
      <c r="H860" s="624"/>
      <c r="V860" s="624"/>
      <c r="W860" s="624"/>
      <c r="X860" s="624"/>
      <c r="Y860" s="624"/>
      <c r="Z860" s="624"/>
      <c r="AA860" s="624"/>
      <c r="AB860" s="624"/>
      <c r="AC860" s="624"/>
      <c r="AD860" s="624"/>
      <c r="AE860" s="624"/>
      <c r="AF860" s="624"/>
      <c r="AG860" s="624"/>
      <c r="AH860" s="624"/>
      <c r="AI860" s="624"/>
      <c r="AJ860" s="624"/>
    </row>
    <row r="861" spans="1:36" ht="15.6">
      <c r="A861" s="686"/>
      <c r="B861" s="686"/>
      <c r="C861" s="624"/>
      <c r="D861" s="624"/>
      <c r="E861" s="687"/>
      <c r="F861" s="688"/>
      <c r="G861" s="624"/>
      <c r="H861" s="624"/>
      <c r="V861" s="624"/>
      <c r="W861" s="624"/>
      <c r="X861" s="624"/>
      <c r="Y861" s="624"/>
      <c r="Z861" s="624"/>
      <c r="AA861" s="624"/>
      <c r="AB861" s="624"/>
      <c r="AC861" s="624"/>
      <c r="AD861" s="624"/>
      <c r="AE861" s="624"/>
      <c r="AF861" s="624"/>
      <c r="AG861" s="624"/>
      <c r="AH861" s="624"/>
      <c r="AI861" s="624"/>
      <c r="AJ861" s="624"/>
    </row>
    <row r="862" spans="1:36" ht="15.6">
      <c r="A862" s="686"/>
      <c r="B862" s="686"/>
      <c r="C862" s="624"/>
      <c r="D862" s="624"/>
      <c r="E862" s="687"/>
      <c r="F862" s="688"/>
      <c r="G862" s="624"/>
      <c r="H862" s="624"/>
      <c r="V862" s="624"/>
      <c r="W862" s="624"/>
      <c r="X862" s="624"/>
      <c r="Y862" s="624"/>
      <c r="Z862" s="624"/>
      <c r="AA862" s="624"/>
      <c r="AB862" s="624"/>
      <c r="AC862" s="624"/>
      <c r="AD862" s="624"/>
      <c r="AE862" s="624"/>
      <c r="AF862" s="624"/>
      <c r="AG862" s="624"/>
      <c r="AH862" s="624"/>
      <c r="AI862" s="624"/>
      <c r="AJ862" s="624"/>
    </row>
    <row r="863" spans="1:36" ht="15.6">
      <c r="A863" s="686"/>
      <c r="B863" s="686"/>
      <c r="C863" s="624"/>
      <c r="D863" s="624"/>
      <c r="E863" s="687"/>
      <c r="F863" s="688"/>
      <c r="G863" s="624"/>
      <c r="H863" s="624"/>
      <c r="V863" s="624"/>
      <c r="W863" s="624"/>
      <c r="X863" s="624"/>
      <c r="Y863" s="624"/>
      <c r="Z863" s="624"/>
      <c r="AA863" s="624"/>
      <c r="AB863" s="624"/>
      <c r="AC863" s="624"/>
      <c r="AD863" s="624"/>
      <c r="AE863" s="624"/>
      <c r="AF863" s="624"/>
      <c r="AG863" s="624"/>
      <c r="AH863" s="624"/>
      <c r="AI863" s="624"/>
      <c r="AJ863" s="624"/>
    </row>
    <row r="864" spans="1:36" ht="15.6">
      <c r="A864" s="686"/>
      <c r="B864" s="686"/>
      <c r="C864" s="624"/>
      <c r="D864" s="624"/>
      <c r="E864" s="687"/>
      <c r="F864" s="688"/>
      <c r="G864" s="624"/>
      <c r="H864" s="624"/>
      <c r="V864" s="624"/>
      <c r="W864" s="624"/>
      <c r="X864" s="624"/>
      <c r="Y864" s="624"/>
      <c r="Z864" s="624"/>
      <c r="AA864" s="624"/>
      <c r="AB864" s="624"/>
      <c r="AC864" s="624"/>
      <c r="AD864" s="624"/>
      <c r="AE864" s="624"/>
      <c r="AF864" s="624"/>
      <c r="AG864" s="624"/>
      <c r="AH864" s="624"/>
      <c r="AI864" s="624"/>
      <c r="AJ864" s="624"/>
    </row>
    <row r="865" spans="1:36" ht="15.6">
      <c r="A865" s="686"/>
      <c r="B865" s="686"/>
      <c r="C865" s="624"/>
      <c r="D865" s="624"/>
      <c r="E865" s="687"/>
      <c r="F865" s="688"/>
      <c r="G865" s="624"/>
      <c r="H865" s="624"/>
      <c r="V865" s="624"/>
      <c r="W865" s="624"/>
      <c r="X865" s="624"/>
      <c r="Y865" s="624"/>
      <c r="Z865" s="624"/>
      <c r="AA865" s="624"/>
      <c r="AB865" s="624"/>
      <c r="AC865" s="624"/>
      <c r="AD865" s="624"/>
      <c r="AE865" s="624"/>
      <c r="AF865" s="624"/>
      <c r="AG865" s="624"/>
      <c r="AH865" s="624"/>
      <c r="AI865" s="624"/>
      <c r="AJ865" s="624"/>
    </row>
    <row r="866" spans="1:36" ht="15.6">
      <c r="A866" s="686"/>
      <c r="B866" s="686"/>
      <c r="C866" s="624"/>
      <c r="D866" s="624"/>
      <c r="E866" s="687"/>
      <c r="F866" s="688"/>
      <c r="G866" s="624"/>
      <c r="H866" s="624"/>
      <c r="V866" s="624"/>
      <c r="W866" s="624"/>
      <c r="X866" s="624"/>
      <c r="Y866" s="624"/>
      <c r="Z866" s="624"/>
      <c r="AA866" s="624"/>
      <c r="AB866" s="624"/>
      <c r="AC866" s="624"/>
      <c r="AD866" s="624"/>
      <c r="AE866" s="624"/>
      <c r="AF866" s="624"/>
      <c r="AG866" s="624"/>
      <c r="AH866" s="624"/>
      <c r="AI866" s="624"/>
      <c r="AJ866" s="624"/>
    </row>
    <row r="867" spans="1:36" ht="15.6">
      <c r="A867" s="686"/>
      <c r="B867" s="686"/>
      <c r="C867" s="624"/>
      <c r="D867" s="624"/>
      <c r="E867" s="687"/>
      <c r="F867" s="688"/>
      <c r="G867" s="624"/>
      <c r="H867" s="624"/>
      <c r="V867" s="624"/>
      <c r="W867" s="624"/>
      <c r="X867" s="624"/>
      <c r="Y867" s="624"/>
      <c r="Z867" s="624"/>
      <c r="AA867" s="624"/>
      <c r="AB867" s="624"/>
      <c r="AC867" s="624"/>
      <c r="AD867" s="624"/>
      <c r="AE867" s="624"/>
      <c r="AF867" s="624"/>
      <c r="AG867" s="624"/>
      <c r="AH867" s="624"/>
      <c r="AI867" s="624"/>
      <c r="AJ867" s="624"/>
    </row>
    <row r="868" spans="1:36" ht="15.6">
      <c r="A868" s="686"/>
      <c r="B868" s="686"/>
      <c r="C868" s="624"/>
      <c r="D868" s="624"/>
      <c r="E868" s="687"/>
      <c r="F868" s="688"/>
      <c r="G868" s="624"/>
      <c r="H868" s="624"/>
      <c r="V868" s="624"/>
      <c r="W868" s="624"/>
      <c r="X868" s="624"/>
      <c r="Y868" s="624"/>
      <c r="Z868" s="624"/>
      <c r="AA868" s="624"/>
      <c r="AB868" s="624"/>
      <c r="AC868" s="624"/>
      <c r="AD868" s="624"/>
      <c r="AE868" s="624"/>
      <c r="AF868" s="624"/>
      <c r="AG868" s="624"/>
      <c r="AH868" s="624"/>
      <c r="AI868" s="624"/>
      <c r="AJ868" s="624"/>
    </row>
    <row r="869" spans="1:36" ht="15.6">
      <c r="A869" s="686"/>
      <c r="B869" s="686"/>
      <c r="C869" s="624"/>
      <c r="D869" s="624"/>
      <c r="E869" s="687"/>
      <c r="F869" s="688"/>
      <c r="G869" s="624"/>
      <c r="H869" s="624"/>
      <c r="V869" s="624"/>
      <c r="W869" s="624"/>
      <c r="X869" s="624"/>
      <c r="Y869" s="624"/>
      <c r="Z869" s="624"/>
      <c r="AA869" s="624"/>
      <c r="AB869" s="624"/>
      <c r="AC869" s="624"/>
      <c r="AD869" s="624"/>
      <c r="AE869" s="624"/>
      <c r="AF869" s="624"/>
      <c r="AG869" s="624"/>
      <c r="AH869" s="624"/>
      <c r="AI869" s="624"/>
      <c r="AJ869" s="624"/>
    </row>
    <row r="870" spans="1:36" ht="15.6">
      <c r="A870" s="686"/>
      <c r="B870" s="686"/>
      <c r="C870" s="624"/>
      <c r="D870" s="624"/>
      <c r="E870" s="687"/>
      <c r="F870" s="688"/>
      <c r="G870" s="624"/>
      <c r="H870" s="624"/>
      <c r="V870" s="624"/>
      <c r="W870" s="624"/>
      <c r="X870" s="624"/>
      <c r="Y870" s="624"/>
      <c r="Z870" s="624"/>
      <c r="AA870" s="624"/>
      <c r="AB870" s="624"/>
      <c r="AC870" s="624"/>
      <c r="AD870" s="624"/>
      <c r="AE870" s="624"/>
      <c r="AF870" s="624"/>
      <c r="AG870" s="624"/>
      <c r="AH870" s="624"/>
      <c r="AI870" s="624"/>
      <c r="AJ870" s="624"/>
    </row>
    <row r="871" spans="1:36" ht="15.6">
      <c r="A871" s="686"/>
      <c r="B871" s="686"/>
      <c r="C871" s="624"/>
      <c r="D871" s="624"/>
      <c r="E871" s="687"/>
      <c r="F871" s="688"/>
      <c r="G871" s="624"/>
      <c r="H871" s="624"/>
      <c r="V871" s="624"/>
      <c r="W871" s="624"/>
      <c r="X871" s="624"/>
      <c r="Y871" s="624"/>
      <c r="Z871" s="624"/>
      <c r="AA871" s="624"/>
      <c r="AB871" s="624"/>
      <c r="AC871" s="624"/>
      <c r="AD871" s="624"/>
      <c r="AE871" s="624"/>
      <c r="AF871" s="624"/>
      <c r="AG871" s="624"/>
      <c r="AH871" s="624"/>
      <c r="AI871" s="624"/>
      <c r="AJ871" s="624"/>
    </row>
    <row r="872" spans="1:36" ht="15.6">
      <c r="A872" s="686"/>
      <c r="B872" s="686"/>
      <c r="C872" s="624"/>
      <c r="D872" s="624"/>
      <c r="E872" s="687"/>
      <c r="F872" s="688"/>
      <c r="G872" s="624"/>
      <c r="H872" s="624"/>
      <c r="V872" s="624"/>
      <c r="W872" s="624"/>
      <c r="X872" s="624"/>
      <c r="Y872" s="624"/>
      <c r="Z872" s="624"/>
      <c r="AA872" s="624"/>
      <c r="AB872" s="624"/>
      <c r="AC872" s="624"/>
      <c r="AD872" s="624"/>
      <c r="AE872" s="624"/>
      <c r="AF872" s="624"/>
      <c r="AG872" s="624"/>
      <c r="AH872" s="624"/>
      <c r="AI872" s="624"/>
      <c r="AJ872" s="624"/>
    </row>
    <row r="873" spans="1:36" ht="15.6">
      <c r="A873" s="686"/>
      <c r="B873" s="686"/>
      <c r="C873" s="624"/>
      <c r="D873" s="624"/>
      <c r="E873" s="687"/>
      <c r="F873" s="688"/>
      <c r="G873" s="624"/>
      <c r="H873" s="624"/>
      <c r="V873" s="624"/>
      <c r="W873" s="624"/>
      <c r="X873" s="624"/>
      <c r="Y873" s="624"/>
      <c r="Z873" s="624"/>
      <c r="AA873" s="624"/>
      <c r="AB873" s="624"/>
      <c r="AC873" s="624"/>
      <c r="AD873" s="624"/>
      <c r="AE873" s="624"/>
      <c r="AF873" s="624"/>
      <c r="AG873" s="624"/>
      <c r="AH873" s="624"/>
      <c r="AI873" s="624"/>
      <c r="AJ873" s="624"/>
    </row>
    <row r="874" spans="1:36" ht="15.6">
      <c r="A874" s="686"/>
      <c r="B874" s="686"/>
      <c r="C874" s="624"/>
      <c r="D874" s="624"/>
      <c r="E874" s="687"/>
      <c r="F874" s="688"/>
      <c r="G874" s="624"/>
      <c r="H874" s="624"/>
      <c r="V874" s="624"/>
      <c r="W874" s="624"/>
      <c r="X874" s="624"/>
      <c r="Y874" s="624"/>
      <c r="Z874" s="624"/>
      <c r="AA874" s="624"/>
      <c r="AB874" s="624"/>
      <c r="AC874" s="624"/>
      <c r="AD874" s="624"/>
      <c r="AE874" s="624"/>
      <c r="AF874" s="624"/>
      <c r="AG874" s="624"/>
      <c r="AH874" s="624"/>
      <c r="AI874" s="624"/>
      <c r="AJ874" s="624"/>
    </row>
    <row r="875" spans="1:36" ht="15.6">
      <c r="A875" s="686"/>
      <c r="B875" s="686"/>
      <c r="C875" s="624"/>
      <c r="D875" s="624"/>
      <c r="E875" s="687"/>
      <c r="F875" s="688"/>
      <c r="G875" s="624"/>
      <c r="H875" s="624"/>
      <c r="V875" s="624"/>
      <c r="W875" s="624"/>
      <c r="X875" s="624"/>
      <c r="Y875" s="624"/>
      <c r="Z875" s="624"/>
      <c r="AA875" s="624"/>
      <c r="AB875" s="624"/>
      <c r="AC875" s="624"/>
      <c r="AD875" s="624"/>
      <c r="AE875" s="624"/>
      <c r="AF875" s="624"/>
      <c r="AG875" s="624"/>
      <c r="AH875" s="624"/>
      <c r="AI875" s="624"/>
      <c r="AJ875" s="624"/>
    </row>
    <row r="876" spans="1:36" ht="15.6">
      <c r="A876" s="686"/>
      <c r="B876" s="686"/>
      <c r="C876" s="624"/>
      <c r="D876" s="624"/>
      <c r="E876" s="687"/>
      <c r="F876" s="688"/>
      <c r="G876" s="624"/>
      <c r="H876" s="624"/>
      <c r="V876" s="624"/>
      <c r="W876" s="624"/>
      <c r="X876" s="624"/>
      <c r="Y876" s="624"/>
      <c r="Z876" s="624"/>
      <c r="AA876" s="624"/>
      <c r="AB876" s="624"/>
      <c r="AC876" s="624"/>
      <c r="AD876" s="624"/>
      <c r="AE876" s="624"/>
      <c r="AF876" s="624"/>
      <c r="AG876" s="624"/>
      <c r="AH876" s="624"/>
      <c r="AI876" s="624"/>
      <c r="AJ876" s="624"/>
    </row>
    <row r="877" spans="1:36" ht="15.6">
      <c r="A877" s="686"/>
      <c r="B877" s="686"/>
      <c r="C877" s="624"/>
      <c r="D877" s="624"/>
      <c r="E877" s="687"/>
      <c r="F877" s="688"/>
      <c r="G877" s="624"/>
      <c r="H877" s="624"/>
      <c r="V877" s="624"/>
      <c r="W877" s="624"/>
      <c r="X877" s="624"/>
      <c r="Y877" s="624"/>
      <c r="Z877" s="624"/>
      <c r="AA877" s="624"/>
      <c r="AB877" s="624"/>
      <c r="AC877" s="624"/>
      <c r="AD877" s="624"/>
      <c r="AE877" s="624"/>
      <c r="AF877" s="624"/>
      <c r="AG877" s="624"/>
      <c r="AH877" s="624"/>
      <c r="AI877" s="624"/>
      <c r="AJ877" s="624"/>
    </row>
    <row r="878" spans="1:36" ht="15.6">
      <c r="A878" s="686"/>
      <c r="B878" s="686"/>
      <c r="C878" s="624"/>
      <c r="D878" s="624"/>
      <c r="E878" s="687"/>
      <c r="F878" s="688"/>
      <c r="G878" s="624"/>
      <c r="H878" s="624"/>
      <c r="V878" s="624"/>
      <c r="W878" s="624"/>
      <c r="X878" s="624"/>
      <c r="Y878" s="624"/>
      <c r="Z878" s="624"/>
      <c r="AA878" s="624"/>
      <c r="AB878" s="624"/>
      <c r="AC878" s="624"/>
      <c r="AD878" s="624"/>
      <c r="AE878" s="624"/>
      <c r="AF878" s="624"/>
      <c r="AG878" s="624"/>
      <c r="AH878" s="624"/>
      <c r="AI878" s="624"/>
      <c r="AJ878" s="624"/>
    </row>
    <row r="879" spans="1:36" ht="15.6">
      <c r="A879" s="686"/>
      <c r="B879" s="686"/>
      <c r="C879" s="624"/>
      <c r="D879" s="624"/>
      <c r="E879" s="687"/>
      <c r="F879" s="688"/>
      <c r="G879" s="624"/>
      <c r="H879" s="624"/>
      <c r="V879" s="624"/>
      <c r="W879" s="624"/>
      <c r="X879" s="624"/>
      <c r="Y879" s="624"/>
      <c r="Z879" s="624"/>
      <c r="AA879" s="624"/>
      <c r="AB879" s="624"/>
      <c r="AC879" s="624"/>
      <c r="AD879" s="624"/>
      <c r="AE879" s="624"/>
      <c r="AF879" s="624"/>
      <c r="AG879" s="624"/>
      <c r="AH879" s="624"/>
      <c r="AI879" s="624"/>
      <c r="AJ879" s="624"/>
    </row>
    <row r="880" spans="1:36" ht="15.6">
      <c r="A880" s="686"/>
      <c r="B880" s="686"/>
      <c r="C880" s="624"/>
      <c r="D880" s="624"/>
      <c r="E880" s="687"/>
      <c r="F880" s="688"/>
      <c r="G880" s="624"/>
      <c r="H880" s="624"/>
      <c r="V880" s="624"/>
      <c r="W880" s="624"/>
      <c r="X880" s="624"/>
      <c r="Y880" s="624"/>
      <c r="Z880" s="624"/>
      <c r="AA880" s="624"/>
      <c r="AB880" s="624"/>
      <c r="AC880" s="624"/>
      <c r="AD880" s="624"/>
      <c r="AE880" s="624"/>
      <c r="AF880" s="624"/>
      <c r="AG880" s="624"/>
      <c r="AH880" s="624"/>
      <c r="AI880" s="624"/>
      <c r="AJ880" s="624"/>
    </row>
    <row r="881" spans="1:36" ht="15.6">
      <c r="A881" s="686"/>
      <c r="B881" s="686"/>
      <c r="C881" s="624"/>
      <c r="D881" s="624"/>
      <c r="E881" s="687"/>
      <c r="F881" s="688"/>
      <c r="G881" s="624"/>
      <c r="H881" s="624"/>
      <c r="V881" s="624"/>
      <c r="W881" s="624"/>
      <c r="X881" s="624"/>
      <c r="Y881" s="624"/>
      <c r="Z881" s="624"/>
      <c r="AA881" s="624"/>
      <c r="AB881" s="624"/>
      <c r="AC881" s="624"/>
      <c r="AD881" s="624"/>
      <c r="AE881" s="624"/>
      <c r="AF881" s="624"/>
      <c r="AG881" s="624"/>
      <c r="AH881" s="624"/>
      <c r="AI881" s="624"/>
      <c r="AJ881" s="624"/>
    </row>
    <row r="882" spans="1:36" ht="15.6">
      <c r="A882" s="686"/>
      <c r="B882" s="686"/>
      <c r="C882" s="624"/>
      <c r="D882" s="624"/>
      <c r="E882" s="687"/>
      <c r="F882" s="688"/>
      <c r="G882" s="624"/>
      <c r="H882" s="624"/>
      <c r="V882" s="624"/>
      <c r="W882" s="624"/>
      <c r="X882" s="624"/>
      <c r="Y882" s="624"/>
      <c r="Z882" s="624"/>
      <c r="AA882" s="624"/>
      <c r="AB882" s="624"/>
      <c r="AC882" s="624"/>
      <c r="AD882" s="624"/>
      <c r="AE882" s="624"/>
      <c r="AF882" s="624"/>
      <c r="AG882" s="624"/>
      <c r="AH882" s="624"/>
      <c r="AI882" s="624"/>
      <c r="AJ882" s="624"/>
    </row>
    <row r="883" spans="1:36" ht="15.6">
      <c r="A883" s="686"/>
      <c r="B883" s="686"/>
      <c r="C883" s="624"/>
      <c r="D883" s="624"/>
      <c r="E883" s="687"/>
      <c r="F883" s="688"/>
      <c r="G883" s="624"/>
      <c r="H883" s="624"/>
      <c r="V883" s="624"/>
      <c r="W883" s="624"/>
      <c r="X883" s="624"/>
      <c r="Y883" s="624"/>
      <c r="Z883" s="624"/>
      <c r="AA883" s="624"/>
      <c r="AB883" s="624"/>
      <c r="AC883" s="624"/>
      <c r="AD883" s="624"/>
      <c r="AE883" s="624"/>
      <c r="AF883" s="624"/>
      <c r="AG883" s="624"/>
      <c r="AH883" s="624"/>
      <c r="AI883" s="624"/>
      <c r="AJ883" s="624"/>
    </row>
    <row r="884" spans="1:36" ht="15.6">
      <c r="A884" s="686"/>
      <c r="B884" s="686"/>
      <c r="C884" s="624"/>
      <c r="D884" s="624"/>
      <c r="E884" s="687"/>
      <c r="F884" s="688"/>
      <c r="G884" s="624"/>
      <c r="H884" s="624"/>
      <c r="V884" s="624"/>
      <c r="W884" s="624"/>
      <c r="X884" s="624"/>
      <c r="Y884" s="624"/>
      <c r="Z884" s="624"/>
      <c r="AA884" s="624"/>
      <c r="AB884" s="624"/>
      <c r="AC884" s="624"/>
      <c r="AD884" s="624"/>
      <c r="AE884" s="624"/>
      <c r="AF884" s="624"/>
      <c r="AG884" s="624"/>
      <c r="AH884" s="624"/>
      <c r="AI884" s="624"/>
      <c r="AJ884" s="624"/>
    </row>
    <row r="885" spans="1:36" ht="15.6">
      <c r="A885" s="686"/>
      <c r="B885" s="686"/>
      <c r="C885" s="624"/>
      <c r="D885" s="624"/>
      <c r="E885" s="687"/>
      <c r="F885" s="688"/>
      <c r="G885" s="624"/>
      <c r="H885" s="624"/>
      <c r="V885" s="624"/>
      <c r="W885" s="624"/>
      <c r="X885" s="624"/>
      <c r="Y885" s="624"/>
      <c r="Z885" s="624"/>
      <c r="AA885" s="624"/>
      <c r="AB885" s="624"/>
      <c r="AC885" s="624"/>
      <c r="AD885" s="624"/>
      <c r="AE885" s="624"/>
      <c r="AF885" s="624"/>
      <c r="AG885" s="624"/>
      <c r="AH885" s="624"/>
      <c r="AI885" s="624"/>
      <c r="AJ885" s="624"/>
    </row>
    <row r="886" spans="1:36" ht="15.6">
      <c r="A886" s="686"/>
      <c r="B886" s="686"/>
      <c r="C886" s="624"/>
      <c r="D886" s="624"/>
      <c r="E886" s="687"/>
      <c r="F886" s="688"/>
      <c r="G886" s="624"/>
      <c r="H886" s="624"/>
      <c r="V886" s="624"/>
      <c r="W886" s="624"/>
      <c r="X886" s="624"/>
      <c r="Y886" s="624"/>
      <c r="Z886" s="624"/>
      <c r="AA886" s="624"/>
      <c r="AB886" s="624"/>
      <c r="AC886" s="624"/>
      <c r="AD886" s="624"/>
      <c r="AE886" s="624"/>
      <c r="AF886" s="624"/>
      <c r="AG886" s="624"/>
      <c r="AH886" s="624"/>
      <c r="AI886" s="624"/>
      <c r="AJ886" s="624"/>
    </row>
    <row r="887" spans="1:36" ht="15.6">
      <c r="A887" s="686"/>
      <c r="B887" s="686"/>
      <c r="C887" s="624"/>
      <c r="D887" s="624"/>
      <c r="E887" s="687"/>
      <c r="F887" s="688"/>
      <c r="G887" s="624"/>
      <c r="H887" s="624"/>
      <c r="V887" s="624"/>
      <c r="W887" s="624"/>
      <c r="X887" s="624"/>
      <c r="Y887" s="624"/>
      <c r="Z887" s="624"/>
      <c r="AA887" s="624"/>
      <c r="AB887" s="624"/>
      <c r="AC887" s="624"/>
      <c r="AD887" s="624"/>
      <c r="AE887" s="624"/>
      <c r="AF887" s="624"/>
      <c r="AG887" s="624"/>
      <c r="AH887" s="624"/>
      <c r="AI887" s="624"/>
      <c r="AJ887" s="624"/>
    </row>
    <row r="888" spans="1:36" ht="15.6">
      <c r="A888" s="686"/>
      <c r="B888" s="686"/>
      <c r="C888" s="624"/>
      <c r="D888" s="624"/>
      <c r="E888" s="687"/>
      <c r="F888" s="688"/>
      <c r="G888" s="624"/>
      <c r="H888" s="624"/>
      <c r="V888" s="624"/>
      <c r="W888" s="624"/>
      <c r="X888" s="624"/>
      <c r="Y888" s="624"/>
      <c r="Z888" s="624"/>
      <c r="AA888" s="624"/>
      <c r="AB888" s="624"/>
      <c r="AC888" s="624"/>
      <c r="AD888" s="624"/>
      <c r="AE888" s="624"/>
      <c r="AF888" s="624"/>
      <c r="AG888" s="624"/>
      <c r="AH888" s="624"/>
      <c r="AI888" s="624"/>
      <c r="AJ888" s="624"/>
    </row>
    <row r="889" spans="1:36" ht="15.6">
      <c r="A889" s="686"/>
      <c r="B889" s="686"/>
      <c r="C889" s="624"/>
      <c r="D889" s="624"/>
      <c r="E889" s="687"/>
      <c r="F889" s="688"/>
      <c r="G889" s="624"/>
      <c r="H889" s="624"/>
      <c r="V889" s="624"/>
      <c r="W889" s="624"/>
      <c r="X889" s="624"/>
      <c r="Y889" s="624"/>
      <c r="Z889" s="624"/>
      <c r="AA889" s="624"/>
      <c r="AB889" s="624"/>
      <c r="AC889" s="624"/>
      <c r="AD889" s="624"/>
      <c r="AE889" s="624"/>
      <c r="AF889" s="624"/>
      <c r="AG889" s="624"/>
      <c r="AH889" s="624"/>
      <c r="AI889" s="624"/>
      <c r="AJ889" s="624"/>
    </row>
    <row r="890" spans="1:36" ht="15.6">
      <c r="A890" s="686"/>
      <c r="B890" s="686"/>
      <c r="C890" s="624"/>
      <c r="D890" s="624"/>
      <c r="E890" s="687"/>
      <c r="F890" s="688"/>
      <c r="G890" s="624"/>
      <c r="H890" s="624"/>
      <c r="V890" s="624"/>
      <c r="W890" s="624"/>
      <c r="X890" s="624"/>
      <c r="Y890" s="624"/>
      <c r="Z890" s="624"/>
      <c r="AA890" s="624"/>
      <c r="AB890" s="624"/>
      <c r="AC890" s="624"/>
      <c r="AD890" s="624"/>
      <c r="AE890" s="624"/>
      <c r="AF890" s="624"/>
      <c r="AG890" s="624"/>
      <c r="AH890" s="624"/>
      <c r="AI890" s="624"/>
      <c r="AJ890" s="624"/>
    </row>
    <row r="891" spans="1:36" ht="15.6">
      <c r="A891" s="686"/>
      <c r="B891" s="686"/>
      <c r="C891" s="624"/>
      <c r="D891" s="624"/>
      <c r="E891" s="687"/>
      <c r="F891" s="688"/>
      <c r="G891" s="624"/>
      <c r="H891" s="624"/>
      <c r="V891" s="624"/>
      <c r="W891" s="624"/>
      <c r="X891" s="624"/>
      <c r="Y891" s="624"/>
      <c r="Z891" s="624"/>
      <c r="AA891" s="624"/>
      <c r="AB891" s="624"/>
      <c r="AC891" s="624"/>
      <c r="AD891" s="624"/>
      <c r="AE891" s="624"/>
      <c r="AF891" s="624"/>
      <c r="AG891" s="624"/>
      <c r="AH891" s="624"/>
      <c r="AI891" s="624"/>
      <c r="AJ891" s="624"/>
    </row>
    <row r="892" spans="1:36" ht="15.6">
      <c r="A892" s="686"/>
      <c r="B892" s="686"/>
      <c r="C892" s="624"/>
      <c r="D892" s="624"/>
      <c r="E892" s="687"/>
      <c r="F892" s="688"/>
      <c r="G892" s="624"/>
      <c r="H892" s="624"/>
      <c r="V892" s="624"/>
      <c r="W892" s="624"/>
      <c r="X892" s="624"/>
      <c r="Y892" s="624"/>
      <c r="Z892" s="624"/>
      <c r="AA892" s="624"/>
      <c r="AB892" s="624"/>
      <c r="AC892" s="624"/>
      <c r="AD892" s="624"/>
      <c r="AE892" s="624"/>
      <c r="AF892" s="624"/>
      <c r="AG892" s="624"/>
      <c r="AH892" s="624"/>
      <c r="AI892" s="624"/>
      <c r="AJ892" s="624"/>
    </row>
    <row r="893" spans="1:36" ht="15.6">
      <c r="A893" s="686"/>
      <c r="B893" s="686"/>
      <c r="C893" s="624"/>
      <c r="D893" s="624"/>
      <c r="E893" s="687"/>
      <c r="F893" s="688"/>
      <c r="G893" s="624"/>
      <c r="H893" s="624"/>
      <c r="V893" s="624"/>
      <c r="W893" s="624"/>
      <c r="X893" s="624"/>
      <c r="Y893" s="624"/>
      <c r="Z893" s="624"/>
      <c r="AA893" s="624"/>
      <c r="AB893" s="624"/>
      <c r="AC893" s="624"/>
      <c r="AD893" s="624"/>
      <c r="AE893" s="624"/>
      <c r="AF893" s="624"/>
      <c r="AG893" s="624"/>
      <c r="AH893" s="624"/>
      <c r="AI893" s="624"/>
      <c r="AJ893" s="624"/>
    </row>
    <row r="894" spans="1:36" ht="15.6">
      <c r="A894" s="686"/>
      <c r="B894" s="686"/>
      <c r="C894" s="624"/>
      <c r="D894" s="624"/>
      <c r="E894" s="687"/>
      <c r="F894" s="688"/>
      <c r="G894" s="624"/>
      <c r="H894" s="624"/>
      <c r="V894" s="624"/>
      <c r="W894" s="624"/>
      <c r="X894" s="624"/>
      <c r="Y894" s="624"/>
      <c r="Z894" s="624"/>
      <c r="AA894" s="624"/>
      <c r="AB894" s="624"/>
      <c r="AC894" s="624"/>
      <c r="AD894" s="624"/>
      <c r="AE894" s="624"/>
      <c r="AF894" s="624"/>
      <c r="AG894" s="624"/>
      <c r="AH894" s="624"/>
      <c r="AI894" s="624"/>
      <c r="AJ894" s="624"/>
    </row>
    <row r="895" spans="1:36" ht="15.6">
      <c r="A895" s="686"/>
      <c r="B895" s="686"/>
      <c r="C895" s="624"/>
      <c r="D895" s="624"/>
      <c r="E895" s="687"/>
      <c r="F895" s="688"/>
      <c r="G895" s="624"/>
      <c r="H895" s="624"/>
      <c r="V895" s="624"/>
      <c r="W895" s="624"/>
      <c r="X895" s="624"/>
      <c r="Y895" s="624"/>
      <c r="Z895" s="624"/>
      <c r="AA895" s="624"/>
      <c r="AB895" s="624"/>
      <c r="AC895" s="624"/>
      <c r="AD895" s="624"/>
      <c r="AE895" s="624"/>
      <c r="AF895" s="624"/>
      <c r="AG895" s="624"/>
      <c r="AH895" s="624"/>
      <c r="AI895" s="624"/>
      <c r="AJ895" s="624"/>
    </row>
    <row r="896" spans="1:36" ht="15.6">
      <c r="A896" s="686"/>
      <c r="B896" s="686"/>
      <c r="C896" s="624"/>
      <c r="D896" s="624"/>
      <c r="E896" s="687"/>
      <c r="F896" s="688"/>
      <c r="G896" s="624"/>
      <c r="H896" s="624"/>
      <c r="V896" s="624"/>
      <c r="W896" s="624"/>
      <c r="X896" s="624"/>
      <c r="Y896" s="624"/>
      <c r="Z896" s="624"/>
      <c r="AA896" s="624"/>
      <c r="AB896" s="624"/>
      <c r="AC896" s="624"/>
      <c r="AD896" s="624"/>
      <c r="AE896" s="624"/>
      <c r="AF896" s="624"/>
      <c r="AG896" s="624"/>
      <c r="AH896" s="624"/>
      <c r="AI896" s="624"/>
      <c r="AJ896" s="624"/>
    </row>
    <row r="897" spans="1:36" ht="15.6">
      <c r="A897" s="686"/>
      <c r="B897" s="686"/>
      <c r="C897" s="624"/>
      <c r="D897" s="624"/>
      <c r="E897" s="687"/>
      <c r="F897" s="688"/>
      <c r="G897" s="624"/>
      <c r="H897" s="624"/>
      <c r="V897" s="624"/>
      <c r="W897" s="624"/>
      <c r="X897" s="624"/>
      <c r="Y897" s="624"/>
      <c r="Z897" s="624"/>
      <c r="AA897" s="624"/>
      <c r="AB897" s="624"/>
      <c r="AC897" s="624"/>
      <c r="AD897" s="624"/>
      <c r="AE897" s="624"/>
      <c r="AF897" s="624"/>
      <c r="AG897" s="624"/>
      <c r="AH897" s="624"/>
      <c r="AI897" s="624"/>
      <c r="AJ897" s="624"/>
    </row>
    <row r="898" spans="1:36" ht="15.6">
      <c r="A898" s="686"/>
      <c r="B898" s="686"/>
      <c r="C898" s="624"/>
      <c r="D898" s="624"/>
      <c r="E898" s="687"/>
      <c r="F898" s="688"/>
      <c r="G898" s="624"/>
      <c r="H898" s="624"/>
      <c r="V898" s="624"/>
      <c r="W898" s="624"/>
      <c r="X898" s="624"/>
      <c r="Y898" s="624"/>
      <c r="Z898" s="624"/>
      <c r="AA898" s="624"/>
      <c r="AB898" s="624"/>
      <c r="AC898" s="624"/>
      <c r="AD898" s="624"/>
      <c r="AE898" s="624"/>
      <c r="AF898" s="624"/>
      <c r="AG898" s="624"/>
      <c r="AH898" s="624"/>
      <c r="AI898" s="624"/>
      <c r="AJ898" s="624"/>
    </row>
    <row r="899" spans="1:36" ht="15.6">
      <c r="A899" s="686"/>
      <c r="B899" s="686"/>
      <c r="C899" s="624"/>
      <c r="D899" s="624"/>
      <c r="E899" s="687"/>
      <c r="F899" s="688"/>
      <c r="G899" s="624"/>
      <c r="H899" s="624"/>
      <c r="V899" s="624"/>
      <c r="W899" s="624"/>
      <c r="X899" s="624"/>
      <c r="Y899" s="624"/>
      <c r="Z899" s="624"/>
      <c r="AA899" s="624"/>
      <c r="AB899" s="624"/>
      <c r="AC899" s="624"/>
      <c r="AD899" s="624"/>
      <c r="AE899" s="624"/>
      <c r="AF899" s="624"/>
      <c r="AG899" s="624"/>
      <c r="AH899" s="624"/>
      <c r="AI899" s="624"/>
      <c r="AJ899" s="624"/>
    </row>
    <row r="900" spans="1:36" ht="15.6">
      <c r="A900" s="686"/>
      <c r="B900" s="686"/>
      <c r="C900" s="624"/>
      <c r="D900" s="624"/>
      <c r="E900" s="687"/>
      <c r="F900" s="688"/>
      <c r="G900" s="624"/>
      <c r="H900" s="624"/>
      <c r="V900" s="624"/>
      <c r="W900" s="624"/>
      <c r="X900" s="624"/>
      <c r="Y900" s="624"/>
      <c r="Z900" s="624"/>
      <c r="AA900" s="624"/>
      <c r="AB900" s="624"/>
      <c r="AC900" s="624"/>
      <c r="AD900" s="624"/>
      <c r="AE900" s="624"/>
      <c r="AF900" s="624"/>
      <c r="AG900" s="624"/>
      <c r="AH900" s="624"/>
      <c r="AI900" s="624"/>
      <c r="AJ900" s="624"/>
    </row>
    <row r="901" spans="1:36" ht="15.6">
      <c r="A901" s="686"/>
      <c r="B901" s="686"/>
      <c r="C901" s="624"/>
      <c r="D901" s="624"/>
      <c r="E901" s="687"/>
      <c r="F901" s="688"/>
      <c r="G901" s="624"/>
      <c r="H901" s="624"/>
      <c r="V901" s="624"/>
      <c r="W901" s="624"/>
      <c r="X901" s="624"/>
      <c r="Y901" s="624"/>
      <c r="Z901" s="624"/>
      <c r="AA901" s="624"/>
      <c r="AB901" s="624"/>
      <c r="AC901" s="624"/>
      <c r="AD901" s="624"/>
      <c r="AE901" s="624"/>
      <c r="AF901" s="624"/>
      <c r="AG901" s="624"/>
      <c r="AH901" s="624"/>
      <c r="AI901" s="624"/>
      <c r="AJ901" s="624"/>
    </row>
    <row r="902" spans="1:36" ht="15.6">
      <c r="A902" s="686"/>
      <c r="B902" s="686"/>
      <c r="C902" s="624"/>
      <c r="D902" s="624"/>
      <c r="E902" s="687"/>
      <c r="F902" s="688"/>
      <c r="G902" s="624"/>
      <c r="H902" s="624"/>
      <c r="V902" s="624"/>
      <c r="W902" s="624"/>
      <c r="X902" s="624"/>
      <c r="Y902" s="624"/>
      <c r="Z902" s="624"/>
      <c r="AA902" s="624"/>
      <c r="AB902" s="624"/>
      <c r="AC902" s="624"/>
      <c r="AD902" s="624"/>
      <c r="AE902" s="624"/>
      <c r="AF902" s="624"/>
      <c r="AG902" s="624"/>
      <c r="AH902" s="624"/>
      <c r="AI902" s="624"/>
      <c r="AJ902" s="624"/>
    </row>
    <row r="903" spans="1:36" ht="15.6">
      <c r="A903" s="686"/>
      <c r="B903" s="686"/>
      <c r="C903" s="624"/>
      <c r="D903" s="624"/>
      <c r="E903" s="687"/>
      <c r="F903" s="688"/>
      <c r="G903" s="624"/>
      <c r="H903" s="624"/>
      <c r="V903" s="624"/>
      <c r="W903" s="624"/>
      <c r="X903" s="624"/>
      <c r="Y903" s="624"/>
      <c r="Z903" s="624"/>
      <c r="AA903" s="624"/>
      <c r="AB903" s="624"/>
      <c r="AC903" s="624"/>
      <c r="AD903" s="624"/>
      <c r="AE903" s="624"/>
      <c r="AF903" s="624"/>
      <c r="AG903" s="624"/>
      <c r="AH903" s="624"/>
      <c r="AI903" s="624"/>
      <c r="AJ903" s="624"/>
    </row>
    <row r="904" spans="1:36" ht="15.6">
      <c r="A904" s="686"/>
      <c r="B904" s="686"/>
      <c r="C904" s="624"/>
      <c r="D904" s="624"/>
      <c r="E904" s="687"/>
      <c r="F904" s="688"/>
      <c r="G904" s="624"/>
      <c r="H904" s="624"/>
      <c r="V904" s="624"/>
      <c r="W904" s="624"/>
      <c r="X904" s="624"/>
      <c r="Y904" s="624"/>
      <c r="Z904" s="624"/>
      <c r="AA904" s="624"/>
      <c r="AB904" s="624"/>
      <c r="AC904" s="624"/>
      <c r="AD904" s="624"/>
      <c r="AE904" s="624"/>
      <c r="AF904" s="624"/>
      <c r="AG904" s="624"/>
      <c r="AH904" s="624"/>
      <c r="AI904" s="624"/>
      <c r="AJ904" s="624"/>
    </row>
    <row r="905" spans="1:36" ht="15.6">
      <c r="A905" s="686"/>
      <c r="B905" s="686"/>
      <c r="C905" s="624"/>
      <c r="D905" s="624"/>
      <c r="E905" s="687"/>
      <c r="F905" s="688"/>
      <c r="G905" s="624"/>
      <c r="H905" s="624"/>
      <c r="V905" s="624"/>
      <c r="W905" s="624"/>
      <c r="X905" s="624"/>
      <c r="Y905" s="624"/>
      <c r="Z905" s="624"/>
      <c r="AA905" s="624"/>
      <c r="AB905" s="624"/>
      <c r="AC905" s="624"/>
      <c r="AD905" s="624"/>
      <c r="AE905" s="624"/>
      <c r="AF905" s="624"/>
      <c r="AG905" s="624"/>
      <c r="AH905" s="624"/>
      <c r="AI905" s="624"/>
      <c r="AJ905" s="624"/>
    </row>
    <row r="906" spans="1:36" ht="15.6">
      <c r="A906" s="686"/>
      <c r="B906" s="686"/>
      <c r="C906" s="624"/>
      <c r="D906" s="624"/>
      <c r="E906" s="687"/>
      <c r="F906" s="688"/>
      <c r="G906" s="624"/>
      <c r="H906" s="624"/>
      <c r="V906" s="624"/>
      <c r="W906" s="624"/>
      <c r="X906" s="624"/>
      <c r="Y906" s="624"/>
      <c r="Z906" s="624"/>
      <c r="AA906" s="624"/>
      <c r="AB906" s="624"/>
      <c r="AC906" s="624"/>
      <c r="AD906" s="624"/>
      <c r="AE906" s="624"/>
      <c r="AF906" s="624"/>
      <c r="AG906" s="624"/>
      <c r="AH906" s="624"/>
      <c r="AI906" s="624"/>
      <c r="AJ906" s="624"/>
    </row>
    <row r="907" spans="1:36" ht="15.6">
      <c r="A907" s="686"/>
      <c r="B907" s="686"/>
      <c r="C907" s="624"/>
      <c r="D907" s="624"/>
      <c r="E907" s="687"/>
      <c r="F907" s="688"/>
      <c r="G907" s="624"/>
      <c r="H907" s="624"/>
      <c r="V907" s="624"/>
      <c r="W907" s="624"/>
      <c r="X907" s="624"/>
      <c r="Y907" s="624"/>
      <c r="Z907" s="624"/>
      <c r="AA907" s="624"/>
      <c r="AB907" s="624"/>
      <c r="AC907" s="624"/>
      <c r="AD907" s="624"/>
      <c r="AE907" s="624"/>
      <c r="AF907" s="624"/>
      <c r="AG907" s="624"/>
      <c r="AH907" s="624"/>
      <c r="AI907" s="624"/>
      <c r="AJ907" s="624"/>
    </row>
    <row r="908" spans="1:36" ht="15.6">
      <c r="A908" s="686"/>
      <c r="B908" s="686"/>
      <c r="C908" s="624"/>
      <c r="D908" s="624"/>
      <c r="E908" s="687"/>
      <c r="F908" s="688"/>
      <c r="G908" s="624"/>
      <c r="H908" s="624"/>
      <c r="V908" s="624"/>
      <c r="W908" s="624"/>
      <c r="X908" s="624"/>
      <c r="Y908" s="624"/>
      <c r="Z908" s="624"/>
      <c r="AA908" s="624"/>
      <c r="AB908" s="624"/>
      <c r="AC908" s="624"/>
      <c r="AD908" s="624"/>
      <c r="AE908" s="624"/>
      <c r="AF908" s="624"/>
      <c r="AG908" s="624"/>
      <c r="AH908" s="624"/>
      <c r="AI908" s="624"/>
      <c r="AJ908" s="624"/>
    </row>
    <row r="909" spans="1:36" ht="15.6">
      <c r="A909" s="686"/>
      <c r="B909" s="686"/>
      <c r="C909" s="624"/>
      <c r="D909" s="624"/>
      <c r="E909" s="687"/>
      <c r="F909" s="688"/>
      <c r="G909" s="624"/>
      <c r="H909" s="624"/>
      <c r="V909" s="624"/>
      <c r="W909" s="624"/>
      <c r="X909" s="624"/>
      <c r="Y909" s="624"/>
      <c r="Z909" s="624"/>
      <c r="AA909" s="624"/>
      <c r="AB909" s="624"/>
      <c r="AC909" s="624"/>
      <c r="AD909" s="624"/>
      <c r="AE909" s="624"/>
      <c r="AF909" s="624"/>
      <c r="AG909" s="624"/>
      <c r="AH909" s="624"/>
      <c r="AI909" s="624"/>
      <c r="AJ909" s="624"/>
    </row>
    <row r="910" spans="1:36" ht="15.6">
      <c r="A910" s="686"/>
      <c r="B910" s="686"/>
      <c r="C910" s="624"/>
      <c r="D910" s="624"/>
      <c r="E910" s="687"/>
      <c r="F910" s="688"/>
      <c r="G910" s="624"/>
      <c r="H910" s="624"/>
      <c r="V910" s="624"/>
      <c r="W910" s="624"/>
      <c r="X910" s="624"/>
      <c r="Y910" s="624"/>
      <c r="Z910" s="624"/>
      <c r="AA910" s="624"/>
      <c r="AB910" s="624"/>
      <c r="AC910" s="624"/>
      <c r="AD910" s="624"/>
      <c r="AE910" s="624"/>
      <c r="AF910" s="624"/>
      <c r="AG910" s="624"/>
      <c r="AH910" s="624"/>
      <c r="AI910" s="624"/>
      <c r="AJ910" s="624"/>
    </row>
    <row r="911" spans="1:36" ht="15.6">
      <c r="A911" s="686"/>
      <c r="B911" s="686"/>
      <c r="C911" s="624"/>
      <c r="D911" s="624"/>
      <c r="E911" s="687"/>
      <c r="F911" s="688"/>
      <c r="G911" s="624"/>
      <c r="H911" s="624"/>
      <c r="V911" s="624"/>
      <c r="W911" s="624"/>
      <c r="X911" s="624"/>
      <c r="Y911" s="624"/>
      <c r="Z911" s="624"/>
      <c r="AA911" s="624"/>
      <c r="AB911" s="624"/>
      <c r="AC911" s="624"/>
      <c r="AD911" s="624"/>
      <c r="AE911" s="624"/>
      <c r="AF911" s="624"/>
      <c r="AG911" s="624"/>
      <c r="AH911" s="624"/>
      <c r="AI911" s="624"/>
      <c r="AJ911" s="624"/>
    </row>
    <row r="912" spans="1:36" ht="15.6">
      <c r="A912" s="686"/>
      <c r="B912" s="686"/>
      <c r="C912" s="624"/>
      <c r="D912" s="624"/>
      <c r="E912" s="687"/>
      <c r="F912" s="688"/>
      <c r="G912" s="624"/>
      <c r="H912" s="624"/>
      <c r="V912" s="624"/>
      <c r="W912" s="624"/>
      <c r="X912" s="624"/>
      <c r="Y912" s="624"/>
      <c r="Z912" s="624"/>
      <c r="AA912" s="624"/>
      <c r="AB912" s="624"/>
      <c r="AC912" s="624"/>
      <c r="AD912" s="624"/>
      <c r="AE912" s="624"/>
      <c r="AF912" s="624"/>
      <c r="AG912" s="624"/>
      <c r="AH912" s="624"/>
      <c r="AI912" s="624"/>
      <c r="AJ912" s="624"/>
    </row>
    <row r="913" spans="1:36" ht="15.6">
      <c r="A913" s="686"/>
      <c r="B913" s="686"/>
      <c r="C913" s="624"/>
      <c r="D913" s="624"/>
      <c r="E913" s="687"/>
      <c r="F913" s="688"/>
      <c r="G913" s="624"/>
      <c r="H913" s="624"/>
      <c r="V913" s="624"/>
      <c r="W913" s="624"/>
      <c r="X913" s="624"/>
      <c r="Y913" s="624"/>
      <c r="Z913" s="624"/>
      <c r="AA913" s="624"/>
      <c r="AB913" s="624"/>
      <c r="AC913" s="624"/>
      <c r="AD913" s="624"/>
      <c r="AE913" s="624"/>
      <c r="AF913" s="624"/>
      <c r="AG913" s="624"/>
      <c r="AH913" s="624"/>
      <c r="AI913" s="624"/>
      <c r="AJ913" s="624"/>
    </row>
    <row r="914" spans="1:36" ht="15.6">
      <c r="A914" s="686"/>
      <c r="B914" s="686"/>
      <c r="C914" s="624"/>
      <c r="D914" s="624"/>
      <c r="E914" s="687"/>
      <c r="F914" s="688"/>
      <c r="G914" s="624"/>
      <c r="H914" s="624"/>
      <c r="V914" s="624"/>
      <c r="W914" s="624"/>
      <c r="X914" s="624"/>
      <c r="Y914" s="624"/>
      <c r="Z914" s="624"/>
      <c r="AA914" s="624"/>
      <c r="AB914" s="624"/>
      <c r="AC914" s="624"/>
      <c r="AD914" s="624"/>
      <c r="AE914" s="624"/>
      <c r="AF914" s="624"/>
      <c r="AG914" s="624"/>
      <c r="AH914" s="624"/>
      <c r="AI914" s="624"/>
      <c r="AJ914" s="624"/>
    </row>
  </sheetData>
  <autoFilter ref="G1:H914"/>
  <mergeCells count="194">
    <mergeCell ref="A1:F1"/>
    <mergeCell ref="A3:C3"/>
    <mergeCell ref="D3:D4"/>
    <mergeCell ref="E3:E4"/>
    <mergeCell ref="F3:F4"/>
    <mergeCell ref="G3:G4"/>
    <mergeCell ref="Q3:R3"/>
    <mergeCell ref="S3:S4"/>
    <mergeCell ref="T3:U3"/>
    <mergeCell ref="K3:K4"/>
    <mergeCell ref="L3:N3"/>
    <mergeCell ref="O3:O4"/>
    <mergeCell ref="P3:P4"/>
    <mergeCell ref="A9:A22"/>
    <mergeCell ref="B9:B22"/>
    <mergeCell ref="C9:C22"/>
    <mergeCell ref="D9:D22"/>
    <mergeCell ref="E9:E15"/>
    <mergeCell ref="F9:F14"/>
    <mergeCell ref="G9:G14"/>
    <mergeCell ref="H3:H4"/>
    <mergeCell ref="I3:I4"/>
    <mergeCell ref="G24:G29"/>
    <mergeCell ref="E31:E37"/>
    <mergeCell ref="F31:F36"/>
    <mergeCell ref="G31:G36"/>
    <mergeCell ref="A46:A171"/>
    <mergeCell ref="B46:B171"/>
    <mergeCell ref="C46:C171"/>
    <mergeCell ref="D46:D171"/>
    <mergeCell ref="E46:E52"/>
    <mergeCell ref="F46:F51"/>
    <mergeCell ref="A24:A44"/>
    <mergeCell ref="B24:B44"/>
    <mergeCell ref="C24:C44"/>
    <mergeCell ref="D24:D44"/>
    <mergeCell ref="E24:E30"/>
    <mergeCell ref="F24:F29"/>
    <mergeCell ref="E67:E73"/>
    <mergeCell ref="F67:F72"/>
    <mergeCell ref="G67:G72"/>
    <mergeCell ref="E74:E80"/>
    <mergeCell ref="F74:F79"/>
    <mergeCell ref="G74:G79"/>
    <mergeCell ref="G46:G51"/>
    <mergeCell ref="E53:E59"/>
    <mergeCell ref="F53:F58"/>
    <mergeCell ref="G53:G58"/>
    <mergeCell ref="E60:E66"/>
    <mergeCell ref="F60:F65"/>
    <mergeCell ref="G60:G65"/>
    <mergeCell ref="E95:E101"/>
    <mergeCell ref="F95:F100"/>
    <mergeCell ref="G95:G100"/>
    <mergeCell ref="E102:E108"/>
    <mergeCell ref="F102:F107"/>
    <mergeCell ref="G102:G107"/>
    <mergeCell ref="E81:E87"/>
    <mergeCell ref="F81:F86"/>
    <mergeCell ref="G81:G86"/>
    <mergeCell ref="E88:E94"/>
    <mergeCell ref="F88:F93"/>
    <mergeCell ref="G88:G93"/>
    <mergeCell ref="E123:E129"/>
    <mergeCell ref="F123:F128"/>
    <mergeCell ref="G123:G128"/>
    <mergeCell ref="E130:E136"/>
    <mergeCell ref="F130:F135"/>
    <mergeCell ref="G130:G135"/>
    <mergeCell ref="E109:E115"/>
    <mergeCell ref="F109:F114"/>
    <mergeCell ref="G109:G114"/>
    <mergeCell ref="E116:E122"/>
    <mergeCell ref="F116:F121"/>
    <mergeCell ref="G116:G121"/>
    <mergeCell ref="E151:E157"/>
    <mergeCell ref="F151:F156"/>
    <mergeCell ref="G151:G156"/>
    <mergeCell ref="E158:E164"/>
    <mergeCell ref="F158:F163"/>
    <mergeCell ref="G158:G163"/>
    <mergeCell ref="E137:E143"/>
    <mergeCell ref="F137:F142"/>
    <mergeCell ref="G137:G142"/>
    <mergeCell ref="E144:E150"/>
    <mergeCell ref="F144:F149"/>
    <mergeCell ref="G144:G149"/>
    <mergeCell ref="G194:G199"/>
    <mergeCell ref="E201:E207"/>
    <mergeCell ref="F201:F206"/>
    <mergeCell ref="G201:G206"/>
    <mergeCell ref="E208:E214"/>
    <mergeCell ref="F208:F213"/>
    <mergeCell ref="G208:G213"/>
    <mergeCell ref="G173:G178"/>
    <mergeCell ref="E180:E186"/>
    <mergeCell ref="F180:F185"/>
    <mergeCell ref="G180:G185"/>
    <mergeCell ref="E187:E193"/>
    <mergeCell ref="F187:F192"/>
    <mergeCell ref="G187:G192"/>
    <mergeCell ref="E173:E179"/>
    <mergeCell ref="F173:F178"/>
    <mergeCell ref="E194:E200"/>
    <mergeCell ref="F194:F199"/>
    <mergeCell ref="E236:E242"/>
    <mergeCell ref="F236:F241"/>
    <mergeCell ref="G236:G241"/>
    <mergeCell ref="E243:E249"/>
    <mergeCell ref="F243:F248"/>
    <mergeCell ref="G243:G248"/>
    <mergeCell ref="G215:G220"/>
    <mergeCell ref="E222:E228"/>
    <mergeCell ref="F222:F227"/>
    <mergeCell ref="G222:G227"/>
    <mergeCell ref="E229:E235"/>
    <mergeCell ref="F229:F234"/>
    <mergeCell ref="G229:G234"/>
    <mergeCell ref="E215:E221"/>
    <mergeCell ref="F215:F220"/>
    <mergeCell ref="E264:E270"/>
    <mergeCell ref="F264:F269"/>
    <mergeCell ref="G264:G269"/>
    <mergeCell ref="E271:E277"/>
    <mergeCell ref="F271:F276"/>
    <mergeCell ref="G271:G276"/>
    <mergeCell ref="E250:E256"/>
    <mergeCell ref="F250:F255"/>
    <mergeCell ref="G250:G255"/>
    <mergeCell ref="E257:E263"/>
    <mergeCell ref="F257:F262"/>
    <mergeCell ref="G257:G262"/>
    <mergeCell ref="E292:E298"/>
    <mergeCell ref="F292:F297"/>
    <mergeCell ref="G292:G297"/>
    <mergeCell ref="E299:E305"/>
    <mergeCell ref="F299:F304"/>
    <mergeCell ref="G299:G304"/>
    <mergeCell ref="E278:E284"/>
    <mergeCell ref="F278:F283"/>
    <mergeCell ref="G278:G283"/>
    <mergeCell ref="E285:E291"/>
    <mergeCell ref="F285:F290"/>
    <mergeCell ref="G285:G290"/>
    <mergeCell ref="E320:E326"/>
    <mergeCell ref="F320:F325"/>
    <mergeCell ref="G320:G325"/>
    <mergeCell ref="E327:E333"/>
    <mergeCell ref="F327:F332"/>
    <mergeCell ref="G327:G332"/>
    <mergeCell ref="E306:E312"/>
    <mergeCell ref="F306:F311"/>
    <mergeCell ref="G306:G311"/>
    <mergeCell ref="E313:E319"/>
    <mergeCell ref="F313:F318"/>
    <mergeCell ref="G313:G318"/>
    <mergeCell ref="F369:F374"/>
    <mergeCell ref="G369:G374"/>
    <mergeCell ref="E348:E354"/>
    <mergeCell ref="F348:F353"/>
    <mergeCell ref="G348:G353"/>
    <mergeCell ref="E355:E361"/>
    <mergeCell ref="F355:F360"/>
    <mergeCell ref="G355:G360"/>
    <mergeCell ref="E334:E340"/>
    <mergeCell ref="F334:F339"/>
    <mergeCell ref="G334:G339"/>
    <mergeCell ref="E341:E347"/>
    <mergeCell ref="F341:F346"/>
    <mergeCell ref="G341:G346"/>
    <mergeCell ref="A412:F412"/>
    <mergeCell ref="A413:F413"/>
    <mergeCell ref="A414:F414"/>
    <mergeCell ref="A415:F415"/>
    <mergeCell ref="E390:E396"/>
    <mergeCell ref="F390:F395"/>
    <mergeCell ref="G390:G395"/>
    <mergeCell ref="A409:F409"/>
    <mergeCell ref="A410:F410"/>
    <mergeCell ref="A411:F411"/>
    <mergeCell ref="A173:A403"/>
    <mergeCell ref="B173:B403"/>
    <mergeCell ref="C173:C403"/>
    <mergeCell ref="D173:D403"/>
    <mergeCell ref="E376:E382"/>
    <mergeCell ref="F376:F381"/>
    <mergeCell ref="G376:G381"/>
    <mergeCell ref="E383:E389"/>
    <mergeCell ref="F383:F388"/>
    <mergeCell ref="G383:G388"/>
    <mergeCell ref="E362:E368"/>
    <mergeCell ref="F362:F367"/>
    <mergeCell ref="G362:G367"/>
    <mergeCell ref="E369:E375"/>
  </mergeCells>
  <pageMargins left="0.23622047244094491" right="0.23622047244094491" top="0.74803149606299213" bottom="1.6822087476291743" header="0" footer="0"/>
  <pageSetup paperSize="9" scale="4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9"/>
  <sheetViews>
    <sheetView zoomScale="80" zoomScaleNormal="80" workbookViewId="0">
      <pane xSplit="1" ySplit="5" topLeftCell="E6" activePane="bottomRight" state="frozen"/>
      <selection pane="topRight" activeCell="B1" sqref="B1"/>
      <selection pane="bottomLeft" activeCell="A6" sqref="A6"/>
      <selection pane="bottomRight" activeCell="M500" sqref="M500"/>
    </sheetView>
  </sheetViews>
  <sheetFormatPr defaultColWidth="9.109375" defaultRowHeight="15.6"/>
  <cols>
    <col min="1" max="1" width="12.33203125" style="514" customWidth="1"/>
    <col min="2" max="2" width="13.44140625" style="503" customWidth="1"/>
    <col min="3" max="4" width="12.109375" style="504" customWidth="1"/>
    <col min="5" max="6" width="13.88671875" style="504" customWidth="1"/>
    <col min="7" max="7" width="12.88671875" style="504" customWidth="1"/>
    <col min="8" max="8" width="8.88671875" style="505" customWidth="1"/>
    <col min="9" max="9" width="8.5546875" style="505" customWidth="1"/>
    <col min="10" max="10" width="16" style="506" customWidth="1"/>
    <col min="11" max="11" width="68" style="507" customWidth="1"/>
    <col min="12" max="12" width="15.5546875" style="258" customWidth="1"/>
    <col min="13" max="13" width="80.44140625" style="507" customWidth="1"/>
    <col min="14" max="16384" width="9.109375" style="260"/>
  </cols>
  <sheetData>
    <row r="1" spans="1:13">
      <c r="A1" s="253"/>
      <c r="B1" s="253"/>
      <c r="C1" s="254"/>
      <c r="D1" s="254"/>
      <c r="E1" s="255"/>
      <c r="F1" s="255"/>
      <c r="G1" s="255"/>
      <c r="H1" s="256"/>
      <c r="I1" s="256"/>
      <c r="J1" s="257"/>
      <c r="K1" s="254"/>
      <c r="M1" s="259" t="s">
        <v>774</v>
      </c>
    </row>
    <row r="2" spans="1:13" ht="3.75" customHeight="1">
      <c r="A2" s="890" t="s">
        <v>523</v>
      </c>
      <c r="B2" s="890"/>
      <c r="C2" s="890"/>
      <c r="D2" s="890"/>
      <c r="E2" s="890"/>
      <c r="F2" s="890"/>
      <c r="G2" s="890"/>
      <c r="H2" s="890"/>
      <c r="I2" s="890"/>
      <c r="J2" s="890"/>
      <c r="K2" s="890"/>
      <c r="L2" s="890"/>
      <c r="M2" s="890"/>
    </row>
    <row r="3" spans="1:13" ht="36.75" customHeight="1" thickBot="1">
      <c r="A3" s="891"/>
      <c r="B3" s="891"/>
      <c r="C3" s="891"/>
      <c r="D3" s="891"/>
      <c r="E3" s="891"/>
      <c r="F3" s="891"/>
      <c r="G3" s="891"/>
      <c r="H3" s="891"/>
      <c r="I3" s="891"/>
      <c r="J3" s="891"/>
      <c r="K3" s="891"/>
      <c r="L3" s="891"/>
      <c r="M3" s="891"/>
    </row>
    <row r="4" spans="1:13" ht="15.75" customHeight="1">
      <c r="A4" s="892" t="s">
        <v>524</v>
      </c>
      <c r="B4" s="894" t="s">
        <v>525</v>
      </c>
      <c r="C4" s="896" t="s">
        <v>526</v>
      </c>
      <c r="D4" s="896"/>
      <c r="E4" s="896"/>
      <c r="F4" s="904" t="s">
        <v>532</v>
      </c>
      <c r="G4" s="897" t="s">
        <v>527</v>
      </c>
      <c r="H4" s="897"/>
      <c r="I4" s="897"/>
      <c r="J4" s="898" t="s">
        <v>528</v>
      </c>
      <c r="K4" s="898" t="s">
        <v>529</v>
      </c>
      <c r="L4" s="900" t="s">
        <v>530</v>
      </c>
      <c r="M4" s="902" t="s">
        <v>529</v>
      </c>
    </row>
    <row r="5" spans="1:13" ht="66.75" customHeight="1" thickBot="1">
      <c r="A5" s="893"/>
      <c r="B5" s="895"/>
      <c r="C5" s="540" t="s">
        <v>41</v>
      </c>
      <c r="D5" s="540" t="s">
        <v>531</v>
      </c>
      <c r="E5" s="540" t="s">
        <v>773</v>
      </c>
      <c r="F5" s="905"/>
      <c r="G5" s="541" t="s">
        <v>41</v>
      </c>
      <c r="H5" s="542" t="s">
        <v>533</v>
      </c>
      <c r="I5" s="542" t="s">
        <v>8</v>
      </c>
      <c r="J5" s="899"/>
      <c r="K5" s="899"/>
      <c r="L5" s="901"/>
      <c r="M5" s="903"/>
    </row>
    <row r="6" spans="1:13" ht="24" customHeight="1" thickBot="1">
      <c r="A6" s="880" t="s">
        <v>534</v>
      </c>
      <c r="B6" s="881"/>
      <c r="C6" s="881"/>
      <c r="D6" s="881"/>
      <c r="E6" s="881"/>
      <c r="F6" s="881"/>
      <c r="G6" s="881"/>
      <c r="H6" s="881"/>
      <c r="I6" s="881"/>
      <c r="J6" s="881"/>
      <c r="K6" s="881"/>
      <c r="L6" s="881"/>
      <c r="M6" s="882"/>
    </row>
    <row r="7" spans="1:13">
      <c r="A7" s="883" t="s">
        <v>535</v>
      </c>
      <c r="B7" s="884"/>
      <c r="C7" s="884"/>
      <c r="D7" s="884"/>
      <c r="E7" s="884"/>
      <c r="F7" s="884"/>
      <c r="G7" s="884"/>
      <c r="H7" s="884"/>
      <c r="I7" s="884"/>
      <c r="J7" s="884"/>
      <c r="K7" s="884"/>
      <c r="L7" s="884"/>
      <c r="M7" s="885"/>
    </row>
    <row r="8" spans="1:13" ht="16.2" thickBot="1">
      <c r="A8" s="261" t="s">
        <v>536</v>
      </c>
      <c r="B8" s="262">
        <f>C8+D8+E8+F8</f>
        <v>207.8</v>
      </c>
      <c r="C8" s="263">
        <v>148.4</v>
      </c>
      <c r="D8" s="263">
        <v>2.2000000000000002</v>
      </c>
      <c r="E8" s="263">
        <v>57.2</v>
      </c>
      <c r="F8" s="264"/>
      <c r="G8" s="265"/>
      <c r="H8" s="265"/>
      <c r="I8" s="265"/>
      <c r="J8" s="266">
        <v>2</v>
      </c>
      <c r="K8" s="267" t="s">
        <v>537</v>
      </c>
      <c r="L8" s="268"/>
      <c r="M8" s="269"/>
    </row>
    <row r="9" spans="1:13">
      <c r="A9" s="877" t="s">
        <v>538</v>
      </c>
      <c r="B9" s="878"/>
      <c r="C9" s="878"/>
      <c r="D9" s="878"/>
      <c r="E9" s="878"/>
      <c r="F9" s="878"/>
      <c r="G9" s="878"/>
      <c r="H9" s="878"/>
      <c r="I9" s="878"/>
      <c r="J9" s="878"/>
      <c r="K9" s="878"/>
      <c r="L9" s="878"/>
      <c r="M9" s="879"/>
    </row>
    <row r="10" spans="1:13">
      <c r="A10" s="261" t="s">
        <v>536</v>
      </c>
      <c r="B10" s="262">
        <f>SUM(C10:E10)</f>
        <v>313.60000000000002</v>
      </c>
      <c r="C10" s="263">
        <v>244.3</v>
      </c>
      <c r="D10" s="263">
        <v>3.5</v>
      </c>
      <c r="E10" s="263">
        <v>65.8</v>
      </c>
      <c r="F10" s="263"/>
      <c r="G10" s="270"/>
      <c r="H10" s="265"/>
      <c r="I10" s="265"/>
      <c r="J10" s="271"/>
      <c r="K10" s="272"/>
      <c r="L10" s="268"/>
      <c r="M10" s="269"/>
    </row>
    <row r="11" spans="1:13">
      <c r="A11" s="261"/>
      <c r="B11" s="262"/>
      <c r="C11" s="263"/>
      <c r="D11" s="263"/>
      <c r="E11" s="263"/>
      <c r="F11" s="263"/>
      <c r="G11" s="270"/>
      <c r="H11" s="265"/>
      <c r="I11" s="265"/>
      <c r="J11" s="271"/>
      <c r="K11" s="272"/>
      <c r="L11" s="268"/>
      <c r="M11" s="269"/>
    </row>
    <row r="12" spans="1:13" ht="46.5" customHeight="1">
      <c r="A12" s="273" t="s">
        <v>539</v>
      </c>
      <c r="B12" s="274">
        <f>SUM(C12:F12)</f>
        <v>632.79999999999995</v>
      </c>
      <c r="C12" s="275">
        <f>365.4+29</f>
        <v>394.4</v>
      </c>
      <c r="D12" s="275">
        <f>5.3+0.4</f>
        <v>5.7</v>
      </c>
      <c r="E12" s="275">
        <v>226.1</v>
      </c>
      <c r="F12" s="275">
        <v>6.6</v>
      </c>
      <c r="G12" s="276">
        <f>C12/C10*100-100</f>
        <v>61.4408514121981</v>
      </c>
      <c r="H12" s="276">
        <f>((100*E12)/(E10+E8)-100)</f>
        <v>83.821138211382106</v>
      </c>
      <c r="I12" s="276">
        <f>((100*B12)/(B10+B8))-100</f>
        <v>21.365554276946654</v>
      </c>
      <c r="J12" s="277">
        <v>110.8</v>
      </c>
      <c r="K12" s="278" t="s">
        <v>786</v>
      </c>
      <c r="L12" s="279"/>
      <c r="M12" s="280"/>
    </row>
    <row r="13" spans="1:13" ht="18" customHeight="1" thickBot="1">
      <c r="A13" s="281"/>
      <c r="B13" s="282"/>
      <c r="C13" s="283"/>
      <c r="D13" s="283"/>
      <c r="E13" s="283"/>
      <c r="F13" s="283"/>
      <c r="G13" s="284"/>
      <c r="H13" s="284"/>
      <c r="I13" s="284"/>
      <c r="J13" s="285">
        <v>9.6</v>
      </c>
      <c r="K13" s="286" t="s">
        <v>540</v>
      </c>
      <c r="L13" s="287"/>
      <c r="M13" s="288"/>
    </row>
    <row r="14" spans="1:13">
      <c r="A14" s="886" t="s">
        <v>541</v>
      </c>
      <c r="B14" s="887"/>
      <c r="C14" s="887"/>
      <c r="D14" s="887"/>
      <c r="E14" s="887"/>
      <c r="F14" s="887"/>
      <c r="G14" s="887"/>
      <c r="H14" s="887"/>
      <c r="I14" s="887"/>
      <c r="J14" s="887"/>
      <c r="K14" s="887"/>
      <c r="L14" s="887"/>
      <c r="M14" s="888"/>
    </row>
    <row r="15" spans="1:13">
      <c r="A15" s="261" t="s">
        <v>536</v>
      </c>
      <c r="B15" s="289">
        <f>SUM(C15:E15)</f>
        <v>776.40000000000009</v>
      </c>
      <c r="C15" s="290">
        <v>533.20000000000005</v>
      </c>
      <c r="D15" s="290">
        <v>7.7</v>
      </c>
      <c r="E15" s="291">
        <v>235.5</v>
      </c>
      <c r="F15" s="291"/>
      <c r="G15" s="292"/>
      <c r="H15" s="293"/>
      <c r="I15" s="293"/>
      <c r="J15" s="266">
        <v>50</v>
      </c>
      <c r="K15" s="267" t="s">
        <v>542</v>
      </c>
      <c r="L15" s="268"/>
      <c r="M15" s="269"/>
    </row>
    <row r="16" spans="1:13">
      <c r="A16" s="261"/>
      <c r="B16" s="289"/>
      <c r="C16" s="263"/>
      <c r="D16" s="263"/>
      <c r="E16" s="263"/>
      <c r="F16" s="263"/>
      <c r="G16" s="270"/>
      <c r="H16" s="265"/>
      <c r="I16" s="265"/>
      <c r="J16" s="271"/>
      <c r="K16" s="272"/>
      <c r="L16" s="268"/>
      <c r="M16" s="269"/>
    </row>
    <row r="17" spans="1:13" ht="31.2">
      <c r="A17" s="273" t="s">
        <v>539</v>
      </c>
      <c r="B17" s="262">
        <f>SUM(C17:F17)</f>
        <v>904.3</v>
      </c>
      <c r="C17" s="275">
        <f>630.8+51.1</f>
        <v>681.9</v>
      </c>
      <c r="D17" s="275">
        <v>9.9</v>
      </c>
      <c r="E17" s="275">
        <v>200</v>
      </c>
      <c r="F17" s="275">
        <v>12.5</v>
      </c>
      <c r="G17" s="276">
        <f>C17/C15*100-100</f>
        <v>27.888222055513864</v>
      </c>
      <c r="H17" s="276">
        <f>((100*E17)/E15)-100</f>
        <v>-15.074309978768582</v>
      </c>
      <c r="I17" s="276">
        <f>((100*B17)/B15)-100</f>
        <v>16.473467284904672</v>
      </c>
      <c r="J17" s="294">
        <v>15</v>
      </c>
      <c r="K17" s="295" t="s">
        <v>543</v>
      </c>
      <c r="L17" s="279"/>
      <c r="M17" s="296"/>
    </row>
    <row r="18" spans="1:13">
      <c r="A18" s="273"/>
      <c r="B18" s="297"/>
      <c r="C18" s="298"/>
      <c r="D18" s="298"/>
      <c r="E18" s="298"/>
      <c r="F18" s="298"/>
      <c r="G18" s="299"/>
      <c r="H18" s="299"/>
      <c r="I18" s="299"/>
      <c r="J18" s="271">
        <v>3.3</v>
      </c>
      <c r="K18" s="553" t="s">
        <v>787</v>
      </c>
      <c r="L18" s="279"/>
      <c r="M18" s="296"/>
    </row>
    <row r="19" spans="1:13" ht="31.8" thickBot="1">
      <c r="A19" s="281"/>
      <c r="B19" s="300"/>
      <c r="C19" s="283"/>
      <c r="D19" s="283"/>
      <c r="E19" s="283"/>
      <c r="F19" s="283"/>
      <c r="G19" s="284"/>
      <c r="H19" s="284"/>
      <c r="I19" s="284"/>
      <c r="J19" s="285"/>
      <c r="K19" s="286" t="s">
        <v>544</v>
      </c>
      <c r="L19" s="287"/>
      <c r="M19" s="288"/>
    </row>
    <row r="20" spans="1:13">
      <c r="A20" s="889" t="s">
        <v>545</v>
      </c>
      <c r="B20" s="887"/>
      <c r="C20" s="887"/>
      <c r="D20" s="887"/>
      <c r="E20" s="887"/>
      <c r="F20" s="887"/>
      <c r="G20" s="887"/>
      <c r="H20" s="887"/>
      <c r="I20" s="887"/>
      <c r="J20" s="887"/>
      <c r="K20" s="887"/>
      <c r="L20" s="887"/>
      <c r="M20" s="888"/>
    </row>
    <row r="21" spans="1:13">
      <c r="A21" s="261" t="s">
        <v>536</v>
      </c>
      <c r="B21" s="289">
        <f>SUM(C21:J21)</f>
        <v>389.40000000000003</v>
      </c>
      <c r="C21" s="290">
        <v>281.8</v>
      </c>
      <c r="D21" s="290">
        <v>4.0999999999999996</v>
      </c>
      <c r="E21" s="290">
        <v>103.5</v>
      </c>
      <c r="F21" s="290"/>
      <c r="G21" s="292"/>
      <c r="H21" s="293"/>
      <c r="I21" s="293"/>
      <c r="J21" s="266"/>
      <c r="K21" s="267"/>
      <c r="L21" s="268"/>
      <c r="M21" s="269"/>
    </row>
    <row r="22" spans="1:13">
      <c r="A22" s="261"/>
      <c r="B22" s="289"/>
      <c r="C22" s="263"/>
      <c r="D22" s="263"/>
      <c r="E22" s="263"/>
      <c r="F22" s="263"/>
      <c r="G22" s="270"/>
      <c r="H22" s="265"/>
      <c r="I22" s="265"/>
      <c r="J22" s="271"/>
      <c r="K22" s="272"/>
      <c r="L22" s="268"/>
      <c r="M22" s="269"/>
    </row>
    <row r="23" spans="1:13" ht="31.2">
      <c r="A23" s="301" t="s">
        <v>539</v>
      </c>
      <c r="B23" s="262">
        <f>SUM(C23:F23)</f>
        <v>436.99999999999994</v>
      </c>
      <c r="C23" s="263">
        <v>292.5</v>
      </c>
      <c r="D23" s="263">
        <v>4.2</v>
      </c>
      <c r="E23" s="263">
        <v>140.1</v>
      </c>
      <c r="F23" s="263">
        <v>0.2</v>
      </c>
      <c r="G23" s="302">
        <f>C23/C21*100-100</f>
        <v>3.7970191625266096</v>
      </c>
      <c r="H23" s="302">
        <f>((100*E23)/E21)-100</f>
        <v>35.362318840579718</v>
      </c>
      <c r="I23" s="302">
        <f>((100*B23)/B21)-100</f>
        <v>12.223934257832539</v>
      </c>
      <c r="J23" s="271">
        <v>12.5</v>
      </c>
      <c r="K23" s="553" t="s">
        <v>787</v>
      </c>
      <c r="L23" s="553">
        <v>21.5</v>
      </c>
      <c r="M23" s="554" t="s">
        <v>776</v>
      </c>
    </row>
    <row r="24" spans="1:13">
      <c r="A24" s="301"/>
      <c r="B24" s="303"/>
      <c r="C24" s="264"/>
      <c r="D24" s="264"/>
      <c r="E24" s="264"/>
      <c r="F24" s="264"/>
      <c r="G24" s="265"/>
      <c r="H24" s="265"/>
      <c r="I24" s="265"/>
      <c r="J24" s="271">
        <v>0.7</v>
      </c>
      <c r="K24" s="272" t="s">
        <v>540</v>
      </c>
      <c r="L24" s="268"/>
      <c r="M24" s="269"/>
    </row>
    <row r="25" spans="1:13" ht="16.2" thickBot="1">
      <c r="A25" s="281"/>
      <c r="B25" s="282"/>
      <c r="C25" s="283"/>
      <c r="D25" s="283"/>
      <c r="E25" s="283"/>
      <c r="F25" s="283"/>
      <c r="G25" s="284"/>
      <c r="H25" s="284"/>
      <c r="I25" s="284"/>
      <c r="J25" s="304">
        <v>20</v>
      </c>
      <c r="K25" s="305" t="s">
        <v>546</v>
      </c>
      <c r="L25" s="287"/>
      <c r="M25" s="288"/>
    </row>
    <row r="26" spans="1:13">
      <c r="A26" s="886" t="s">
        <v>547</v>
      </c>
      <c r="B26" s="887"/>
      <c r="C26" s="887"/>
      <c r="D26" s="887"/>
      <c r="E26" s="887"/>
      <c r="F26" s="887"/>
      <c r="G26" s="887"/>
      <c r="H26" s="887"/>
      <c r="I26" s="887"/>
      <c r="J26" s="887"/>
      <c r="K26" s="887"/>
      <c r="L26" s="887"/>
      <c r="M26" s="888"/>
    </row>
    <row r="27" spans="1:13">
      <c r="A27" s="261" t="s">
        <v>536</v>
      </c>
      <c r="B27" s="289">
        <f>SUM(C27:J27)</f>
        <v>457.7</v>
      </c>
      <c r="C27" s="290">
        <v>336.3</v>
      </c>
      <c r="D27" s="290">
        <v>4.9000000000000004</v>
      </c>
      <c r="E27" s="290">
        <v>116.5</v>
      </c>
      <c r="F27" s="290"/>
      <c r="G27" s="292"/>
      <c r="H27" s="293"/>
      <c r="I27" s="293"/>
      <c r="J27" s="266"/>
      <c r="K27" s="267"/>
      <c r="L27" s="268"/>
      <c r="M27" s="269"/>
    </row>
    <row r="28" spans="1:13">
      <c r="A28" s="261"/>
      <c r="B28" s="289"/>
      <c r="C28" s="263"/>
      <c r="D28" s="263"/>
      <c r="E28" s="263"/>
      <c r="F28" s="263"/>
      <c r="G28" s="270"/>
      <c r="H28" s="265"/>
      <c r="I28" s="265"/>
      <c r="J28" s="271"/>
      <c r="K28" s="272"/>
      <c r="L28" s="268"/>
      <c r="M28" s="269"/>
    </row>
    <row r="29" spans="1:13" ht="31.8" thickBot="1">
      <c r="A29" s="281" t="s">
        <v>539</v>
      </c>
      <c r="B29" s="262">
        <f>SUM(C29:F29)</f>
        <v>542.1</v>
      </c>
      <c r="C29" s="306">
        <v>351.9</v>
      </c>
      <c r="D29" s="306">
        <v>5.0999999999999996</v>
      </c>
      <c r="E29" s="306">
        <v>172.9</v>
      </c>
      <c r="F29" s="306">
        <v>12.2</v>
      </c>
      <c r="G29" s="307">
        <f>C29/C27*100-100</f>
        <v>4.6387154326494198</v>
      </c>
      <c r="H29" s="307">
        <f>((100*E29)/E27)-100</f>
        <v>48.412017167381975</v>
      </c>
      <c r="I29" s="307">
        <f>((100*B29)/B27)-100</f>
        <v>18.440026218046754</v>
      </c>
      <c r="J29" s="271">
        <v>69.2</v>
      </c>
      <c r="K29" s="272" t="s">
        <v>548</v>
      </c>
      <c r="L29" s="287">
        <v>17.3</v>
      </c>
      <c r="M29" s="326" t="s">
        <v>777</v>
      </c>
    </row>
    <row r="30" spans="1:13">
      <c r="A30" s="877" t="s">
        <v>549</v>
      </c>
      <c r="B30" s="878"/>
      <c r="C30" s="878"/>
      <c r="D30" s="878"/>
      <c r="E30" s="878"/>
      <c r="F30" s="878"/>
      <c r="G30" s="878"/>
      <c r="H30" s="878"/>
      <c r="I30" s="878"/>
      <c r="J30" s="878"/>
      <c r="K30" s="878"/>
      <c r="L30" s="878"/>
      <c r="M30" s="879"/>
    </row>
    <row r="31" spans="1:13">
      <c r="A31" s="261" t="s">
        <v>536</v>
      </c>
      <c r="B31" s="289">
        <f>SUM(C31:E31)</f>
        <v>371.5</v>
      </c>
      <c r="C31" s="290">
        <v>273.10000000000002</v>
      </c>
      <c r="D31" s="290">
        <v>4</v>
      </c>
      <c r="E31" s="290">
        <v>94.4</v>
      </c>
      <c r="F31" s="290"/>
      <c r="G31" s="292"/>
      <c r="H31" s="293"/>
      <c r="I31" s="293"/>
      <c r="J31" s="266"/>
      <c r="K31" s="267"/>
      <c r="L31" s="268"/>
      <c r="M31" s="269"/>
    </row>
    <row r="32" spans="1:13">
      <c r="A32" s="261"/>
      <c r="B32" s="289"/>
      <c r="C32" s="263"/>
      <c r="D32" s="263"/>
      <c r="E32" s="263"/>
      <c r="F32" s="263"/>
      <c r="G32" s="270"/>
      <c r="H32" s="265"/>
      <c r="I32" s="265"/>
      <c r="J32" s="271"/>
      <c r="K32" s="272"/>
      <c r="L32" s="268"/>
      <c r="M32" s="269"/>
    </row>
    <row r="33" spans="1:13" ht="31.8" thickBot="1">
      <c r="A33" s="281" t="s">
        <v>539</v>
      </c>
      <c r="B33" s="262">
        <f>SUM(C33:F33)</f>
        <v>406.90000000000009</v>
      </c>
      <c r="C33" s="306">
        <v>295.60000000000002</v>
      </c>
      <c r="D33" s="306">
        <v>4.3</v>
      </c>
      <c r="E33" s="306">
        <v>103.9</v>
      </c>
      <c r="F33" s="306">
        <v>3.1</v>
      </c>
      <c r="G33" s="307">
        <f>C33/C31*100-100</f>
        <v>8.2387403881362076</v>
      </c>
      <c r="H33" s="307">
        <f>((100*E33)/E31)-100</f>
        <v>10.063559322033896</v>
      </c>
      <c r="I33" s="307">
        <f>((100*B33)/B31)-100</f>
        <v>9.5289367429340643</v>
      </c>
      <c r="J33" s="285">
        <v>5.5</v>
      </c>
      <c r="K33" s="555" t="s">
        <v>791</v>
      </c>
      <c r="L33" s="555">
        <v>17.3</v>
      </c>
      <c r="M33" s="326" t="s">
        <v>777</v>
      </c>
    </row>
    <row r="34" spans="1:13">
      <c r="A34" s="877" t="s">
        <v>550</v>
      </c>
      <c r="B34" s="878"/>
      <c r="C34" s="878"/>
      <c r="D34" s="878"/>
      <c r="E34" s="878"/>
      <c r="F34" s="878"/>
      <c r="G34" s="878"/>
      <c r="H34" s="878"/>
      <c r="I34" s="878"/>
      <c r="J34" s="878"/>
      <c r="K34" s="878"/>
      <c r="L34" s="878"/>
      <c r="M34" s="879"/>
    </row>
    <row r="35" spans="1:13">
      <c r="A35" s="261" t="s">
        <v>536</v>
      </c>
      <c r="B35" s="289">
        <f>SUM(C35:J35)</f>
        <v>41.1</v>
      </c>
      <c r="C35" s="308">
        <v>25.1</v>
      </c>
      <c r="D35" s="308">
        <v>0.4</v>
      </c>
      <c r="E35" s="308">
        <v>15.6</v>
      </c>
      <c r="F35" s="308"/>
      <c r="G35" s="309"/>
      <c r="H35" s="309"/>
      <c r="I35" s="309"/>
      <c r="J35" s="266"/>
      <c r="K35" s="267"/>
      <c r="L35" s="268"/>
      <c r="M35" s="269"/>
    </row>
    <row r="36" spans="1:13">
      <c r="A36" s="261"/>
      <c r="B36" s="289"/>
      <c r="C36" s="263"/>
      <c r="D36" s="263"/>
      <c r="E36" s="263"/>
      <c r="F36" s="264"/>
      <c r="G36" s="309"/>
      <c r="H36" s="265"/>
      <c r="I36" s="265"/>
      <c r="J36" s="271"/>
      <c r="K36" s="272"/>
      <c r="L36" s="268"/>
      <c r="M36" s="269"/>
    </row>
    <row r="37" spans="1:13" ht="31.8" thickBot="1">
      <c r="A37" s="281" t="s">
        <v>539</v>
      </c>
      <c r="B37" s="262">
        <f>SUM(C37:F37)</f>
        <v>94.9</v>
      </c>
      <c r="C37" s="310">
        <v>77.400000000000006</v>
      </c>
      <c r="D37" s="310">
        <v>1.1000000000000001</v>
      </c>
      <c r="E37" s="306">
        <v>16.399999999999999</v>
      </c>
      <c r="F37" s="298"/>
      <c r="G37" s="311">
        <f>C37/C35*100-100</f>
        <v>208.36653386454185</v>
      </c>
      <c r="H37" s="307">
        <f>((100*E37)/E35)-100</f>
        <v>5.12820512820511</v>
      </c>
      <c r="I37" s="307">
        <f>((100*B37)/B35)-100</f>
        <v>130.90024330900243</v>
      </c>
      <c r="J37" s="312">
        <v>54.3</v>
      </c>
      <c r="K37" s="313" t="s">
        <v>551</v>
      </c>
      <c r="L37" s="287"/>
      <c r="M37" s="288"/>
    </row>
    <row r="38" spans="1:13">
      <c r="A38" s="877" t="s">
        <v>552</v>
      </c>
      <c r="B38" s="878"/>
      <c r="C38" s="878"/>
      <c r="D38" s="878"/>
      <c r="E38" s="878"/>
      <c r="F38" s="878"/>
      <c r="G38" s="878"/>
      <c r="H38" s="878"/>
      <c r="I38" s="878"/>
      <c r="J38" s="878"/>
      <c r="K38" s="878"/>
      <c r="L38" s="878"/>
      <c r="M38" s="879"/>
    </row>
    <row r="39" spans="1:13">
      <c r="A39" s="261" t="s">
        <v>536</v>
      </c>
      <c r="B39" s="289">
        <f>SUM(C39:E39)</f>
        <v>1632.21</v>
      </c>
      <c r="C39" s="314">
        <v>1200.5999999999999</v>
      </c>
      <c r="D39" s="314">
        <v>17.41</v>
      </c>
      <c r="E39" s="308">
        <v>414.2</v>
      </c>
      <c r="F39" s="308"/>
      <c r="G39" s="309"/>
      <c r="H39" s="309"/>
      <c r="I39" s="309"/>
      <c r="J39" s="266">
        <v>5</v>
      </c>
      <c r="K39" s="267" t="s">
        <v>553</v>
      </c>
      <c r="L39" s="268"/>
      <c r="M39" s="269"/>
    </row>
    <row r="40" spans="1:13">
      <c r="A40" s="261"/>
      <c r="B40" s="289"/>
      <c r="C40" s="314"/>
      <c r="D40" s="314"/>
      <c r="E40" s="308"/>
      <c r="F40" s="308"/>
      <c r="G40" s="309"/>
      <c r="H40" s="309"/>
      <c r="I40" s="309"/>
      <c r="J40" s="315">
        <v>85</v>
      </c>
      <c r="K40" s="267" t="s">
        <v>554</v>
      </c>
      <c r="L40" s="268"/>
      <c r="M40" s="269"/>
    </row>
    <row r="41" spans="1:13">
      <c r="A41" s="261"/>
      <c r="B41" s="289"/>
      <c r="C41" s="263"/>
      <c r="D41" s="263"/>
      <c r="E41" s="263"/>
      <c r="F41" s="263"/>
      <c r="G41" s="309"/>
      <c r="H41" s="265"/>
      <c r="I41" s="265"/>
      <c r="J41" s="266">
        <v>75</v>
      </c>
      <c r="K41" s="272" t="s">
        <v>555</v>
      </c>
      <c r="L41" s="268"/>
      <c r="M41" s="269"/>
    </row>
    <row r="42" spans="1:13" ht="31.8" thickBot="1">
      <c r="A42" s="281" t="s">
        <v>539</v>
      </c>
      <c r="B42" s="262">
        <f>SUM(C42:F42)</f>
        <v>1350.4</v>
      </c>
      <c r="C42" s="306">
        <f>948.7+109</f>
        <v>1057.7</v>
      </c>
      <c r="D42" s="306">
        <v>15.3</v>
      </c>
      <c r="E42" s="306">
        <v>262</v>
      </c>
      <c r="F42" s="275">
        <v>15.4</v>
      </c>
      <c r="G42" s="311">
        <f>C42/C39*100-100</f>
        <v>-11.902382142262198</v>
      </c>
      <c r="H42" s="307">
        <f>((100*E42)/E39)-100</f>
        <v>-36.745533558667312</v>
      </c>
      <c r="I42" s="307">
        <f>((100*B42)/B39)-100</f>
        <v>-17.265547938071691</v>
      </c>
      <c r="J42" s="285"/>
      <c r="K42" s="316"/>
      <c r="L42" s="317"/>
      <c r="M42" s="318" t="s">
        <v>556</v>
      </c>
    </row>
    <row r="43" spans="1:13">
      <c r="A43" s="877" t="s">
        <v>557</v>
      </c>
      <c r="B43" s="878"/>
      <c r="C43" s="878"/>
      <c r="D43" s="878"/>
      <c r="E43" s="878"/>
      <c r="F43" s="878"/>
      <c r="G43" s="878"/>
      <c r="H43" s="878"/>
      <c r="I43" s="878"/>
      <c r="J43" s="878"/>
      <c r="K43" s="878"/>
      <c r="L43" s="878"/>
      <c r="M43" s="879"/>
    </row>
    <row r="44" spans="1:13">
      <c r="A44" s="261" t="s">
        <v>536</v>
      </c>
      <c r="B44" s="319">
        <f>SUM(C44:E44)</f>
        <v>566.29999999999995</v>
      </c>
      <c r="C44" s="314">
        <v>494</v>
      </c>
      <c r="D44" s="314">
        <v>7.2</v>
      </c>
      <c r="E44" s="320">
        <v>65.099999999999994</v>
      </c>
      <c r="F44" s="320"/>
      <c r="G44" s="321"/>
      <c r="H44" s="322"/>
      <c r="I44" s="322"/>
      <c r="J44" s="266"/>
      <c r="K44" s="267"/>
      <c r="L44" s="268"/>
      <c r="M44" s="269"/>
    </row>
    <row r="45" spans="1:13">
      <c r="A45" s="261"/>
      <c r="B45" s="319"/>
      <c r="C45" s="263"/>
      <c r="D45" s="263"/>
      <c r="E45" s="263"/>
      <c r="F45" s="263"/>
      <c r="G45" s="302"/>
      <c r="H45" s="302"/>
      <c r="I45" s="302"/>
      <c r="J45" s="271"/>
      <c r="K45" s="272"/>
      <c r="L45" s="268"/>
      <c r="M45" s="269"/>
    </row>
    <row r="46" spans="1:13" ht="31.8" thickBot="1">
      <c r="A46" s="281" t="s">
        <v>539</v>
      </c>
      <c r="B46" s="262">
        <f>SUM(C46:F46)</f>
        <v>652.30000000000007</v>
      </c>
      <c r="C46" s="306">
        <f>536.2+31.1</f>
        <v>567.30000000000007</v>
      </c>
      <c r="D46" s="306">
        <f>7.8+0.5</f>
        <v>8.3000000000000007</v>
      </c>
      <c r="E46" s="306">
        <v>73.2</v>
      </c>
      <c r="F46" s="306">
        <v>3.5</v>
      </c>
      <c r="G46" s="307">
        <f>C46/C44*100-100</f>
        <v>14.838056680161955</v>
      </c>
      <c r="H46" s="307">
        <f>((100*E46)/E44)-100</f>
        <v>12.442396313364071</v>
      </c>
      <c r="I46" s="307">
        <f>((100*B46)/B44)-100</f>
        <v>15.186297015716079</v>
      </c>
      <c r="J46" s="285">
        <v>7.5</v>
      </c>
      <c r="K46" s="305" t="s">
        <v>558</v>
      </c>
      <c r="L46" s="287"/>
      <c r="M46" s="326" t="s">
        <v>778</v>
      </c>
    </row>
    <row r="47" spans="1:13">
      <c r="A47" s="877" t="s">
        <v>559</v>
      </c>
      <c r="B47" s="878"/>
      <c r="C47" s="878"/>
      <c r="D47" s="878"/>
      <c r="E47" s="878"/>
      <c r="F47" s="878"/>
      <c r="G47" s="878"/>
      <c r="H47" s="878"/>
      <c r="I47" s="878"/>
      <c r="J47" s="878"/>
      <c r="K47" s="878"/>
      <c r="L47" s="878"/>
      <c r="M47" s="879"/>
    </row>
    <row r="48" spans="1:13">
      <c r="A48" s="261" t="s">
        <v>536</v>
      </c>
      <c r="B48" s="319">
        <f>SUM(C48:E48)</f>
        <v>850.1</v>
      </c>
      <c r="C48" s="314">
        <v>773.6</v>
      </c>
      <c r="D48" s="314">
        <v>11.2</v>
      </c>
      <c r="E48" s="320">
        <v>65.3</v>
      </c>
      <c r="F48" s="320"/>
      <c r="G48" s="321"/>
      <c r="H48" s="322"/>
      <c r="I48" s="322"/>
      <c r="J48" s="266">
        <v>2.2999999999999998</v>
      </c>
      <c r="K48" s="267" t="s">
        <v>560</v>
      </c>
      <c r="L48" s="268"/>
      <c r="M48" s="269"/>
    </row>
    <row r="49" spans="1:13">
      <c r="A49" s="261"/>
      <c r="B49" s="319"/>
      <c r="C49" s="263"/>
      <c r="D49" s="263"/>
      <c r="E49" s="263"/>
      <c r="F49" s="263"/>
      <c r="G49" s="302"/>
      <c r="H49" s="302"/>
      <c r="I49" s="302"/>
      <c r="J49" s="271"/>
      <c r="K49" s="272"/>
      <c r="L49" s="268"/>
      <c r="M49" s="269"/>
    </row>
    <row r="50" spans="1:13" ht="31.8" thickBot="1">
      <c r="A50" s="281" t="s">
        <v>539</v>
      </c>
      <c r="B50" s="262">
        <f>SUM(C50:F50)</f>
        <v>809.7</v>
      </c>
      <c r="C50" s="306">
        <v>730.4</v>
      </c>
      <c r="D50" s="306">
        <f>9.9+0.8</f>
        <v>10.700000000000001</v>
      </c>
      <c r="E50" s="306">
        <v>64.900000000000006</v>
      </c>
      <c r="F50" s="306">
        <v>3.7</v>
      </c>
      <c r="G50" s="307">
        <f>C50/C48*100-100</f>
        <v>-5.5842812823164536</v>
      </c>
      <c r="H50" s="307">
        <f>((100*E50)/E48)-100</f>
        <v>-0.61255742725879259</v>
      </c>
      <c r="I50" s="307">
        <f>((100*B50)/B48)-100</f>
        <v>-4.7523820726973298</v>
      </c>
      <c r="J50" s="304">
        <v>5</v>
      </c>
      <c r="K50" s="286" t="s">
        <v>558</v>
      </c>
      <c r="L50" s="287"/>
      <c r="M50" s="556" t="s">
        <v>779</v>
      </c>
    </row>
    <row r="51" spans="1:13">
      <c r="A51" s="877" t="s">
        <v>561</v>
      </c>
      <c r="B51" s="878"/>
      <c r="C51" s="878"/>
      <c r="D51" s="878"/>
      <c r="E51" s="878"/>
      <c r="F51" s="878"/>
      <c r="G51" s="878"/>
      <c r="H51" s="878"/>
      <c r="I51" s="878"/>
      <c r="J51" s="878"/>
      <c r="K51" s="878"/>
      <c r="L51" s="878"/>
      <c r="M51" s="879"/>
    </row>
    <row r="52" spans="1:13">
      <c r="A52" s="261" t="s">
        <v>536</v>
      </c>
      <c r="B52" s="319">
        <f>SUM(C52:E52)</f>
        <v>856.30000000000007</v>
      </c>
      <c r="C52" s="314">
        <v>750.7</v>
      </c>
      <c r="D52" s="314">
        <v>10.9</v>
      </c>
      <c r="E52" s="320">
        <v>94.7</v>
      </c>
      <c r="F52" s="320"/>
      <c r="G52" s="321"/>
      <c r="H52" s="322"/>
      <c r="I52" s="322"/>
      <c r="J52" s="266"/>
      <c r="K52" s="267"/>
      <c r="L52" s="268"/>
      <c r="M52" s="269"/>
    </row>
    <row r="53" spans="1:13">
      <c r="A53" s="261"/>
      <c r="B53" s="319"/>
      <c r="C53" s="263"/>
      <c r="D53" s="263"/>
      <c r="E53" s="263"/>
      <c r="F53" s="263"/>
      <c r="G53" s="302"/>
      <c r="H53" s="302"/>
      <c r="I53" s="302"/>
      <c r="J53" s="271"/>
      <c r="K53" s="272"/>
      <c r="L53" s="268"/>
      <c r="M53" s="269"/>
    </row>
    <row r="54" spans="1:13" ht="31.8" thickBot="1">
      <c r="A54" s="281" t="s">
        <v>539</v>
      </c>
      <c r="B54" s="262">
        <f>SUM(C54:F54)</f>
        <v>1018.8999999999999</v>
      </c>
      <c r="C54" s="306">
        <f>868.3+22.8</f>
        <v>891.09999999999991</v>
      </c>
      <c r="D54" s="306">
        <f>12.6+0.3</f>
        <v>12.9</v>
      </c>
      <c r="E54" s="306">
        <v>104.1</v>
      </c>
      <c r="F54" s="306">
        <v>10.8</v>
      </c>
      <c r="G54" s="307">
        <f>C54/C52*100-100</f>
        <v>18.702544291994116</v>
      </c>
      <c r="H54" s="307">
        <f>((100*E54)/E52)-100</f>
        <v>9.9260823653643087</v>
      </c>
      <c r="I54" s="307">
        <f>((100*B54)/B52)-100</f>
        <v>18.988672194324394</v>
      </c>
      <c r="J54" s="285">
        <v>7.5</v>
      </c>
      <c r="K54" s="305" t="s">
        <v>558</v>
      </c>
      <c r="L54" s="287"/>
      <c r="M54" s="288"/>
    </row>
    <row r="55" spans="1:13">
      <c r="A55" s="877" t="s">
        <v>562</v>
      </c>
      <c r="B55" s="878"/>
      <c r="C55" s="878"/>
      <c r="D55" s="878"/>
      <c r="E55" s="878"/>
      <c r="F55" s="878"/>
      <c r="G55" s="878"/>
      <c r="H55" s="878"/>
      <c r="I55" s="878"/>
      <c r="J55" s="878"/>
      <c r="K55" s="878"/>
      <c r="L55" s="878"/>
      <c r="M55" s="879"/>
    </row>
    <row r="56" spans="1:13">
      <c r="A56" s="261" t="s">
        <v>536</v>
      </c>
      <c r="B56" s="319">
        <f>SUM(C56:E56)</f>
        <v>775.30000000000007</v>
      </c>
      <c r="C56" s="314">
        <v>671.1</v>
      </c>
      <c r="D56" s="314">
        <v>9.6999999999999993</v>
      </c>
      <c r="E56" s="320">
        <v>94.5</v>
      </c>
      <c r="F56" s="320"/>
      <c r="G56" s="321"/>
      <c r="H56" s="322"/>
      <c r="I56" s="322"/>
      <c r="J56" s="266"/>
      <c r="K56" s="267"/>
      <c r="L56" s="268"/>
      <c r="M56" s="269"/>
    </row>
    <row r="57" spans="1:13">
      <c r="A57" s="261"/>
      <c r="B57" s="319"/>
      <c r="C57" s="263"/>
      <c r="D57" s="263"/>
      <c r="E57" s="263"/>
      <c r="F57" s="263"/>
      <c r="G57" s="302"/>
      <c r="H57" s="302"/>
      <c r="I57" s="302"/>
      <c r="J57" s="271"/>
      <c r="K57" s="272"/>
      <c r="L57" s="268"/>
      <c r="M57" s="269"/>
    </row>
    <row r="58" spans="1:13" ht="31.8" thickBot="1">
      <c r="A58" s="281" t="s">
        <v>539</v>
      </c>
      <c r="B58" s="262">
        <f>SUM(C58:F58)</f>
        <v>846.5</v>
      </c>
      <c r="C58" s="323">
        <f>696.1+32.5</f>
        <v>728.6</v>
      </c>
      <c r="D58" s="306">
        <f>10.1+0.5</f>
        <v>10.6</v>
      </c>
      <c r="E58" s="306">
        <v>99.3</v>
      </c>
      <c r="F58" s="306">
        <v>8</v>
      </c>
      <c r="G58" s="307">
        <f>C58/C56*100-100</f>
        <v>8.5680226493816178</v>
      </c>
      <c r="H58" s="307">
        <f>((100*E58)/E56)-100</f>
        <v>5.0793650793650755</v>
      </c>
      <c r="I58" s="307">
        <f>((100*B58)/B56)-100</f>
        <v>9.1835418547658918</v>
      </c>
      <c r="J58" s="304">
        <v>5</v>
      </c>
      <c r="K58" s="286" t="s">
        <v>558</v>
      </c>
      <c r="L58" s="287"/>
      <c r="M58" s="288" t="s">
        <v>563</v>
      </c>
    </row>
    <row r="59" spans="1:13">
      <c r="A59" s="877" t="s">
        <v>564</v>
      </c>
      <c r="B59" s="878"/>
      <c r="C59" s="878"/>
      <c r="D59" s="878"/>
      <c r="E59" s="878"/>
      <c r="F59" s="878"/>
      <c r="G59" s="878"/>
      <c r="H59" s="878"/>
      <c r="I59" s="878"/>
      <c r="J59" s="878"/>
      <c r="K59" s="878"/>
      <c r="L59" s="878"/>
      <c r="M59" s="879"/>
    </row>
    <row r="60" spans="1:13">
      <c r="A60" s="261" t="s">
        <v>536</v>
      </c>
      <c r="B60" s="319">
        <f>SUM(C60:E60)</f>
        <v>686.3</v>
      </c>
      <c r="C60" s="314">
        <v>606.9</v>
      </c>
      <c r="D60" s="314">
        <v>8.8000000000000007</v>
      </c>
      <c r="E60" s="320">
        <v>70.599999999999994</v>
      </c>
      <c r="F60" s="320"/>
      <c r="G60" s="321"/>
      <c r="H60" s="322"/>
      <c r="I60" s="322"/>
      <c r="J60" s="266"/>
      <c r="K60" s="267"/>
      <c r="L60" s="268"/>
      <c r="M60" s="269"/>
    </row>
    <row r="61" spans="1:13">
      <c r="A61" s="261"/>
      <c r="B61" s="319"/>
      <c r="C61" s="263"/>
      <c r="D61" s="263"/>
      <c r="E61" s="263"/>
      <c r="F61" s="263"/>
      <c r="G61" s="302"/>
      <c r="H61" s="302"/>
      <c r="I61" s="302"/>
      <c r="J61" s="271"/>
      <c r="K61" s="272"/>
      <c r="L61" s="268"/>
      <c r="M61" s="269"/>
    </row>
    <row r="62" spans="1:13" ht="31.8" thickBot="1">
      <c r="A62" s="281" t="s">
        <v>539</v>
      </c>
      <c r="B62" s="262">
        <f>SUM(C62:F62)</f>
        <v>802</v>
      </c>
      <c r="C62" s="306">
        <f>701.5+10.4</f>
        <v>711.9</v>
      </c>
      <c r="D62" s="306">
        <f>10.2+0.2</f>
        <v>10.399999999999999</v>
      </c>
      <c r="E62" s="306">
        <v>74.7</v>
      </c>
      <c r="F62" s="306">
        <v>5</v>
      </c>
      <c r="G62" s="307">
        <f>C62/C60*100-100</f>
        <v>17.301038062283737</v>
      </c>
      <c r="H62" s="307">
        <f>((100*E62)/E60)-100</f>
        <v>5.8073654390934877</v>
      </c>
      <c r="I62" s="307">
        <f>((100*B62)/B60)-100</f>
        <v>16.858516683666039</v>
      </c>
      <c r="J62" s="304">
        <v>5</v>
      </c>
      <c r="K62" s="286" t="s">
        <v>558</v>
      </c>
      <c r="L62" s="287"/>
      <c r="M62" s="288"/>
    </row>
    <row r="63" spans="1:13">
      <c r="A63" s="877" t="s">
        <v>565</v>
      </c>
      <c r="B63" s="878"/>
      <c r="C63" s="878"/>
      <c r="D63" s="878"/>
      <c r="E63" s="878"/>
      <c r="F63" s="878"/>
      <c r="G63" s="878"/>
      <c r="H63" s="878"/>
      <c r="I63" s="878"/>
      <c r="J63" s="878"/>
      <c r="K63" s="878"/>
      <c r="L63" s="878"/>
      <c r="M63" s="879"/>
    </row>
    <row r="64" spans="1:13">
      <c r="A64" s="261" t="s">
        <v>536</v>
      </c>
      <c r="B64" s="319">
        <f>SUM(C64:E64)</f>
        <v>1015.9</v>
      </c>
      <c r="C64" s="314">
        <v>887.7</v>
      </c>
      <c r="D64" s="314">
        <v>12.9</v>
      </c>
      <c r="E64" s="320">
        <v>115.3</v>
      </c>
      <c r="F64" s="320"/>
      <c r="G64" s="321"/>
      <c r="H64" s="322"/>
      <c r="I64" s="322"/>
      <c r="J64" s="266"/>
      <c r="K64" s="267"/>
      <c r="L64" s="268"/>
      <c r="M64" s="269"/>
    </row>
    <row r="65" spans="1:13">
      <c r="A65" s="261"/>
      <c r="B65" s="319"/>
      <c r="C65" s="263"/>
      <c r="D65" s="263"/>
      <c r="E65" s="263"/>
      <c r="F65" s="263"/>
      <c r="G65" s="302"/>
      <c r="H65" s="302"/>
      <c r="I65" s="302"/>
      <c r="J65" s="271"/>
      <c r="K65" s="272"/>
      <c r="L65" s="268"/>
      <c r="M65" s="269"/>
    </row>
    <row r="66" spans="1:13" ht="31.2">
      <c r="A66" s="273" t="s">
        <v>539</v>
      </c>
      <c r="B66" s="262">
        <f>SUM(C66:F66)</f>
        <v>1229.7</v>
      </c>
      <c r="C66" s="275">
        <f>1033.7+48.8</f>
        <v>1082.5</v>
      </c>
      <c r="D66" s="275">
        <f>15+0.7</f>
        <v>15.7</v>
      </c>
      <c r="E66" s="275">
        <v>123.2</v>
      </c>
      <c r="F66" s="275">
        <v>8.3000000000000007</v>
      </c>
      <c r="G66" s="276">
        <f>C66/C64*100-100</f>
        <v>21.944350568885881</v>
      </c>
      <c r="H66" s="276">
        <f>((100*E66)/E64)-100</f>
        <v>6.8516912402428432</v>
      </c>
      <c r="I66" s="276">
        <f>((100*B66)/B64)-100</f>
        <v>21.045378482134069</v>
      </c>
      <c r="J66" s="294">
        <v>10</v>
      </c>
      <c r="K66" s="278" t="s">
        <v>558</v>
      </c>
      <c r="L66" s="279"/>
      <c r="M66" s="280"/>
    </row>
    <row r="67" spans="1:13" ht="16.2" thickBot="1">
      <c r="A67" s="281"/>
      <c r="B67" s="324"/>
      <c r="C67" s="306"/>
      <c r="D67" s="306"/>
      <c r="E67" s="306"/>
      <c r="F67" s="306"/>
      <c r="G67" s="307"/>
      <c r="H67" s="307"/>
      <c r="I67" s="307"/>
      <c r="J67" s="304">
        <v>2</v>
      </c>
      <c r="K67" s="286" t="s">
        <v>566</v>
      </c>
      <c r="L67" s="287"/>
      <c r="M67" s="288"/>
    </row>
    <row r="68" spans="1:13">
      <c r="A68" s="836" t="s">
        <v>567</v>
      </c>
      <c r="B68" s="837"/>
      <c r="C68" s="837"/>
      <c r="D68" s="837"/>
      <c r="E68" s="837"/>
      <c r="F68" s="837"/>
      <c r="G68" s="837"/>
      <c r="H68" s="837"/>
      <c r="I68" s="837"/>
      <c r="J68" s="837"/>
      <c r="K68" s="837"/>
      <c r="L68" s="837"/>
      <c r="M68" s="838"/>
    </row>
    <row r="69" spans="1:13">
      <c r="A69" s="261" t="s">
        <v>536</v>
      </c>
      <c r="B69" s="319">
        <f>SUM(C69:E69)</f>
        <v>1397.5</v>
      </c>
      <c r="C69" s="314">
        <v>1337.9</v>
      </c>
      <c r="D69" s="314">
        <v>19.5</v>
      </c>
      <c r="E69" s="308">
        <v>40.1</v>
      </c>
      <c r="F69" s="308"/>
      <c r="G69" s="311"/>
      <c r="H69" s="325"/>
      <c r="I69" s="325"/>
      <c r="J69" s="266"/>
      <c r="K69" s="267"/>
      <c r="L69" s="268"/>
      <c r="M69" s="269"/>
    </row>
    <row r="70" spans="1:13">
      <c r="A70" s="261"/>
      <c r="B70" s="319"/>
      <c r="C70" s="263"/>
      <c r="D70" s="263"/>
      <c r="E70" s="263"/>
      <c r="F70" s="263"/>
      <c r="G70" s="302"/>
      <c r="H70" s="302"/>
      <c r="I70" s="302"/>
      <c r="J70" s="271"/>
      <c r="K70" s="272"/>
      <c r="L70" s="268"/>
      <c r="M70" s="269"/>
    </row>
    <row r="71" spans="1:13" ht="31.8" thickBot="1">
      <c r="A71" s="281" t="s">
        <v>539</v>
      </c>
      <c r="B71" s="262">
        <f>SUM(C71:F71)</f>
        <v>1326.5000000000002</v>
      </c>
      <c r="C71" s="306">
        <v>1267.2</v>
      </c>
      <c r="D71" s="306">
        <v>18.399999999999999</v>
      </c>
      <c r="E71" s="306">
        <v>38.200000000000003</v>
      </c>
      <c r="F71" s="306">
        <v>2.7</v>
      </c>
      <c r="G71" s="307">
        <f>C71/C69*100-100</f>
        <v>-5.2844009268256258</v>
      </c>
      <c r="H71" s="307">
        <f>((100*E71)/E69)-100</f>
        <v>-4.7381546134663211</v>
      </c>
      <c r="I71" s="307">
        <f>((100*B71)/B69)-100</f>
        <v>-5.0805008944543602</v>
      </c>
      <c r="J71" s="285"/>
      <c r="K71" s="555" t="s">
        <v>780</v>
      </c>
      <c r="L71" s="287"/>
      <c r="M71" s="326"/>
    </row>
    <row r="72" spans="1:13">
      <c r="A72" s="859" t="s">
        <v>568</v>
      </c>
      <c r="B72" s="860"/>
      <c r="C72" s="860"/>
      <c r="D72" s="860"/>
      <c r="E72" s="860"/>
      <c r="F72" s="860"/>
      <c r="G72" s="860"/>
      <c r="H72" s="860"/>
      <c r="I72" s="860"/>
      <c r="J72" s="860"/>
      <c r="K72" s="860"/>
      <c r="L72" s="860"/>
      <c r="M72" s="861"/>
    </row>
    <row r="73" spans="1:13">
      <c r="A73" s="261" t="s">
        <v>536</v>
      </c>
      <c r="B73" s="289">
        <f>SUM(C73:E73)</f>
        <v>519</v>
      </c>
      <c r="C73" s="314">
        <v>500.5</v>
      </c>
      <c r="D73" s="314">
        <v>7.3</v>
      </c>
      <c r="E73" s="308">
        <v>11.2</v>
      </c>
      <c r="F73" s="308"/>
      <c r="G73" s="311"/>
      <c r="H73" s="325"/>
      <c r="I73" s="325"/>
      <c r="J73" s="266"/>
      <c r="K73" s="267"/>
      <c r="L73" s="268"/>
      <c r="M73" s="269"/>
    </row>
    <row r="74" spans="1:13">
      <c r="A74" s="261"/>
      <c r="B74" s="289"/>
      <c r="C74" s="263"/>
      <c r="D74" s="263"/>
      <c r="E74" s="263"/>
      <c r="F74" s="263"/>
      <c r="G74" s="302"/>
      <c r="H74" s="302"/>
      <c r="I74" s="302"/>
      <c r="J74" s="271"/>
      <c r="K74" s="272"/>
      <c r="L74" s="268"/>
      <c r="M74" s="269"/>
    </row>
    <row r="75" spans="1:13" ht="31.2">
      <c r="A75" s="273" t="s">
        <v>539</v>
      </c>
      <c r="B75" s="262">
        <f>SUM(C75:F75)</f>
        <v>630.9</v>
      </c>
      <c r="C75" s="275">
        <v>605.5</v>
      </c>
      <c r="D75" s="275">
        <v>8.8000000000000007</v>
      </c>
      <c r="E75" s="275">
        <v>16.600000000000001</v>
      </c>
      <c r="F75" s="275"/>
      <c r="G75" s="276">
        <f>C75/C73*100-100</f>
        <v>20.979020979020973</v>
      </c>
      <c r="H75" s="276">
        <f>((100*E75)/E73)-100</f>
        <v>48.214285714285751</v>
      </c>
      <c r="I75" s="276">
        <f>((100*B75)/B73)-100</f>
        <v>21.560693641618499</v>
      </c>
      <c r="J75" s="277"/>
      <c r="K75" s="557" t="s">
        <v>781</v>
      </c>
      <c r="L75" s="279"/>
      <c r="M75" s="280"/>
    </row>
    <row r="76" spans="1:13" ht="16.2" thickBot="1">
      <c r="A76" s="281"/>
      <c r="B76" s="300"/>
      <c r="C76" s="306"/>
      <c r="D76" s="306"/>
      <c r="E76" s="306"/>
      <c r="F76" s="306"/>
      <c r="G76" s="307"/>
      <c r="H76" s="307"/>
      <c r="I76" s="307"/>
      <c r="J76" s="304">
        <v>7</v>
      </c>
      <c r="K76" s="305" t="s">
        <v>569</v>
      </c>
      <c r="L76" s="287"/>
      <c r="M76" s="288"/>
    </row>
    <row r="77" spans="1:13">
      <c r="A77" s="836" t="s">
        <v>570</v>
      </c>
      <c r="B77" s="837"/>
      <c r="C77" s="837"/>
      <c r="D77" s="837"/>
      <c r="E77" s="837"/>
      <c r="F77" s="837"/>
      <c r="G77" s="837"/>
      <c r="H77" s="837"/>
      <c r="I77" s="837"/>
      <c r="J77" s="837"/>
      <c r="K77" s="837"/>
      <c r="L77" s="837"/>
      <c r="M77" s="838"/>
    </row>
    <row r="78" spans="1:13">
      <c r="A78" s="261" t="s">
        <v>536</v>
      </c>
      <c r="B78" s="289">
        <f>SUM(C78:E78)</f>
        <v>806.39999999999986</v>
      </c>
      <c r="C78" s="308">
        <v>652.79999999999995</v>
      </c>
      <c r="D78" s="308">
        <v>9.4</v>
      </c>
      <c r="E78" s="308">
        <v>144.19999999999999</v>
      </c>
      <c r="F78" s="308"/>
      <c r="G78" s="311"/>
      <c r="H78" s="325"/>
      <c r="I78" s="325"/>
      <c r="J78" s="266">
        <v>25</v>
      </c>
      <c r="K78" s="327" t="s">
        <v>571</v>
      </c>
      <c r="L78" s="328"/>
      <c r="M78" s="269"/>
    </row>
    <row r="79" spans="1:13">
      <c r="A79" s="261"/>
      <c r="B79" s="289"/>
      <c r="C79" s="308"/>
      <c r="D79" s="308"/>
      <c r="E79" s="308"/>
      <c r="F79" s="308"/>
      <c r="G79" s="311"/>
      <c r="H79" s="325"/>
      <c r="I79" s="325"/>
      <c r="J79" s="266">
        <v>1</v>
      </c>
      <c r="K79" s="327" t="s">
        <v>572</v>
      </c>
      <c r="L79" s="268"/>
      <c r="M79" s="269"/>
    </row>
    <row r="80" spans="1:13">
      <c r="A80" s="261"/>
      <c r="B80" s="289"/>
      <c r="C80" s="263"/>
      <c r="D80" s="263"/>
      <c r="E80" s="263"/>
      <c r="F80" s="263"/>
      <c r="G80" s="302"/>
      <c r="H80" s="302"/>
      <c r="I80" s="302"/>
      <c r="J80" s="266">
        <v>20</v>
      </c>
      <c r="K80" s="327" t="s">
        <v>573</v>
      </c>
      <c r="L80" s="268"/>
      <c r="M80" s="269"/>
    </row>
    <row r="81" spans="1:13" ht="35.25" customHeight="1">
      <c r="A81" s="301" t="s">
        <v>539</v>
      </c>
      <c r="B81" s="262">
        <f>SUM(C81:F81)</f>
        <v>1002.3000000000001</v>
      </c>
      <c r="C81" s="263">
        <v>887.2</v>
      </c>
      <c r="D81" s="263">
        <v>12.9</v>
      </c>
      <c r="E81" s="263">
        <v>101.1</v>
      </c>
      <c r="F81" s="263">
        <v>1.1000000000000001</v>
      </c>
      <c r="G81" s="302">
        <f>C81/C78*100-100</f>
        <v>35.906862745098039</v>
      </c>
      <c r="H81" s="302">
        <f>((100*E81)/E78)-100</f>
        <v>-29.889042995839105</v>
      </c>
      <c r="I81" s="302">
        <f>((100*B81)/B78)-100</f>
        <v>24.293154761904788</v>
      </c>
      <c r="J81" s="266">
        <v>10</v>
      </c>
      <c r="K81" s="327" t="s">
        <v>574</v>
      </c>
      <c r="L81" s="328">
        <v>35</v>
      </c>
      <c r="M81" s="329" t="s">
        <v>575</v>
      </c>
    </row>
    <row r="82" spans="1:13" ht="32.25" customHeight="1" thickBot="1">
      <c r="A82" s="330"/>
      <c r="B82" s="289"/>
      <c r="C82" s="331"/>
      <c r="D82" s="331"/>
      <c r="E82" s="331"/>
      <c r="F82" s="331"/>
      <c r="G82" s="332"/>
      <c r="H82" s="332"/>
      <c r="I82" s="332"/>
      <c r="J82" s="333">
        <v>143.69999999999999</v>
      </c>
      <c r="K82" s="558" t="s">
        <v>782</v>
      </c>
      <c r="L82" s="334"/>
      <c r="M82" s="335" t="s">
        <v>576</v>
      </c>
    </row>
    <row r="83" spans="1:13">
      <c r="A83" s="874" t="s">
        <v>577</v>
      </c>
      <c r="B83" s="875"/>
      <c r="C83" s="875"/>
      <c r="D83" s="875"/>
      <c r="E83" s="875"/>
      <c r="F83" s="875"/>
      <c r="G83" s="875"/>
      <c r="H83" s="875"/>
      <c r="I83" s="875"/>
      <c r="J83" s="875"/>
      <c r="K83" s="875"/>
      <c r="L83" s="875"/>
      <c r="M83" s="876"/>
    </row>
    <row r="84" spans="1:13">
      <c r="A84" s="261" t="s">
        <v>536</v>
      </c>
      <c r="B84" s="289">
        <f>SUM(C84:E84)</f>
        <v>250</v>
      </c>
      <c r="C84" s="308">
        <v>246.4</v>
      </c>
      <c r="D84" s="308">
        <v>3.6</v>
      </c>
      <c r="E84" s="263"/>
      <c r="F84" s="263"/>
      <c r="G84" s="302"/>
      <c r="H84" s="302"/>
      <c r="I84" s="302"/>
      <c r="J84" s="266"/>
      <c r="K84" s="267"/>
      <c r="L84" s="268"/>
      <c r="M84" s="269"/>
    </row>
    <row r="85" spans="1:13">
      <c r="A85" s="261"/>
      <c r="B85" s="262"/>
      <c r="C85" s="263"/>
      <c r="D85" s="263"/>
      <c r="E85" s="263"/>
      <c r="F85" s="263"/>
      <c r="G85" s="302"/>
      <c r="H85" s="302"/>
      <c r="I85" s="302"/>
      <c r="J85" s="271"/>
      <c r="K85" s="272"/>
      <c r="L85" s="268"/>
      <c r="M85" s="269"/>
    </row>
    <row r="86" spans="1:13" ht="31.8" thickBot="1">
      <c r="A86" s="281" t="s">
        <v>539</v>
      </c>
      <c r="B86" s="262">
        <f>SUM(C86:F86)</f>
        <v>161.80000000000001</v>
      </c>
      <c r="C86" s="304">
        <v>159.5</v>
      </c>
      <c r="D86" s="304">
        <v>2.2999999999999998</v>
      </c>
      <c r="E86" s="310"/>
      <c r="F86" s="310"/>
      <c r="G86" s="307">
        <f>C86/C84*100-100</f>
        <v>-35.267857142857139</v>
      </c>
      <c r="H86" s="302"/>
      <c r="I86" s="302">
        <f>((100*B86)/B84)-100</f>
        <v>-35.279999999999987</v>
      </c>
      <c r="J86" s="285"/>
      <c r="K86" s="305"/>
      <c r="L86" s="336">
        <v>88.2</v>
      </c>
      <c r="M86" s="288" t="s">
        <v>578</v>
      </c>
    </row>
    <row r="87" spans="1:13">
      <c r="A87" s="859" t="s">
        <v>579</v>
      </c>
      <c r="B87" s="860"/>
      <c r="C87" s="860"/>
      <c r="D87" s="860"/>
      <c r="E87" s="860"/>
      <c r="F87" s="860"/>
      <c r="G87" s="860"/>
      <c r="H87" s="860"/>
      <c r="I87" s="860"/>
      <c r="J87" s="860"/>
      <c r="K87" s="860"/>
      <c r="L87" s="860"/>
      <c r="M87" s="861"/>
    </row>
    <row r="88" spans="1:13">
      <c r="A88" s="261" t="s">
        <v>536</v>
      </c>
      <c r="B88" s="289">
        <f>SUM(C88:E88)</f>
        <v>0</v>
      </c>
      <c r="C88" s="308"/>
      <c r="D88" s="308"/>
      <c r="E88" s="263"/>
      <c r="F88" s="263"/>
      <c r="G88" s="302"/>
      <c r="H88" s="302"/>
      <c r="I88" s="302"/>
      <c r="J88" s="266"/>
      <c r="K88" s="267"/>
      <c r="L88" s="268"/>
      <c r="M88" s="269"/>
    </row>
    <row r="89" spans="1:13">
      <c r="A89" s="261"/>
      <c r="B89" s="262"/>
      <c r="C89" s="263"/>
      <c r="D89" s="263"/>
      <c r="E89" s="263"/>
      <c r="F89" s="263"/>
      <c r="G89" s="302"/>
      <c r="H89" s="302"/>
      <c r="I89" s="302"/>
      <c r="J89" s="271"/>
      <c r="K89" s="272"/>
      <c r="L89" s="268"/>
      <c r="M89" s="269"/>
    </row>
    <row r="90" spans="1:13" ht="31.2">
      <c r="A90" s="301" t="s">
        <v>539</v>
      </c>
      <c r="B90" s="262">
        <f>SUM(C90:F90)</f>
        <v>237</v>
      </c>
      <c r="C90" s="266">
        <v>56.2</v>
      </c>
      <c r="D90" s="266">
        <v>0.8</v>
      </c>
      <c r="E90" s="320">
        <v>180</v>
      </c>
      <c r="F90" s="320"/>
      <c r="G90" s="302"/>
      <c r="H90" s="302"/>
      <c r="I90" s="302"/>
      <c r="J90" s="337"/>
      <c r="K90" s="338"/>
      <c r="L90" s="268"/>
      <c r="M90" s="269"/>
    </row>
    <row r="91" spans="1:13" ht="16.2" thickBot="1">
      <c r="A91" s="301"/>
      <c r="B91" s="262"/>
      <c r="C91" s="263"/>
      <c r="D91" s="263"/>
      <c r="E91" s="263"/>
      <c r="F91" s="263"/>
      <c r="G91" s="302"/>
      <c r="H91" s="302"/>
      <c r="I91" s="302"/>
      <c r="J91" s="337"/>
      <c r="K91" s="338"/>
      <c r="L91" s="268"/>
      <c r="M91" s="269"/>
    </row>
    <row r="92" spans="1:13" ht="16.5" customHeight="1">
      <c r="A92" s="859" t="s">
        <v>580</v>
      </c>
      <c r="B92" s="860"/>
      <c r="C92" s="860"/>
      <c r="D92" s="860"/>
      <c r="E92" s="860"/>
      <c r="F92" s="860"/>
      <c r="G92" s="860"/>
      <c r="H92" s="860"/>
      <c r="I92" s="860"/>
      <c r="J92" s="860"/>
      <c r="K92" s="860"/>
      <c r="L92" s="860"/>
      <c r="M92" s="861"/>
    </row>
    <row r="93" spans="1:13">
      <c r="A93" s="261" t="s">
        <v>536</v>
      </c>
      <c r="B93" s="262">
        <f>SUM(C93:E93)</f>
        <v>35</v>
      </c>
      <c r="C93" s="263"/>
      <c r="D93" s="263"/>
      <c r="E93" s="263">
        <v>35</v>
      </c>
      <c r="F93" s="263"/>
      <c r="G93" s="302"/>
      <c r="H93" s="302"/>
      <c r="I93" s="302"/>
      <c r="J93" s="266"/>
      <c r="K93" s="267"/>
      <c r="L93" s="268"/>
      <c r="M93" s="269"/>
    </row>
    <row r="94" spans="1:13">
      <c r="A94" s="261"/>
      <c r="B94" s="262"/>
      <c r="C94" s="263"/>
      <c r="D94" s="263"/>
      <c r="E94" s="263"/>
      <c r="F94" s="263"/>
      <c r="G94" s="302"/>
      <c r="H94" s="302"/>
      <c r="I94" s="302"/>
      <c r="J94" s="271"/>
      <c r="K94" s="272"/>
      <c r="L94" s="268"/>
      <c r="M94" s="269"/>
    </row>
    <row r="95" spans="1:13" ht="31.2">
      <c r="A95" s="301" t="s">
        <v>539</v>
      </c>
      <c r="B95" s="262">
        <f>SUM(C95:F95)</f>
        <v>88</v>
      </c>
      <c r="C95" s="263"/>
      <c r="D95" s="263"/>
      <c r="E95" s="263">
        <v>88</v>
      </c>
      <c r="F95" s="263"/>
      <c r="G95" s="302"/>
      <c r="H95" s="302">
        <f>((100*E95)/E93)-100</f>
        <v>151.42857142857142</v>
      </c>
      <c r="I95" s="302">
        <f>((100*B95)/B93)-100</f>
        <v>151.42857142857142</v>
      </c>
      <c r="J95" s="271"/>
      <c r="K95" s="272" t="s">
        <v>581</v>
      </c>
      <c r="L95" s="268"/>
      <c r="M95" s="269"/>
    </row>
    <row r="96" spans="1:13" ht="16.2" thickBot="1">
      <c r="A96" s="281"/>
      <c r="B96" s="339"/>
      <c r="C96" s="306"/>
      <c r="D96" s="306"/>
      <c r="E96" s="306"/>
      <c r="F96" s="331"/>
      <c r="G96" s="332"/>
      <c r="H96" s="307"/>
      <c r="I96" s="307"/>
      <c r="J96" s="304">
        <v>20</v>
      </c>
      <c r="K96" s="305" t="s">
        <v>582</v>
      </c>
      <c r="L96" s="287"/>
      <c r="M96" s="288"/>
    </row>
    <row r="97" spans="1:13">
      <c r="A97" s="859" t="s">
        <v>583</v>
      </c>
      <c r="B97" s="860"/>
      <c r="C97" s="860"/>
      <c r="D97" s="860"/>
      <c r="E97" s="860"/>
      <c r="F97" s="860"/>
      <c r="G97" s="860"/>
      <c r="H97" s="860"/>
      <c r="I97" s="860"/>
      <c r="J97" s="860"/>
      <c r="K97" s="860"/>
      <c r="L97" s="860"/>
      <c r="M97" s="861"/>
    </row>
    <row r="98" spans="1:13">
      <c r="A98" s="261" t="s">
        <v>536</v>
      </c>
      <c r="B98" s="262">
        <f>SUM(C98:E98)</f>
        <v>35</v>
      </c>
      <c r="C98" s="263"/>
      <c r="D98" s="263"/>
      <c r="E98" s="263">
        <v>35</v>
      </c>
      <c r="F98" s="263"/>
      <c r="G98" s="302"/>
      <c r="H98" s="302"/>
      <c r="I98" s="302"/>
      <c r="J98" s="266"/>
      <c r="K98" s="267"/>
      <c r="L98" s="268"/>
      <c r="M98" s="269"/>
    </row>
    <row r="99" spans="1:13">
      <c r="A99" s="261"/>
      <c r="B99" s="262"/>
      <c r="C99" s="263"/>
      <c r="D99" s="263"/>
      <c r="E99" s="263"/>
      <c r="F99" s="263"/>
      <c r="G99" s="302"/>
      <c r="H99" s="302"/>
      <c r="I99" s="302"/>
      <c r="J99" s="271"/>
      <c r="K99" s="272"/>
      <c r="L99" s="268"/>
      <c r="M99" s="269"/>
    </row>
    <row r="100" spans="1:13" ht="194.25" customHeight="1" thickBot="1">
      <c r="A100" s="281" t="s">
        <v>539</v>
      </c>
      <c r="B100" s="262">
        <f>SUM(C100:F100)</f>
        <v>63</v>
      </c>
      <c r="C100" s="306"/>
      <c r="D100" s="306"/>
      <c r="E100" s="306">
        <v>63</v>
      </c>
      <c r="F100" s="306"/>
      <c r="G100" s="307"/>
      <c r="H100" s="307">
        <f>((100*E100)/E98)-100</f>
        <v>80</v>
      </c>
      <c r="I100" s="307">
        <f>((100*B100)/B98)-100</f>
        <v>80</v>
      </c>
      <c r="J100" s="285"/>
      <c r="K100" s="340" t="s">
        <v>584</v>
      </c>
      <c r="L100" s="287"/>
      <c r="M100" s="288"/>
    </row>
    <row r="101" spans="1:13">
      <c r="A101" s="859" t="s">
        <v>585</v>
      </c>
      <c r="B101" s="860"/>
      <c r="C101" s="860"/>
      <c r="D101" s="860"/>
      <c r="E101" s="860"/>
      <c r="F101" s="860"/>
      <c r="G101" s="860"/>
      <c r="H101" s="860"/>
      <c r="I101" s="860"/>
      <c r="J101" s="860"/>
      <c r="K101" s="860"/>
      <c r="L101" s="860"/>
      <c r="M101" s="861"/>
    </row>
    <row r="102" spans="1:13">
      <c r="A102" s="261" t="s">
        <v>536</v>
      </c>
      <c r="B102" s="262">
        <f>SUM(C102:E102)</f>
        <v>35</v>
      </c>
      <c r="C102" s="263"/>
      <c r="D102" s="263"/>
      <c r="E102" s="263">
        <v>35</v>
      </c>
      <c r="F102" s="264"/>
      <c r="G102" s="270"/>
      <c r="H102" s="265"/>
      <c r="I102" s="265"/>
      <c r="J102" s="266"/>
      <c r="K102" s="267"/>
      <c r="L102" s="268"/>
      <c r="M102" s="269"/>
    </row>
    <row r="103" spans="1:13">
      <c r="A103" s="261"/>
      <c r="B103" s="262"/>
      <c r="C103" s="263"/>
      <c r="D103" s="263"/>
      <c r="E103" s="263"/>
      <c r="F103" s="264"/>
      <c r="G103" s="270"/>
      <c r="H103" s="265"/>
      <c r="I103" s="265"/>
      <c r="J103" s="271"/>
      <c r="K103" s="272"/>
      <c r="L103" s="268"/>
      <c r="M103" s="269"/>
    </row>
    <row r="104" spans="1:13" ht="31.8" thickBot="1">
      <c r="A104" s="281" t="s">
        <v>539</v>
      </c>
      <c r="B104" s="262">
        <f>SUM(C104:F104)</f>
        <v>35</v>
      </c>
      <c r="C104" s="306"/>
      <c r="D104" s="306"/>
      <c r="E104" s="306">
        <v>35</v>
      </c>
      <c r="F104" s="283"/>
      <c r="G104" s="284"/>
      <c r="H104" s="284">
        <f>((100*E104)/E102)-100</f>
        <v>0</v>
      </c>
      <c r="I104" s="284">
        <f>((100*B104)/B102)-100</f>
        <v>0</v>
      </c>
      <c r="J104" s="285"/>
      <c r="K104" s="305"/>
      <c r="L104" s="287"/>
      <c r="M104" s="288"/>
    </row>
    <row r="105" spans="1:13">
      <c r="A105" s="859" t="s">
        <v>586</v>
      </c>
      <c r="B105" s="860"/>
      <c r="C105" s="860"/>
      <c r="D105" s="860"/>
      <c r="E105" s="860"/>
      <c r="F105" s="860"/>
      <c r="G105" s="860"/>
      <c r="H105" s="860"/>
      <c r="I105" s="860"/>
      <c r="J105" s="860"/>
      <c r="K105" s="860"/>
      <c r="L105" s="860"/>
      <c r="M105" s="861"/>
    </row>
    <row r="106" spans="1:13">
      <c r="A106" s="261" t="s">
        <v>536</v>
      </c>
      <c r="B106" s="262">
        <f>SUM(C106:E106)</f>
        <v>95</v>
      </c>
      <c r="C106" s="263"/>
      <c r="D106" s="263"/>
      <c r="E106" s="263">
        <v>95</v>
      </c>
      <c r="F106" s="264"/>
      <c r="G106" s="270"/>
      <c r="H106" s="265"/>
      <c r="I106" s="265"/>
      <c r="J106" s="266"/>
      <c r="K106" s="267"/>
      <c r="L106" s="268"/>
      <c r="M106" s="269"/>
    </row>
    <row r="107" spans="1:13">
      <c r="A107" s="261"/>
      <c r="B107" s="303"/>
      <c r="C107" s="264"/>
      <c r="D107" s="264"/>
      <c r="E107" s="264"/>
      <c r="F107" s="264"/>
      <c r="G107" s="270"/>
      <c r="H107" s="265"/>
      <c r="I107" s="265"/>
      <c r="J107" s="271"/>
      <c r="K107" s="272"/>
      <c r="L107" s="268"/>
      <c r="M107" s="269"/>
    </row>
    <row r="108" spans="1:13" ht="31.8" thickBot="1">
      <c r="A108" s="281" t="s">
        <v>539</v>
      </c>
      <c r="B108" s="303">
        <f>SUM(C108:F108)</f>
        <v>128.30000000000001</v>
      </c>
      <c r="C108" s="283"/>
      <c r="D108" s="283"/>
      <c r="E108" s="283">
        <v>128.30000000000001</v>
      </c>
      <c r="F108" s="283"/>
      <c r="G108" s="341"/>
      <c r="H108" s="307">
        <f>((100*E108)/E106)-100</f>
        <v>35.052631578947398</v>
      </c>
      <c r="I108" s="307">
        <f>((100*B108)/B106)-100</f>
        <v>35.052631578947398</v>
      </c>
      <c r="J108" s="285">
        <v>20.6</v>
      </c>
      <c r="K108" s="555" t="s">
        <v>783</v>
      </c>
      <c r="L108" s="287"/>
      <c r="M108" s="288"/>
    </row>
    <row r="109" spans="1:13">
      <c r="A109" s="859" t="s">
        <v>587</v>
      </c>
      <c r="B109" s="860"/>
      <c r="C109" s="860"/>
      <c r="D109" s="860"/>
      <c r="E109" s="860"/>
      <c r="F109" s="860"/>
      <c r="G109" s="860"/>
      <c r="H109" s="860"/>
      <c r="I109" s="860"/>
      <c r="J109" s="860"/>
      <c r="K109" s="860"/>
      <c r="L109" s="860"/>
      <c r="M109" s="861"/>
    </row>
    <row r="110" spans="1:13">
      <c r="A110" s="261" t="s">
        <v>536</v>
      </c>
      <c r="B110" s="303">
        <f>SUM(C110:E110)</f>
        <v>421.1</v>
      </c>
      <c r="C110" s="264"/>
      <c r="D110" s="264"/>
      <c r="E110" s="264">
        <v>421.1</v>
      </c>
      <c r="F110" s="264"/>
      <c r="G110" s="270"/>
      <c r="H110" s="265"/>
      <c r="I110" s="265"/>
      <c r="J110" s="266"/>
      <c r="K110" s="267"/>
      <c r="L110" s="268"/>
      <c r="M110" s="269"/>
    </row>
    <row r="111" spans="1:13">
      <c r="A111" s="261"/>
      <c r="B111" s="303"/>
      <c r="C111" s="264"/>
      <c r="D111" s="264"/>
      <c r="E111" s="264"/>
      <c r="F111" s="264"/>
      <c r="G111" s="270"/>
      <c r="H111" s="265"/>
      <c r="I111" s="265"/>
      <c r="J111" s="271"/>
      <c r="K111" s="272"/>
      <c r="L111" s="268"/>
      <c r="M111" s="269"/>
    </row>
    <row r="112" spans="1:13" ht="31.2">
      <c r="A112" s="301" t="s">
        <v>539</v>
      </c>
      <c r="B112" s="303">
        <f>SUM(C112:F112)</f>
        <v>502.9</v>
      </c>
      <c r="C112" s="264"/>
      <c r="D112" s="264"/>
      <c r="E112" s="264">
        <f>501+1.9</f>
        <v>502.9</v>
      </c>
      <c r="F112" s="264"/>
      <c r="G112" s="270"/>
      <c r="H112" s="302">
        <f>((100*E112)/E110)-100</f>
        <v>19.425314652101633</v>
      </c>
      <c r="I112" s="302">
        <f>((100*B112)/B110)-100</f>
        <v>19.425314652101633</v>
      </c>
      <c r="J112" s="342">
        <v>1</v>
      </c>
      <c r="K112" s="272" t="s">
        <v>588</v>
      </c>
      <c r="L112" s="268"/>
      <c r="M112" s="269"/>
    </row>
    <row r="113" spans="1:13" ht="16.2" thickBot="1">
      <c r="A113" s="281"/>
      <c r="B113" s="282"/>
      <c r="C113" s="283"/>
      <c r="D113" s="283"/>
      <c r="E113" s="283"/>
      <c r="F113" s="283"/>
      <c r="G113" s="341"/>
      <c r="H113" s="284"/>
      <c r="I113" s="284"/>
      <c r="J113" s="343">
        <v>1.9</v>
      </c>
      <c r="K113" s="305" t="s">
        <v>540</v>
      </c>
      <c r="L113" s="287"/>
      <c r="M113" s="288"/>
    </row>
    <row r="114" spans="1:13">
      <c r="A114" s="836" t="s">
        <v>589</v>
      </c>
      <c r="B114" s="837"/>
      <c r="C114" s="837"/>
      <c r="D114" s="837"/>
      <c r="E114" s="837"/>
      <c r="F114" s="837"/>
      <c r="G114" s="837"/>
      <c r="H114" s="837"/>
      <c r="I114" s="837"/>
      <c r="J114" s="837"/>
      <c r="K114" s="837"/>
      <c r="L114" s="837"/>
      <c r="M114" s="838"/>
    </row>
    <row r="115" spans="1:13">
      <c r="A115" s="261" t="s">
        <v>536</v>
      </c>
      <c r="B115" s="262">
        <f>C115+D115+E115</f>
        <v>50</v>
      </c>
      <c r="C115" s="263"/>
      <c r="D115" s="263"/>
      <c r="E115" s="263">
        <v>50</v>
      </c>
      <c r="F115" s="264"/>
      <c r="G115" s="270"/>
      <c r="H115" s="265"/>
      <c r="I115" s="265"/>
      <c r="J115" s="266"/>
      <c r="K115" s="267"/>
      <c r="L115" s="268"/>
      <c r="M115" s="269"/>
    </row>
    <row r="116" spans="1:13">
      <c r="A116" s="261"/>
      <c r="B116" s="303"/>
      <c r="C116" s="264"/>
      <c r="D116" s="264"/>
      <c r="E116" s="264"/>
      <c r="F116" s="264"/>
      <c r="G116" s="270"/>
      <c r="H116" s="265"/>
      <c r="I116" s="265"/>
      <c r="J116" s="271"/>
      <c r="K116" s="272"/>
      <c r="L116" s="268"/>
      <c r="M116" s="269"/>
    </row>
    <row r="117" spans="1:13" ht="49.5" customHeight="1">
      <c r="A117" s="301" t="s">
        <v>539</v>
      </c>
      <c r="B117" s="303">
        <f>SUM(C117:F117)</f>
        <v>132.5</v>
      </c>
      <c r="C117" s="264"/>
      <c r="D117" s="264"/>
      <c r="E117" s="264">
        <v>132.5</v>
      </c>
      <c r="F117" s="264"/>
      <c r="G117" s="270"/>
      <c r="H117" s="302">
        <f>((100*E117)/E115)-100</f>
        <v>165</v>
      </c>
      <c r="I117" s="302">
        <f>((100*B117)/B115)-100</f>
        <v>165</v>
      </c>
      <c r="J117" s="266">
        <v>76.5</v>
      </c>
      <c r="K117" s="559" t="s">
        <v>788</v>
      </c>
      <c r="L117" s="268"/>
      <c r="M117" s="269"/>
    </row>
    <row r="118" spans="1:13">
      <c r="A118" s="301"/>
      <c r="B118" s="303"/>
      <c r="C118" s="264"/>
      <c r="D118" s="264"/>
      <c r="E118" s="264"/>
      <c r="F118" s="264"/>
      <c r="G118" s="270"/>
      <c r="H118" s="265"/>
      <c r="I118" s="265"/>
      <c r="J118" s="266">
        <v>41</v>
      </c>
      <c r="K118" s="345" t="s">
        <v>590</v>
      </c>
      <c r="L118" s="268"/>
      <c r="M118" s="269"/>
    </row>
    <row r="119" spans="1:13" ht="16.2" thickBot="1">
      <c r="A119" s="301"/>
      <c r="B119" s="303"/>
      <c r="C119" s="264"/>
      <c r="D119" s="264"/>
      <c r="E119" s="264"/>
      <c r="F119" s="264"/>
      <c r="G119" s="270"/>
      <c r="H119" s="265"/>
      <c r="I119" s="265"/>
      <c r="J119" s="266">
        <v>15</v>
      </c>
      <c r="K119" s="559" t="s">
        <v>789</v>
      </c>
      <c r="L119" s="268"/>
      <c r="M119" s="269"/>
    </row>
    <row r="120" spans="1:13" ht="15.75" customHeight="1">
      <c r="A120" s="871" t="s">
        <v>591</v>
      </c>
      <c r="B120" s="872"/>
      <c r="C120" s="872"/>
      <c r="D120" s="872"/>
      <c r="E120" s="872"/>
      <c r="F120" s="872"/>
      <c r="G120" s="872"/>
      <c r="H120" s="872"/>
      <c r="I120" s="872"/>
      <c r="J120" s="872"/>
      <c r="K120" s="872"/>
      <c r="L120" s="872"/>
      <c r="M120" s="873"/>
    </row>
    <row r="121" spans="1:13">
      <c r="A121" s="261" t="s">
        <v>536</v>
      </c>
      <c r="B121" s="303"/>
      <c r="C121" s="264"/>
      <c r="D121" s="264"/>
      <c r="E121" s="264">
        <v>0</v>
      </c>
      <c r="F121" s="264"/>
      <c r="G121" s="270"/>
      <c r="H121" s="265"/>
      <c r="I121" s="265"/>
      <c r="J121" s="271"/>
      <c r="K121" s="345"/>
      <c r="L121" s="268"/>
      <c r="M121" s="269"/>
    </row>
    <row r="122" spans="1:13">
      <c r="A122" s="261"/>
      <c r="B122" s="303"/>
      <c r="C122" s="264"/>
      <c r="D122" s="264"/>
      <c r="E122" s="264"/>
      <c r="F122" s="264"/>
      <c r="G122" s="270"/>
      <c r="H122" s="265"/>
      <c r="I122" s="265"/>
      <c r="J122" s="271"/>
      <c r="K122" s="345"/>
      <c r="L122" s="268"/>
      <c r="M122" s="269"/>
    </row>
    <row r="123" spans="1:13" ht="31.8" thickBot="1">
      <c r="A123" s="281" t="s">
        <v>539</v>
      </c>
      <c r="B123" s="262">
        <f>SUM(C123:F123)</f>
        <v>17</v>
      </c>
      <c r="C123" s="306"/>
      <c r="D123" s="306"/>
      <c r="E123" s="306">
        <v>17</v>
      </c>
      <c r="F123" s="298"/>
      <c r="G123" s="347"/>
      <c r="H123" s="265"/>
      <c r="I123" s="265"/>
      <c r="J123" s="285"/>
      <c r="K123" s="286"/>
      <c r="L123" s="287"/>
      <c r="M123" s="288"/>
    </row>
    <row r="124" spans="1:13" ht="15.75" customHeight="1">
      <c r="A124" s="871" t="s">
        <v>592</v>
      </c>
      <c r="B124" s="872"/>
      <c r="C124" s="872"/>
      <c r="D124" s="872"/>
      <c r="E124" s="872"/>
      <c r="F124" s="872"/>
      <c r="G124" s="872"/>
      <c r="H124" s="872"/>
      <c r="I124" s="872"/>
      <c r="J124" s="872"/>
      <c r="K124" s="872"/>
      <c r="L124" s="872"/>
      <c r="M124" s="873"/>
    </row>
    <row r="125" spans="1:13">
      <c r="A125" s="261" t="s">
        <v>536</v>
      </c>
      <c r="B125" s="303"/>
      <c r="C125" s="264"/>
      <c r="D125" s="264"/>
      <c r="E125" s="264">
        <v>0</v>
      </c>
      <c r="F125" s="264"/>
      <c r="G125" s="270"/>
      <c r="H125" s="265"/>
      <c r="I125" s="265"/>
      <c r="J125" s="271"/>
      <c r="K125" s="345"/>
      <c r="L125" s="268"/>
      <c r="M125" s="269"/>
    </row>
    <row r="126" spans="1:13">
      <c r="A126" s="261"/>
      <c r="B126" s="303"/>
      <c r="C126" s="264"/>
      <c r="D126" s="264"/>
      <c r="E126" s="264"/>
      <c r="F126" s="264"/>
      <c r="G126" s="270"/>
      <c r="H126" s="265"/>
      <c r="I126" s="265"/>
      <c r="J126" s="271"/>
      <c r="K126" s="345"/>
      <c r="L126" s="268"/>
      <c r="M126" s="269"/>
    </row>
    <row r="127" spans="1:13" ht="31.8" thickBot="1">
      <c r="A127" s="281" t="s">
        <v>539</v>
      </c>
      <c r="B127" s="262">
        <f>SUM(C127:F127)</f>
        <v>25</v>
      </c>
      <c r="C127" s="306"/>
      <c r="D127" s="306"/>
      <c r="E127" s="306">
        <v>25</v>
      </c>
      <c r="F127" s="283"/>
      <c r="G127" s="341"/>
      <c r="H127" s="284"/>
      <c r="I127" s="284"/>
      <c r="J127" s="285"/>
      <c r="K127" s="286"/>
      <c r="L127" s="287"/>
      <c r="M127" s="288"/>
    </row>
    <row r="128" spans="1:13">
      <c r="A128" s="859" t="s">
        <v>593</v>
      </c>
      <c r="B128" s="860"/>
      <c r="C128" s="860"/>
      <c r="D128" s="860"/>
      <c r="E128" s="860"/>
      <c r="F128" s="860"/>
      <c r="G128" s="860"/>
      <c r="H128" s="860"/>
      <c r="I128" s="860"/>
      <c r="J128" s="860"/>
      <c r="K128" s="860"/>
      <c r="L128" s="860"/>
      <c r="M128" s="861"/>
    </row>
    <row r="129" spans="1:13">
      <c r="A129" s="261" t="s">
        <v>536</v>
      </c>
      <c r="B129" s="262">
        <f>C129+D129+E129</f>
        <v>100</v>
      </c>
      <c r="C129" s="263"/>
      <c r="D129" s="263"/>
      <c r="E129" s="263">
        <v>100</v>
      </c>
      <c r="F129" s="264"/>
      <c r="G129" s="270"/>
      <c r="H129" s="265"/>
      <c r="I129" s="265"/>
      <c r="J129" s="266"/>
      <c r="K129" s="267"/>
      <c r="L129" s="268"/>
      <c r="M129" s="269"/>
    </row>
    <row r="130" spans="1:13">
      <c r="A130" s="261"/>
      <c r="B130" s="262"/>
      <c r="C130" s="263"/>
      <c r="D130" s="263"/>
      <c r="E130" s="263"/>
      <c r="F130" s="264"/>
      <c r="G130" s="270"/>
      <c r="H130" s="265"/>
      <c r="I130" s="265"/>
      <c r="J130" s="271"/>
      <c r="K130" s="272"/>
      <c r="L130" s="268"/>
      <c r="M130" s="269"/>
    </row>
    <row r="131" spans="1:13" ht="31.8" thickBot="1">
      <c r="A131" s="281" t="s">
        <v>539</v>
      </c>
      <c r="B131" s="262">
        <f>SUM(C131:F131)</f>
        <v>105</v>
      </c>
      <c r="C131" s="306"/>
      <c r="D131" s="306"/>
      <c r="E131" s="306">
        <v>105</v>
      </c>
      <c r="F131" s="283"/>
      <c r="G131" s="341"/>
      <c r="H131" s="307">
        <f>((100*E131)/E129)-100</f>
        <v>5</v>
      </c>
      <c r="I131" s="307">
        <f>((100*B131)/B129)-100</f>
        <v>5</v>
      </c>
      <c r="J131" s="285"/>
      <c r="K131" s="305"/>
      <c r="L131" s="287"/>
      <c r="M131" s="288"/>
    </row>
    <row r="132" spans="1:13">
      <c r="A132" s="859" t="s">
        <v>594</v>
      </c>
      <c r="B132" s="860"/>
      <c r="C132" s="860"/>
      <c r="D132" s="860"/>
      <c r="E132" s="860"/>
      <c r="F132" s="860"/>
      <c r="G132" s="860"/>
      <c r="H132" s="860"/>
      <c r="I132" s="860"/>
      <c r="J132" s="860"/>
      <c r="K132" s="860"/>
      <c r="L132" s="860"/>
      <c r="M132" s="861"/>
    </row>
    <row r="133" spans="1:13">
      <c r="A133" s="261" t="s">
        <v>536</v>
      </c>
      <c r="B133" s="262">
        <f>C133+D133+E133</f>
        <v>100</v>
      </c>
      <c r="C133" s="263"/>
      <c r="D133" s="263"/>
      <c r="E133" s="263">
        <v>100</v>
      </c>
      <c r="F133" s="264"/>
      <c r="G133" s="270"/>
      <c r="H133" s="265"/>
      <c r="I133" s="265"/>
      <c r="J133" s="266"/>
      <c r="K133" s="267"/>
      <c r="L133" s="268"/>
      <c r="M133" s="269"/>
    </row>
    <row r="134" spans="1:13">
      <c r="A134" s="261"/>
      <c r="B134" s="262"/>
      <c r="C134" s="263"/>
      <c r="D134" s="263"/>
      <c r="E134" s="263"/>
      <c r="F134" s="264"/>
      <c r="G134" s="270"/>
      <c r="H134" s="265"/>
      <c r="I134" s="265"/>
      <c r="J134" s="271"/>
      <c r="K134" s="272"/>
      <c r="L134" s="268"/>
      <c r="M134" s="269"/>
    </row>
    <row r="135" spans="1:13" ht="31.8" thickBot="1">
      <c r="A135" s="281" t="s">
        <v>539</v>
      </c>
      <c r="B135" s="262">
        <f>SUM(C135:F135)</f>
        <v>110</v>
      </c>
      <c r="C135" s="306"/>
      <c r="D135" s="306"/>
      <c r="E135" s="306">
        <v>110</v>
      </c>
      <c r="F135" s="283"/>
      <c r="G135" s="341"/>
      <c r="H135" s="307">
        <f>((100*E135)/E133)-100</f>
        <v>10</v>
      </c>
      <c r="I135" s="307">
        <f>((100*B135)/B133)-100</f>
        <v>10</v>
      </c>
      <c r="J135" s="285"/>
      <c r="K135" s="305"/>
      <c r="L135" s="287"/>
      <c r="M135" s="288"/>
    </row>
    <row r="136" spans="1:13">
      <c r="A136" s="859" t="s">
        <v>595</v>
      </c>
      <c r="B136" s="860"/>
      <c r="C136" s="860"/>
      <c r="D136" s="860"/>
      <c r="E136" s="860"/>
      <c r="F136" s="860"/>
      <c r="G136" s="860"/>
      <c r="H136" s="860"/>
      <c r="I136" s="860"/>
      <c r="J136" s="860"/>
      <c r="K136" s="860"/>
      <c r="L136" s="860"/>
      <c r="M136" s="861"/>
    </row>
    <row r="137" spans="1:13">
      <c r="A137" s="261" t="s">
        <v>536</v>
      </c>
      <c r="B137" s="262">
        <f>C137+D137+E137</f>
        <v>100</v>
      </c>
      <c r="C137" s="263"/>
      <c r="D137" s="263"/>
      <c r="E137" s="263">
        <v>100</v>
      </c>
      <c r="F137" s="264"/>
      <c r="G137" s="270"/>
      <c r="H137" s="265"/>
      <c r="I137" s="265"/>
      <c r="J137" s="266"/>
      <c r="K137" s="267"/>
      <c r="L137" s="268"/>
      <c r="M137" s="269"/>
    </row>
    <row r="138" spans="1:13">
      <c r="A138" s="261"/>
      <c r="B138" s="262"/>
      <c r="C138" s="263"/>
      <c r="D138" s="263"/>
      <c r="E138" s="263"/>
      <c r="F138" s="264"/>
      <c r="G138" s="270"/>
      <c r="H138" s="265"/>
      <c r="I138" s="265"/>
      <c r="J138" s="271"/>
      <c r="K138" s="272"/>
      <c r="L138" s="268"/>
      <c r="M138" s="269"/>
    </row>
    <row r="139" spans="1:13" ht="31.8" thickBot="1">
      <c r="A139" s="281" t="s">
        <v>539</v>
      </c>
      <c r="B139" s="262">
        <f>SUM(C139:F139)</f>
        <v>125</v>
      </c>
      <c r="C139" s="306"/>
      <c r="D139" s="306"/>
      <c r="E139" s="306">
        <v>125</v>
      </c>
      <c r="F139" s="283"/>
      <c r="G139" s="341"/>
      <c r="H139" s="307">
        <f>((100*E139)/E137)-100</f>
        <v>25</v>
      </c>
      <c r="I139" s="307">
        <f>((100*B139)/B137)-100</f>
        <v>25</v>
      </c>
      <c r="J139" s="285"/>
      <c r="K139" s="305"/>
      <c r="L139" s="287"/>
      <c r="M139" s="288"/>
    </row>
    <row r="140" spans="1:13">
      <c r="A140" s="859" t="s">
        <v>596</v>
      </c>
      <c r="B140" s="860"/>
      <c r="C140" s="860"/>
      <c r="D140" s="860"/>
      <c r="E140" s="860"/>
      <c r="F140" s="860"/>
      <c r="G140" s="860"/>
      <c r="H140" s="860"/>
      <c r="I140" s="860"/>
      <c r="J140" s="860"/>
      <c r="K140" s="860"/>
      <c r="L140" s="860"/>
      <c r="M140" s="861"/>
    </row>
    <row r="141" spans="1:13">
      <c r="A141" s="261" t="s">
        <v>536</v>
      </c>
      <c r="B141" s="262">
        <f>C141+D141+E141</f>
        <v>15</v>
      </c>
      <c r="C141" s="263"/>
      <c r="D141" s="263"/>
      <c r="E141" s="263">
        <v>15</v>
      </c>
      <c r="F141" s="264"/>
      <c r="G141" s="270"/>
      <c r="H141" s="265"/>
      <c r="I141" s="265"/>
      <c r="J141" s="266"/>
      <c r="K141" s="267"/>
      <c r="L141" s="268"/>
      <c r="M141" s="269"/>
    </row>
    <row r="142" spans="1:13">
      <c r="A142" s="261"/>
      <c r="B142" s="262"/>
      <c r="C142" s="263"/>
      <c r="D142" s="263"/>
      <c r="E142" s="263"/>
      <c r="F142" s="264"/>
      <c r="G142" s="270"/>
      <c r="H142" s="265"/>
      <c r="I142" s="265"/>
      <c r="J142" s="271"/>
      <c r="K142" s="272"/>
      <c r="L142" s="268"/>
      <c r="M142" s="269"/>
    </row>
    <row r="143" spans="1:13" ht="31.8" thickBot="1">
      <c r="A143" s="330" t="s">
        <v>539</v>
      </c>
      <c r="B143" s="262">
        <f>SUM(C143:F143)</f>
        <v>18</v>
      </c>
      <c r="C143" s="331"/>
      <c r="D143" s="331"/>
      <c r="E143" s="331">
        <v>18</v>
      </c>
      <c r="F143" s="348"/>
      <c r="G143" s="341"/>
      <c r="H143" s="332">
        <f>((100*E143)/E141)-100</f>
        <v>20</v>
      </c>
      <c r="I143" s="332">
        <f>((100*B143)/B141)-100</f>
        <v>20</v>
      </c>
      <c r="J143" s="346"/>
      <c r="K143" s="349"/>
      <c r="L143" s="350"/>
      <c r="M143" s="335"/>
    </row>
    <row r="144" spans="1:13" ht="24" customHeight="1" thickBot="1">
      <c r="A144" s="862" t="s">
        <v>597</v>
      </c>
      <c r="B144" s="863"/>
      <c r="C144" s="863"/>
      <c r="D144" s="863"/>
      <c r="E144" s="863"/>
      <c r="F144" s="863"/>
      <c r="G144" s="863"/>
      <c r="H144" s="863"/>
      <c r="I144" s="863"/>
      <c r="J144" s="863"/>
      <c r="K144" s="863"/>
      <c r="L144" s="863"/>
      <c r="M144" s="864"/>
    </row>
    <row r="145" spans="1:13" ht="16.2" thickBot="1">
      <c r="A145" s="528" t="s">
        <v>536</v>
      </c>
      <c r="B145" s="529">
        <f>B141+B137+B133+B129+B115+B110+B106+B102+B98+B93+B84+B78+B73+B69+B64+B60+B56+B52+B48+B44+B39+B35+B31+B27+B21+B15+B10+B8+B125+B88</f>
        <v>12898.91</v>
      </c>
      <c r="C145" s="530">
        <f>C141+C137+C133+C129+C115+C110+C106+C102+C98+C93+C84+C78+C73+C69+C64+C60+C56+C52+C48+C44+C39+C35+C31+C27+C21+C15+C10+C8+C125+C88</f>
        <v>9964.4</v>
      </c>
      <c r="D145" s="530">
        <f>D141+D137+D133+D129+D115+D110+D106+D102+D98+D93+D84+D78+D73+D69+D64+D60+D56+D52+D48+D44+D39+D35+D31+D27+D21+D15+D10+D8+D125+D88</f>
        <v>144.71</v>
      </c>
      <c r="E145" s="530">
        <f>E141+E137+E133+E129+E115+E110+E106+E102+E98+E93+E84+E78+E73+E69+E64+E60+E56+E52+E48+E44+E39+E35+E31+E27+E21+E15+E10+E8+E125+E88</f>
        <v>2789.7999999999997</v>
      </c>
      <c r="F145" s="531"/>
      <c r="G145" s="531"/>
      <c r="H145" s="532"/>
      <c r="I145" s="532"/>
      <c r="J145" s="533"/>
      <c r="K145" s="533"/>
      <c r="L145" s="533"/>
      <c r="M145" s="534"/>
    </row>
    <row r="146" spans="1:13" ht="33" customHeight="1" thickBot="1">
      <c r="A146" s="535" t="s">
        <v>539</v>
      </c>
      <c r="B146" s="536">
        <f>C146+D146+E146+F146</f>
        <v>14435.699999999999</v>
      </c>
      <c r="C146" s="537">
        <f>C143+C139+C135+C131+C127+C117+C112+C108+C104+C100+C95+C90+C86+C81+C75+C71+C66+C62+C58+C50+C46+C42+C37+C29+C33+C23+C17+C12+C123+C54</f>
        <v>10838.8</v>
      </c>
      <c r="D146" s="537">
        <f>D143+D139+D135+D131+D127+D117+D112+D108+D104+D100+D95+D90+D86+D81+D75+D71+D66+D62+D58+D50+D46+D42+D37+D29+D33+D23+D17+D12+D123+D54</f>
        <v>157.39999999999998</v>
      </c>
      <c r="E146" s="537">
        <f>E143+E139+E135+E131+E127+E117+E112+E108+E104+E100+E95+E90+E86+E81+E75+E71+E66+E62+E58+E50+E46+E42+E37+E29+E33+E23+E17+E12+E123+E54</f>
        <v>3346.4</v>
      </c>
      <c r="F146" s="537">
        <f>F143+F139+F135+F131+F127+F117+F112+F108+F104+F100+F95+F90+F86+F81+F75+F71+F66+F62+F58+F50+F46+F42+F37+F29+F33+F23+F17+F12+F123+F54</f>
        <v>93.09999999999998</v>
      </c>
      <c r="G146" s="537">
        <f>C146/C145*100-100</f>
        <v>8.7752398538797962</v>
      </c>
      <c r="H146" s="537">
        <f>((100*E146)/E145)-100</f>
        <v>19.951250985733751</v>
      </c>
      <c r="I146" s="537">
        <f>((100*B146)/B145)-100</f>
        <v>11.914107471096401</v>
      </c>
      <c r="J146" s="538"/>
      <c r="K146" s="538"/>
      <c r="L146" s="538"/>
      <c r="M146" s="539"/>
    </row>
    <row r="147" spans="1:13" ht="23.25" customHeight="1">
      <c r="A147" s="865" t="s">
        <v>598</v>
      </c>
      <c r="B147" s="866"/>
      <c r="C147" s="866"/>
      <c r="D147" s="866"/>
      <c r="E147" s="866"/>
      <c r="F147" s="866"/>
      <c r="G147" s="866"/>
      <c r="H147" s="866"/>
      <c r="I147" s="866"/>
      <c r="J147" s="866"/>
      <c r="K147" s="866"/>
      <c r="L147" s="866"/>
      <c r="M147" s="867"/>
    </row>
    <row r="148" spans="1:13" s="356" customFormat="1" ht="12.75" customHeight="1">
      <c r="A148" s="833"/>
      <c r="B148" s="834"/>
      <c r="C148" s="834"/>
      <c r="D148" s="834"/>
      <c r="E148" s="834"/>
      <c r="F148" s="834"/>
      <c r="G148" s="834"/>
      <c r="H148" s="834"/>
      <c r="I148" s="834"/>
      <c r="J148" s="834"/>
      <c r="K148" s="834"/>
      <c r="L148" s="834"/>
      <c r="M148" s="835"/>
    </row>
    <row r="149" spans="1:13" s="344" customFormat="1" ht="16.5" customHeight="1">
      <c r="A149" s="868" t="s">
        <v>599</v>
      </c>
      <c r="B149" s="869"/>
      <c r="C149" s="869"/>
      <c r="D149" s="869"/>
      <c r="E149" s="869"/>
      <c r="F149" s="869"/>
      <c r="G149" s="869"/>
      <c r="H149" s="869"/>
      <c r="I149" s="869"/>
      <c r="J149" s="869"/>
      <c r="K149" s="869"/>
      <c r="L149" s="869"/>
      <c r="M149" s="870"/>
    </row>
    <row r="150" spans="1:13">
      <c r="A150" s="261" t="s">
        <v>536</v>
      </c>
      <c r="B150" s="262">
        <f>C150+D150+E150</f>
        <v>60</v>
      </c>
      <c r="C150" s="263"/>
      <c r="D150" s="263"/>
      <c r="E150" s="263">
        <v>60</v>
      </c>
      <c r="F150" s="264"/>
      <c r="G150" s="270"/>
      <c r="H150" s="265"/>
      <c r="I150" s="265"/>
      <c r="J150" s="266"/>
      <c r="K150" s="267"/>
      <c r="L150" s="268"/>
      <c r="M150" s="269"/>
    </row>
    <row r="151" spans="1:13">
      <c r="A151" s="261"/>
      <c r="B151" s="303"/>
      <c r="C151" s="264"/>
      <c r="D151" s="264"/>
      <c r="E151" s="264"/>
      <c r="F151" s="264"/>
      <c r="G151" s="270"/>
      <c r="H151" s="265"/>
      <c r="I151" s="265"/>
      <c r="J151" s="271"/>
      <c r="K151" s="272"/>
      <c r="L151" s="268"/>
      <c r="M151" s="269"/>
    </row>
    <row r="152" spans="1:13" ht="31.8" thickBot="1">
      <c r="A152" s="281" t="s">
        <v>539</v>
      </c>
      <c r="B152" s="282">
        <f>C152+D152+E152+F152</f>
        <v>41.2</v>
      </c>
      <c r="C152" s="283"/>
      <c r="D152" s="283"/>
      <c r="E152" s="283">
        <v>41.2</v>
      </c>
      <c r="F152" s="283"/>
      <c r="G152" s="341"/>
      <c r="H152" s="307">
        <f>((100*E152)/E150)-100</f>
        <v>-31.333333333333329</v>
      </c>
      <c r="I152" s="307">
        <f>((100*B152)/B150)-100</f>
        <v>-31.333333333333329</v>
      </c>
      <c r="J152" s="285"/>
      <c r="K152" s="305"/>
      <c r="L152" s="287"/>
      <c r="M152" s="288"/>
    </row>
    <row r="153" spans="1:13">
      <c r="A153" s="836" t="s">
        <v>600</v>
      </c>
      <c r="B153" s="837"/>
      <c r="C153" s="837"/>
      <c r="D153" s="837"/>
      <c r="E153" s="837"/>
      <c r="F153" s="837"/>
      <c r="G153" s="837"/>
      <c r="H153" s="837"/>
      <c r="I153" s="837"/>
      <c r="J153" s="837"/>
      <c r="K153" s="837"/>
      <c r="L153" s="837"/>
      <c r="M153" s="838"/>
    </row>
    <row r="154" spans="1:13">
      <c r="A154" s="261" t="s">
        <v>536</v>
      </c>
      <c r="B154" s="262">
        <f>C154+D154+E154</f>
        <v>20</v>
      </c>
      <c r="C154" s="263"/>
      <c r="D154" s="263"/>
      <c r="E154" s="263">
        <v>20</v>
      </c>
      <c r="F154" s="264"/>
      <c r="G154" s="270"/>
      <c r="H154" s="265"/>
      <c r="I154" s="265"/>
      <c r="J154" s="266"/>
      <c r="K154" s="357"/>
      <c r="L154" s="268"/>
      <c r="M154" s="269"/>
    </row>
    <row r="155" spans="1:13">
      <c r="A155" s="261"/>
      <c r="B155" s="303"/>
      <c r="C155" s="264"/>
      <c r="D155" s="264"/>
      <c r="E155" s="264"/>
      <c r="F155" s="264"/>
      <c r="G155" s="270"/>
      <c r="H155" s="265"/>
      <c r="I155" s="265"/>
      <c r="J155" s="271"/>
      <c r="K155" s="272"/>
      <c r="L155" s="268"/>
      <c r="M155" s="269"/>
    </row>
    <row r="156" spans="1:13" ht="31.8" thickBot="1">
      <c r="A156" s="281" t="s">
        <v>539</v>
      </c>
      <c r="B156" s="282">
        <f>C156+D156+E156+F156</f>
        <v>22.2</v>
      </c>
      <c r="C156" s="283"/>
      <c r="D156" s="283"/>
      <c r="E156" s="283">
        <v>22.2</v>
      </c>
      <c r="F156" s="283"/>
      <c r="G156" s="341"/>
      <c r="H156" s="307">
        <f>((100*E156)/E154)-100</f>
        <v>11</v>
      </c>
      <c r="I156" s="307">
        <f>((100*B156)/B154)-100</f>
        <v>11</v>
      </c>
      <c r="J156" s="285"/>
      <c r="K156" s="305"/>
      <c r="L156" s="287"/>
      <c r="M156" s="288"/>
    </row>
    <row r="157" spans="1:13">
      <c r="A157" s="836" t="s">
        <v>601</v>
      </c>
      <c r="B157" s="837"/>
      <c r="C157" s="837"/>
      <c r="D157" s="837"/>
      <c r="E157" s="837"/>
      <c r="F157" s="837"/>
      <c r="G157" s="837"/>
      <c r="H157" s="837"/>
      <c r="I157" s="837"/>
      <c r="J157" s="837"/>
      <c r="K157" s="837"/>
      <c r="L157" s="837"/>
      <c r="M157" s="838"/>
    </row>
    <row r="158" spans="1:13">
      <c r="A158" s="261" t="s">
        <v>536</v>
      </c>
      <c r="B158" s="303">
        <f>C158+D158+E158</f>
        <v>0</v>
      </c>
      <c r="C158" s="264"/>
      <c r="D158" s="264"/>
      <c r="E158" s="264">
        <v>0</v>
      </c>
      <c r="F158" s="264"/>
      <c r="G158" s="270"/>
      <c r="H158" s="265"/>
      <c r="I158" s="265"/>
      <c r="J158" s="266"/>
      <c r="K158" s="267"/>
      <c r="L158" s="268"/>
      <c r="M158" s="269"/>
    </row>
    <row r="159" spans="1:13">
      <c r="A159" s="261"/>
      <c r="B159" s="303"/>
      <c r="C159" s="264"/>
      <c r="D159" s="264"/>
      <c r="E159" s="264"/>
      <c r="F159" s="264"/>
      <c r="G159" s="270"/>
      <c r="H159" s="265"/>
      <c r="I159" s="265"/>
      <c r="J159" s="271"/>
      <c r="K159" s="272"/>
      <c r="L159" s="268"/>
      <c r="M159" s="269"/>
    </row>
    <row r="160" spans="1:13" ht="31.8" thickBot="1">
      <c r="A160" s="281" t="s">
        <v>539</v>
      </c>
      <c r="B160" s="339">
        <f>C160+D160+E160+F160</f>
        <v>2</v>
      </c>
      <c r="C160" s="306"/>
      <c r="D160" s="306"/>
      <c r="E160" s="306">
        <v>2</v>
      </c>
      <c r="F160" s="283"/>
      <c r="G160" s="341"/>
      <c r="H160" s="284"/>
      <c r="I160" s="284"/>
      <c r="J160" s="285"/>
      <c r="K160" s="305"/>
      <c r="L160" s="287"/>
      <c r="M160" s="288"/>
    </row>
    <row r="161" spans="1:13">
      <c r="A161" s="836" t="s">
        <v>602</v>
      </c>
      <c r="B161" s="837"/>
      <c r="C161" s="837"/>
      <c r="D161" s="837"/>
      <c r="E161" s="837"/>
      <c r="F161" s="837"/>
      <c r="G161" s="837"/>
      <c r="H161" s="837"/>
      <c r="I161" s="837"/>
      <c r="J161" s="837"/>
      <c r="K161" s="837"/>
      <c r="L161" s="837"/>
      <c r="M161" s="838"/>
    </row>
    <row r="162" spans="1:13">
      <c r="A162" s="261" t="s">
        <v>536</v>
      </c>
      <c r="B162" s="262">
        <f>C162+D162+E162</f>
        <v>35</v>
      </c>
      <c r="C162" s="263"/>
      <c r="D162" s="263"/>
      <c r="E162" s="263">
        <v>35</v>
      </c>
      <c r="F162" s="264"/>
      <c r="G162" s="270"/>
      <c r="H162" s="265"/>
      <c r="I162" s="265"/>
      <c r="J162" s="266"/>
      <c r="K162" s="267"/>
      <c r="L162" s="268"/>
      <c r="M162" s="269"/>
    </row>
    <row r="163" spans="1:13">
      <c r="A163" s="261"/>
      <c r="B163" s="262"/>
      <c r="C163" s="263"/>
      <c r="D163" s="263"/>
      <c r="E163" s="263"/>
      <c r="F163" s="264"/>
      <c r="G163" s="270"/>
      <c r="H163" s="265"/>
      <c r="I163" s="265"/>
      <c r="J163" s="271"/>
      <c r="K163" s="272"/>
      <c r="L163" s="268"/>
      <c r="M163" s="269"/>
    </row>
    <row r="164" spans="1:13" ht="31.8" thickBot="1">
      <c r="A164" s="281" t="s">
        <v>539</v>
      </c>
      <c r="B164" s="339">
        <f>C164+D164+E164+F164</f>
        <v>35</v>
      </c>
      <c r="C164" s="306"/>
      <c r="D164" s="306"/>
      <c r="E164" s="306">
        <v>35</v>
      </c>
      <c r="F164" s="283"/>
      <c r="G164" s="341"/>
      <c r="H164" s="284">
        <f>((100*E164)/E162)-100</f>
        <v>0</v>
      </c>
      <c r="I164" s="284">
        <f>((100*B164)/B162)-100</f>
        <v>0</v>
      </c>
      <c r="J164" s="285"/>
      <c r="K164" s="305"/>
      <c r="L164" s="287"/>
      <c r="M164" s="288"/>
    </row>
    <row r="165" spans="1:13">
      <c r="A165" s="836" t="s">
        <v>603</v>
      </c>
      <c r="B165" s="837"/>
      <c r="C165" s="837"/>
      <c r="D165" s="837"/>
      <c r="E165" s="837"/>
      <c r="F165" s="837"/>
      <c r="G165" s="837"/>
      <c r="H165" s="837"/>
      <c r="I165" s="837"/>
      <c r="J165" s="837"/>
      <c r="K165" s="837"/>
      <c r="L165" s="837"/>
      <c r="M165" s="838"/>
    </row>
    <row r="166" spans="1:13">
      <c r="A166" s="261" t="s">
        <v>536</v>
      </c>
      <c r="B166" s="303">
        <f>C166+D166+E166</f>
        <v>46.5</v>
      </c>
      <c r="C166" s="264"/>
      <c r="D166" s="264"/>
      <c r="E166" s="264">
        <v>46.5</v>
      </c>
      <c r="F166" s="264"/>
      <c r="G166" s="270"/>
      <c r="H166" s="265"/>
      <c r="I166" s="265"/>
      <c r="J166" s="266"/>
      <c r="K166" s="267"/>
      <c r="L166" s="268"/>
      <c r="M166" s="269"/>
    </row>
    <row r="167" spans="1:13">
      <c r="A167" s="261"/>
      <c r="B167" s="303"/>
      <c r="C167" s="264"/>
      <c r="D167" s="264"/>
      <c r="E167" s="264"/>
      <c r="F167" s="264"/>
      <c r="G167" s="270"/>
      <c r="H167" s="265"/>
      <c r="I167" s="265"/>
      <c r="J167" s="271"/>
      <c r="K167" s="272"/>
      <c r="L167" s="268"/>
      <c r="M167" s="269"/>
    </row>
    <row r="168" spans="1:13" ht="31.8" thickBot="1">
      <c r="A168" s="281" t="s">
        <v>539</v>
      </c>
      <c r="B168" s="282">
        <f>C168+D168+E168+F168</f>
        <v>45</v>
      </c>
      <c r="C168" s="283"/>
      <c r="D168" s="283"/>
      <c r="E168" s="283">
        <v>45</v>
      </c>
      <c r="F168" s="283"/>
      <c r="G168" s="341"/>
      <c r="H168" s="307">
        <f>((100*E168)/E166)-100</f>
        <v>-3.2258064516128968</v>
      </c>
      <c r="I168" s="307">
        <f>((100*B168)/B166)-100</f>
        <v>-3.2258064516128968</v>
      </c>
      <c r="J168" s="285"/>
      <c r="K168" s="305"/>
      <c r="L168" s="287"/>
      <c r="M168" s="288"/>
    </row>
    <row r="169" spans="1:13">
      <c r="A169" s="836" t="s">
        <v>604</v>
      </c>
      <c r="B169" s="837"/>
      <c r="C169" s="837"/>
      <c r="D169" s="837"/>
      <c r="E169" s="837"/>
      <c r="F169" s="837"/>
      <c r="G169" s="837"/>
      <c r="H169" s="837"/>
      <c r="I169" s="837"/>
      <c r="J169" s="837"/>
      <c r="K169" s="837"/>
      <c r="L169" s="837"/>
      <c r="M169" s="838"/>
    </row>
    <row r="170" spans="1:13">
      <c r="A170" s="261" t="s">
        <v>536</v>
      </c>
      <c r="B170" s="303">
        <f>C170+D170+E170</f>
        <v>72.7</v>
      </c>
      <c r="C170" s="264"/>
      <c r="D170" s="264"/>
      <c r="E170" s="264">
        <v>72.7</v>
      </c>
      <c r="F170" s="264"/>
      <c r="G170" s="270"/>
      <c r="H170" s="265"/>
      <c r="I170" s="265"/>
      <c r="J170" s="266"/>
      <c r="K170" s="267"/>
      <c r="L170" s="268"/>
      <c r="M170" s="269"/>
    </row>
    <row r="171" spans="1:13">
      <c r="A171" s="261"/>
      <c r="B171" s="303"/>
      <c r="C171" s="264"/>
      <c r="D171" s="264"/>
      <c r="E171" s="264"/>
      <c r="F171" s="264"/>
      <c r="G171" s="270"/>
      <c r="H171" s="265"/>
      <c r="I171" s="265"/>
      <c r="J171" s="271"/>
      <c r="K171" s="272"/>
      <c r="L171" s="268"/>
      <c r="M171" s="269"/>
    </row>
    <row r="172" spans="1:13" ht="31.8" thickBot="1">
      <c r="A172" s="281" t="s">
        <v>539</v>
      </c>
      <c r="B172" s="282">
        <f>C172+D172+E172+F172</f>
        <v>60.8</v>
      </c>
      <c r="C172" s="283"/>
      <c r="D172" s="283"/>
      <c r="E172" s="283">
        <v>60.8</v>
      </c>
      <c r="F172" s="283"/>
      <c r="G172" s="341"/>
      <c r="H172" s="307">
        <f>((100*E172)/E170)-100</f>
        <v>-16.368638239339759</v>
      </c>
      <c r="I172" s="307">
        <f>((100*B172)/B170)-100</f>
        <v>-16.368638239339759</v>
      </c>
      <c r="J172" s="285"/>
      <c r="K172" s="305"/>
      <c r="L172" s="287"/>
      <c r="M172" s="288"/>
    </row>
    <row r="173" spans="1:13">
      <c r="A173" s="836" t="s">
        <v>605</v>
      </c>
      <c r="B173" s="837"/>
      <c r="C173" s="837"/>
      <c r="D173" s="837"/>
      <c r="E173" s="837"/>
      <c r="F173" s="837"/>
      <c r="G173" s="837"/>
      <c r="H173" s="837"/>
      <c r="I173" s="837"/>
      <c r="J173" s="837"/>
      <c r="K173" s="837"/>
      <c r="L173" s="837"/>
      <c r="M173" s="838"/>
    </row>
    <row r="174" spans="1:13">
      <c r="A174" s="261" t="s">
        <v>536</v>
      </c>
      <c r="B174" s="262">
        <f>C174+D174+E174</f>
        <v>30</v>
      </c>
      <c r="C174" s="263"/>
      <c r="D174" s="263"/>
      <c r="E174" s="263">
        <v>30</v>
      </c>
      <c r="F174" s="264"/>
      <c r="G174" s="270"/>
      <c r="H174" s="265"/>
      <c r="I174" s="265"/>
      <c r="J174" s="266"/>
      <c r="K174" s="267"/>
      <c r="L174" s="268"/>
      <c r="M174" s="269"/>
    </row>
    <row r="175" spans="1:13">
      <c r="A175" s="261"/>
      <c r="B175" s="262"/>
      <c r="C175" s="263"/>
      <c r="D175" s="263"/>
      <c r="E175" s="263"/>
      <c r="F175" s="264"/>
      <c r="G175" s="270"/>
      <c r="H175" s="265"/>
      <c r="I175" s="265"/>
      <c r="J175" s="271"/>
      <c r="K175" s="272"/>
      <c r="L175" s="268"/>
      <c r="M175" s="269"/>
    </row>
    <row r="176" spans="1:13" ht="31.8" thickBot="1">
      <c r="A176" s="281" t="s">
        <v>539</v>
      </c>
      <c r="B176" s="339">
        <f>C176+D176+E176+F176</f>
        <v>33</v>
      </c>
      <c r="C176" s="306"/>
      <c r="D176" s="306"/>
      <c r="E176" s="306">
        <v>33</v>
      </c>
      <c r="F176" s="283"/>
      <c r="G176" s="341"/>
      <c r="H176" s="307">
        <f>((100*E176)/E174)-100</f>
        <v>10</v>
      </c>
      <c r="I176" s="307">
        <f>((100*B176)/B174)-100</f>
        <v>10</v>
      </c>
      <c r="J176" s="285"/>
      <c r="K176" s="305"/>
      <c r="L176" s="287"/>
      <c r="M176" s="288"/>
    </row>
    <row r="177" spans="1:13">
      <c r="A177" s="836" t="s">
        <v>606</v>
      </c>
      <c r="B177" s="837"/>
      <c r="C177" s="837"/>
      <c r="D177" s="837"/>
      <c r="E177" s="837"/>
      <c r="F177" s="837"/>
      <c r="G177" s="837"/>
      <c r="H177" s="837"/>
      <c r="I177" s="837"/>
      <c r="J177" s="837"/>
      <c r="K177" s="837"/>
      <c r="L177" s="837"/>
      <c r="M177" s="838"/>
    </row>
    <row r="178" spans="1:13">
      <c r="A178" s="261" t="s">
        <v>536</v>
      </c>
      <c r="B178" s="303">
        <f>C178+D178+E178</f>
        <v>25.4</v>
      </c>
      <c r="C178" s="264"/>
      <c r="D178" s="264"/>
      <c r="E178" s="264">
        <v>25.4</v>
      </c>
      <c r="F178" s="264"/>
      <c r="G178" s="270"/>
      <c r="H178" s="265"/>
      <c r="I178" s="265"/>
      <c r="J178" s="266"/>
      <c r="K178" s="267"/>
      <c r="L178" s="268"/>
      <c r="M178" s="269"/>
    </row>
    <row r="179" spans="1:13">
      <c r="A179" s="261"/>
      <c r="B179" s="303"/>
      <c r="C179" s="264"/>
      <c r="D179" s="264"/>
      <c r="E179" s="264"/>
      <c r="F179" s="264"/>
      <c r="G179" s="270"/>
      <c r="H179" s="265"/>
      <c r="I179" s="265"/>
      <c r="J179" s="271"/>
      <c r="K179" s="272"/>
      <c r="L179" s="268"/>
      <c r="M179" s="269"/>
    </row>
    <row r="180" spans="1:13" ht="31.8" thickBot="1">
      <c r="A180" s="281" t="s">
        <v>539</v>
      </c>
      <c r="B180" s="282">
        <f>C180+D180+E180+F180</f>
        <v>0</v>
      </c>
      <c r="C180" s="283"/>
      <c r="D180" s="283"/>
      <c r="E180" s="283"/>
      <c r="F180" s="283"/>
      <c r="G180" s="341"/>
      <c r="H180" s="307">
        <f>((100*E180)/E178)-100</f>
        <v>-100</v>
      </c>
      <c r="I180" s="307">
        <f>((100*B180)/B178)-100</f>
        <v>-100</v>
      </c>
      <c r="J180" s="285"/>
      <c r="K180" s="305"/>
      <c r="L180" s="287"/>
      <c r="M180" s="288"/>
    </row>
    <row r="181" spans="1:13">
      <c r="A181" s="836" t="s">
        <v>607</v>
      </c>
      <c r="B181" s="837"/>
      <c r="C181" s="837"/>
      <c r="D181" s="837"/>
      <c r="E181" s="837"/>
      <c r="F181" s="837"/>
      <c r="G181" s="837"/>
      <c r="H181" s="837"/>
      <c r="I181" s="837"/>
      <c r="J181" s="837"/>
      <c r="K181" s="837"/>
      <c r="L181" s="837"/>
      <c r="M181" s="838"/>
    </row>
    <row r="182" spans="1:13">
      <c r="A182" s="261" t="s">
        <v>536</v>
      </c>
      <c r="B182" s="303">
        <f>C182+D182+E182</f>
        <v>552.5</v>
      </c>
      <c r="C182" s="264">
        <v>40.200000000000003</v>
      </c>
      <c r="D182" s="264"/>
      <c r="E182" s="264">
        <v>512.29999999999995</v>
      </c>
      <c r="F182" s="264"/>
      <c r="G182" s="270"/>
      <c r="H182" s="265"/>
      <c r="I182" s="265"/>
      <c r="J182" s="266"/>
      <c r="K182" s="267"/>
      <c r="L182" s="268"/>
      <c r="M182" s="269"/>
    </row>
    <row r="183" spans="1:13">
      <c r="A183" s="261"/>
      <c r="B183" s="303"/>
      <c r="C183" s="264"/>
      <c r="D183" s="264"/>
      <c r="E183" s="264"/>
      <c r="F183" s="264"/>
      <c r="G183" s="270"/>
      <c r="H183" s="265"/>
      <c r="I183" s="265"/>
      <c r="J183" s="271"/>
      <c r="K183" s="272"/>
      <c r="L183" s="268"/>
      <c r="M183" s="269"/>
    </row>
    <row r="184" spans="1:13" ht="31.8" thickBot="1">
      <c r="A184" s="281" t="s">
        <v>539</v>
      </c>
      <c r="B184" s="339">
        <f>C184+D184+E184+F184</f>
        <v>338</v>
      </c>
      <c r="C184" s="306">
        <v>20</v>
      </c>
      <c r="D184" s="306"/>
      <c r="E184" s="306">
        <v>318</v>
      </c>
      <c r="F184" s="283"/>
      <c r="G184" s="341"/>
      <c r="H184" s="307">
        <f>((100*E184)/E182)-100</f>
        <v>-37.926995900839344</v>
      </c>
      <c r="I184" s="307">
        <f>((100*B184)/B182)-100</f>
        <v>-38.823529411764703</v>
      </c>
      <c r="J184" s="285"/>
      <c r="K184" s="305"/>
      <c r="L184" s="287"/>
      <c r="M184" s="288"/>
    </row>
    <row r="185" spans="1:13">
      <c r="A185" s="836" t="s">
        <v>608</v>
      </c>
      <c r="B185" s="837"/>
      <c r="C185" s="837"/>
      <c r="D185" s="837"/>
      <c r="E185" s="837"/>
      <c r="F185" s="837"/>
      <c r="G185" s="837"/>
      <c r="H185" s="837"/>
      <c r="I185" s="837"/>
      <c r="J185" s="837"/>
      <c r="K185" s="837"/>
      <c r="L185" s="837"/>
      <c r="M185" s="838"/>
    </row>
    <row r="186" spans="1:13">
      <c r="A186" s="261" t="s">
        <v>536</v>
      </c>
      <c r="B186" s="303">
        <f>C186+D186+E186</f>
        <v>65.3</v>
      </c>
      <c r="C186" s="264"/>
      <c r="D186" s="264"/>
      <c r="E186" s="264">
        <v>65.3</v>
      </c>
      <c r="F186" s="264"/>
      <c r="G186" s="270"/>
      <c r="H186" s="265"/>
      <c r="I186" s="265"/>
      <c r="J186" s="266"/>
      <c r="K186" s="267"/>
      <c r="L186" s="268"/>
      <c r="M186" s="269"/>
    </row>
    <row r="187" spans="1:13">
      <c r="A187" s="261"/>
      <c r="B187" s="303"/>
      <c r="C187" s="264"/>
      <c r="D187" s="264"/>
      <c r="E187" s="264"/>
      <c r="F187" s="264"/>
      <c r="G187" s="270"/>
      <c r="H187" s="265"/>
      <c r="I187" s="265"/>
      <c r="J187" s="271"/>
      <c r="K187" s="272"/>
      <c r="L187" s="268"/>
      <c r="M187" s="269"/>
    </row>
    <row r="188" spans="1:13" ht="31.8" thickBot="1">
      <c r="A188" s="281" t="s">
        <v>539</v>
      </c>
      <c r="B188" s="282">
        <f>C188+D188+E188+F188</f>
        <v>296.5</v>
      </c>
      <c r="C188" s="283"/>
      <c r="D188" s="283"/>
      <c r="E188" s="283">
        <v>296.5</v>
      </c>
      <c r="F188" s="283"/>
      <c r="G188" s="341"/>
      <c r="H188" s="307">
        <f>((100*E188)/E186)-100</f>
        <v>354.05819295558962</v>
      </c>
      <c r="I188" s="307">
        <f>((100*B188)/B186)-100</f>
        <v>354.05819295558962</v>
      </c>
      <c r="J188" s="285"/>
      <c r="K188" s="305"/>
      <c r="L188" s="287"/>
      <c r="M188" s="288"/>
    </row>
    <row r="189" spans="1:13">
      <c r="A189" s="836" t="s">
        <v>609</v>
      </c>
      <c r="B189" s="837"/>
      <c r="C189" s="837"/>
      <c r="D189" s="837"/>
      <c r="E189" s="837"/>
      <c r="F189" s="837"/>
      <c r="G189" s="837"/>
      <c r="H189" s="837"/>
      <c r="I189" s="837"/>
      <c r="J189" s="837"/>
      <c r="K189" s="837"/>
      <c r="L189" s="837"/>
      <c r="M189" s="838"/>
    </row>
    <row r="190" spans="1:13">
      <c r="A190" s="261" t="s">
        <v>536</v>
      </c>
      <c r="B190" s="303">
        <f>C190+D190+E190</f>
        <v>302.8</v>
      </c>
      <c r="C190" s="264"/>
      <c r="D190" s="264"/>
      <c r="E190" s="264">
        <v>302.8</v>
      </c>
      <c r="F190" s="264"/>
      <c r="G190" s="270"/>
      <c r="H190" s="265"/>
      <c r="I190" s="265"/>
      <c r="J190" s="266"/>
      <c r="K190" s="267"/>
      <c r="L190" s="268"/>
      <c r="M190" s="269"/>
    </row>
    <row r="191" spans="1:13">
      <c r="A191" s="261"/>
      <c r="B191" s="303"/>
      <c r="C191" s="264"/>
      <c r="D191" s="264"/>
      <c r="E191" s="264"/>
      <c r="F191" s="264"/>
      <c r="G191" s="270"/>
      <c r="H191" s="265"/>
      <c r="I191" s="265"/>
      <c r="J191" s="271"/>
      <c r="K191" s="272"/>
      <c r="L191" s="268"/>
      <c r="M191" s="269"/>
    </row>
    <row r="192" spans="1:13" ht="31.8" thickBot="1">
      <c r="A192" s="281" t="s">
        <v>539</v>
      </c>
      <c r="B192" s="282">
        <f>C192+D192+E192+F192</f>
        <v>86.7</v>
      </c>
      <c r="C192" s="283"/>
      <c r="D192" s="283"/>
      <c r="E192" s="283">
        <v>86.7</v>
      </c>
      <c r="F192" s="283"/>
      <c r="G192" s="341"/>
      <c r="H192" s="307">
        <f>((100*E192)/E190)-100</f>
        <v>-71.367239101717303</v>
      </c>
      <c r="I192" s="307">
        <f>((100*B192)/B190)-100</f>
        <v>-71.367239101717303</v>
      </c>
      <c r="J192" s="285"/>
      <c r="K192" s="305"/>
      <c r="L192" s="287"/>
      <c r="M192" s="288"/>
    </row>
    <row r="193" spans="1:13">
      <c r="A193" s="836" t="s">
        <v>610</v>
      </c>
      <c r="B193" s="837"/>
      <c r="C193" s="837"/>
      <c r="D193" s="837"/>
      <c r="E193" s="837"/>
      <c r="F193" s="837"/>
      <c r="G193" s="837"/>
      <c r="H193" s="837"/>
      <c r="I193" s="837"/>
      <c r="J193" s="837"/>
      <c r="K193" s="837"/>
      <c r="L193" s="837"/>
      <c r="M193" s="838"/>
    </row>
    <row r="194" spans="1:13">
      <c r="A194" s="261" t="s">
        <v>536</v>
      </c>
      <c r="B194" s="262">
        <f>C194+D194+E194</f>
        <v>389</v>
      </c>
      <c r="C194" s="263"/>
      <c r="D194" s="263"/>
      <c r="E194" s="263">
        <v>389</v>
      </c>
      <c r="F194" s="264"/>
      <c r="G194" s="270"/>
      <c r="H194" s="265"/>
      <c r="I194" s="265"/>
      <c r="J194" s="266"/>
      <c r="K194" s="267"/>
      <c r="L194" s="268"/>
      <c r="M194" s="269"/>
    </row>
    <row r="195" spans="1:13">
      <c r="A195" s="261"/>
      <c r="B195" s="262"/>
      <c r="C195" s="263"/>
      <c r="D195" s="263"/>
      <c r="E195" s="263"/>
      <c r="F195" s="264"/>
      <c r="G195" s="270"/>
      <c r="H195" s="265"/>
      <c r="I195" s="265"/>
      <c r="J195" s="271"/>
      <c r="K195" s="272"/>
      <c r="L195" s="268"/>
      <c r="M195" s="269"/>
    </row>
    <row r="196" spans="1:13" ht="31.8" thickBot="1">
      <c r="A196" s="281" t="s">
        <v>539</v>
      </c>
      <c r="B196" s="339">
        <f>C196+D196+E196+F196</f>
        <v>1013.1</v>
      </c>
      <c r="C196" s="306"/>
      <c r="D196" s="306"/>
      <c r="E196" s="306">
        <v>1013.1</v>
      </c>
      <c r="F196" s="283"/>
      <c r="G196" s="341"/>
      <c r="H196" s="307">
        <f>((100*E196)/E194)-100</f>
        <v>160.43701799485859</v>
      </c>
      <c r="I196" s="307">
        <f>((100*B196)/B194)-100</f>
        <v>160.43701799485859</v>
      </c>
      <c r="J196" s="285"/>
      <c r="K196" s="305"/>
      <c r="L196" s="287"/>
      <c r="M196" s="288"/>
    </row>
    <row r="197" spans="1:13">
      <c r="A197" s="836" t="s">
        <v>611</v>
      </c>
      <c r="B197" s="837"/>
      <c r="C197" s="837"/>
      <c r="D197" s="837"/>
      <c r="E197" s="837"/>
      <c r="F197" s="837"/>
      <c r="G197" s="837"/>
      <c r="H197" s="837"/>
      <c r="I197" s="837"/>
      <c r="J197" s="837"/>
      <c r="K197" s="837"/>
      <c r="L197" s="837"/>
      <c r="M197" s="838"/>
    </row>
    <row r="198" spans="1:13">
      <c r="A198" s="261" t="s">
        <v>536</v>
      </c>
      <c r="B198" s="262">
        <f>C198+D198+E198</f>
        <v>558</v>
      </c>
      <c r="C198" s="263"/>
      <c r="D198" s="263"/>
      <c r="E198" s="263">
        <v>558</v>
      </c>
      <c r="F198" s="264"/>
      <c r="G198" s="270"/>
      <c r="H198" s="265"/>
      <c r="I198" s="265"/>
      <c r="J198" s="266"/>
      <c r="K198" s="267"/>
      <c r="L198" s="268"/>
      <c r="M198" s="269"/>
    </row>
    <row r="199" spans="1:13">
      <c r="A199" s="261"/>
      <c r="B199" s="262"/>
      <c r="C199" s="263"/>
      <c r="D199" s="263"/>
      <c r="E199" s="263"/>
      <c r="F199" s="264"/>
      <c r="G199" s="270"/>
      <c r="H199" s="265"/>
      <c r="I199" s="265"/>
      <c r="J199" s="271"/>
      <c r="K199" s="272"/>
      <c r="L199" s="268"/>
      <c r="M199" s="269"/>
    </row>
    <row r="200" spans="1:13" ht="31.8" thickBot="1">
      <c r="A200" s="281" t="s">
        <v>539</v>
      </c>
      <c r="B200" s="339">
        <f>C200+D200+E200+F200</f>
        <v>1907.3</v>
      </c>
      <c r="C200" s="306"/>
      <c r="D200" s="306"/>
      <c r="E200" s="306">
        <v>1907.3</v>
      </c>
      <c r="F200" s="283"/>
      <c r="G200" s="341"/>
      <c r="H200" s="307">
        <f>((100*E200)/E198)-100</f>
        <v>241.81003584229393</v>
      </c>
      <c r="I200" s="307">
        <f>((100*B200)/B198)-100</f>
        <v>241.81003584229393</v>
      </c>
      <c r="J200" s="285"/>
      <c r="K200" s="305"/>
      <c r="L200" s="287"/>
      <c r="M200" s="288"/>
    </row>
    <row r="201" spans="1:13">
      <c r="A201" s="836" t="s">
        <v>612</v>
      </c>
      <c r="B201" s="837"/>
      <c r="C201" s="837"/>
      <c r="D201" s="837"/>
      <c r="E201" s="837"/>
      <c r="F201" s="837"/>
      <c r="G201" s="837"/>
      <c r="H201" s="837"/>
      <c r="I201" s="837"/>
      <c r="J201" s="837"/>
      <c r="K201" s="837"/>
      <c r="L201" s="837"/>
      <c r="M201" s="838"/>
    </row>
    <row r="202" spans="1:13">
      <c r="A202" s="261" t="s">
        <v>536</v>
      </c>
      <c r="B202" s="303">
        <f>C202+D202+E202</f>
        <v>0</v>
      </c>
      <c r="C202" s="264"/>
      <c r="D202" s="264"/>
      <c r="E202" s="264">
        <v>0</v>
      </c>
      <c r="F202" s="264"/>
      <c r="G202" s="270"/>
      <c r="H202" s="265"/>
      <c r="I202" s="265"/>
      <c r="J202" s="266"/>
      <c r="K202" s="267"/>
      <c r="L202" s="268"/>
      <c r="M202" s="269"/>
    </row>
    <row r="203" spans="1:13">
      <c r="A203" s="261"/>
      <c r="B203" s="303"/>
      <c r="C203" s="264"/>
      <c r="D203" s="264"/>
      <c r="E203" s="264"/>
      <c r="F203" s="264"/>
      <c r="G203" s="270"/>
      <c r="H203" s="265"/>
      <c r="I203" s="265"/>
      <c r="J203" s="271"/>
      <c r="K203" s="272"/>
      <c r="L203" s="268"/>
      <c r="M203" s="269"/>
    </row>
    <row r="204" spans="1:13" ht="31.8" thickBot="1">
      <c r="A204" s="281" t="s">
        <v>539</v>
      </c>
      <c r="B204" s="282">
        <f>C204+D204+E204+F204</f>
        <v>0</v>
      </c>
      <c r="C204" s="283"/>
      <c r="D204" s="283"/>
      <c r="E204" s="283">
        <v>0</v>
      </c>
      <c r="F204" s="283"/>
      <c r="G204" s="341"/>
      <c r="H204" s="284"/>
      <c r="I204" s="284"/>
      <c r="J204" s="285"/>
      <c r="K204" s="305"/>
      <c r="L204" s="287"/>
      <c r="M204" s="288"/>
    </row>
    <row r="205" spans="1:13">
      <c r="A205" s="836" t="s">
        <v>613</v>
      </c>
      <c r="B205" s="837"/>
      <c r="C205" s="837"/>
      <c r="D205" s="837"/>
      <c r="E205" s="837"/>
      <c r="F205" s="837"/>
      <c r="G205" s="837"/>
      <c r="H205" s="837"/>
      <c r="I205" s="837"/>
      <c r="J205" s="837"/>
      <c r="K205" s="837"/>
      <c r="L205" s="837"/>
      <c r="M205" s="838"/>
    </row>
    <row r="206" spans="1:13">
      <c r="A206" s="261" t="s">
        <v>536</v>
      </c>
      <c r="B206" s="262">
        <f>C206+D206+E206</f>
        <v>2200</v>
      </c>
      <c r="C206" s="263"/>
      <c r="D206" s="263"/>
      <c r="E206" s="263">
        <v>2200</v>
      </c>
      <c r="F206" s="264"/>
      <c r="G206" s="270"/>
      <c r="H206" s="265"/>
      <c r="I206" s="265"/>
      <c r="J206" s="266"/>
      <c r="K206" s="267"/>
      <c r="L206" s="268"/>
      <c r="M206" s="269"/>
    </row>
    <row r="207" spans="1:13">
      <c r="A207" s="261"/>
      <c r="B207" s="262"/>
      <c r="C207" s="263"/>
      <c r="D207" s="263"/>
      <c r="E207" s="263"/>
      <c r="F207" s="264"/>
      <c r="G207" s="270"/>
      <c r="H207" s="265"/>
      <c r="I207" s="265"/>
      <c r="J207" s="271"/>
      <c r="K207" s="272"/>
      <c r="L207" s="268"/>
      <c r="M207" s="269"/>
    </row>
    <row r="208" spans="1:13" ht="31.8" thickBot="1">
      <c r="A208" s="273" t="s">
        <v>539</v>
      </c>
      <c r="B208" s="262">
        <f>C208+D208+E208+F208</f>
        <v>966.8</v>
      </c>
      <c r="C208" s="275"/>
      <c r="D208" s="275"/>
      <c r="E208" s="275">
        <v>966.8</v>
      </c>
      <c r="F208" s="298"/>
      <c r="G208" s="347"/>
      <c r="H208" s="276">
        <f>((100*E208)/E206)-100</f>
        <v>-56.054545454545455</v>
      </c>
      <c r="I208" s="276">
        <f>((100*B208)/B206)-100</f>
        <v>-56.054545454545455</v>
      </c>
      <c r="J208" s="277"/>
      <c r="K208" s="295"/>
      <c r="L208" s="279"/>
      <c r="M208" s="280"/>
    </row>
    <row r="209" spans="1:13" ht="23.25" customHeight="1" thickBot="1">
      <c r="A209" s="827" t="s">
        <v>614</v>
      </c>
      <c r="B209" s="828"/>
      <c r="C209" s="828"/>
      <c r="D209" s="828"/>
      <c r="E209" s="828"/>
      <c r="F209" s="828"/>
      <c r="G209" s="828"/>
      <c r="H209" s="828"/>
      <c r="I209" s="828"/>
      <c r="J209" s="828"/>
      <c r="K209" s="828"/>
      <c r="L209" s="828"/>
      <c r="M209" s="829"/>
    </row>
    <row r="210" spans="1:13">
      <c r="A210" s="351" t="s">
        <v>536</v>
      </c>
      <c r="B210" s="562">
        <f t="shared" ref="B210:D210" si="0">B206+B202+B198+B194+B190+B186+B182+B178+B174+B170+B166+B162+B154+B150</f>
        <v>4357.2</v>
      </c>
      <c r="C210" s="352">
        <f t="shared" si="0"/>
        <v>40.200000000000003</v>
      </c>
      <c r="D210" s="352">
        <f t="shared" si="0"/>
        <v>0</v>
      </c>
      <c r="E210" s="352">
        <f>E206+E202+E198+E194+E190+E186+E182+E178+E174+E170+E166+E162+E154+E150</f>
        <v>4317.0000000000009</v>
      </c>
      <c r="F210" s="352"/>
      <c r="G210" s="567"/>
      <c r="H210" s="568"/>
      <c r="I210" s="568"/>
      <c r="J210" s="569"/>
      <c r="K210" s="569"/>
      <c r="L210" s="569"/>
      <c r="M210" s="570"/>
    </row>
    <row r="211" spans="1:13">
      <c r="A211" s="363"/>
      <c r="B211" s="322"/>
      <c r="C211" s="321"/>
      <c r="D211" s="321"/>
      <c r="E211" s="321"/>
      <c r="F211" s="321"/>
      <c r="G211" s="270"/>
      <c r="H211" s="360"/>
      <c r="I211" s="360"/>
      <c r="J211" s="361"/>
      <c r="K211" s="361"/>
      <c r="L211" s="361"/>
      <c r="M211" s="362"/>
    </row>
    <row r="212" spans="1:13" ht="31.8" thickBot="1">
      <c r="A212" s="353" t="s">
        <v>539</v>
      </c>
      <c r="B212" s="354">
        <f>B208+B204+B200+B196+B192+B188+B184+B180+B176+B172+B168+B164+B156+B152+B160</f>
        <v>4847.5999999999995</v>
      </c>
      <c r="C212" s="355">
        <f>C208+C204+C200+C196+C192+C188+C184+C180+C176+C172+C168+C164+C156+C152+C160</f>
        <v>20</v>
      </c>
      <c r="D212" s="355">
        <f t="shared" ref="D212:F212" si="1">D208+D204+D200+D196+D192+D188+D184+D180+D176+D172+D168+D164+D156+D152+D160</f>
        <v>0</v>
      </c>
      <c r="E212" s="355">
        <f t="shared" si="1"/>
        <v>4827.5999999999995</v>
      </c>
      <c r="F212" s="355">
        <f t="shared" si="1"/>
        <v>0</v>
      </c>
      <c r="G212" s="341"/>
      <c r="H212" s="355">
        <f>((100*E212)/E210)-100</f>
        <v>11.827658095899892</v>
      </c>
      <c r="I212" s="355">
        <f>((100*B212)/B210)-100</f>
        <v>11.254934361516561</v>
      </c>
      <c r="J212" s="571"/>
      <c r="K212" s="571"/>
      <c r="L212" s="571"/>
      <c r="M212" s="572"/>
    </row>
    <row r="213" spans="1:13" ht="22.5" customHeight="1">
      <c r="A213" s="839" t="s">
        <v>615</v>
      </c>
      <c r="B213" s="840"/>
      <c r="C213" s="840"/>
      <c r="D213" s="840"/>
      <c r="E213" s="840"/>
      <c r="F213" s="840"/>
      <c r="G213" s="840"/>
      <c r="H213" s="840"/>
      <c r="I213" s="840"/>
      <c r="J213" s="840"/>
      <c r="K213" s="840"/>
      <c r="L213" s="840"/>
      <c r="M213" s="841"/>
    </row>
    <row r="214" spans="1:13" ht="14.25" customHeight="1" thickBot="1">
      <c r="A214" s="364"/>
      <c r="B214" s="546"/>
      <c r="C214" s="366"/>
      <c r="D214" s="857"/>
      <c r="E214" s="857"/>
      <c r="F214" s="857"/>
      <c r="G214" s="857"/>
      <c r="H214" s="857"/>
      <c r="I214" s="857"/>
      <c r="J214" s="857"/>
      <c r="K214" s="857"/>
      <c r="L214" s="857"/>
      <c r="M214" s="858"/>
    </row>
    <row r="215" spans="1:13" ht="16.5" customHeight="1">
      <c r="A215" s="836" t="s">
        <v>616</v>
      </c>
      <c r="B215" s="837"/>
      <c r="C215" s="837"/>
      <c r="D215" s="837"/>
      <c r="E215" s="837"/>
      <c r="F215" s="837"/>
      <c r="G215" s="837"/>
      <c r="H215" s="837"/>
      <c r="I215" s="837"/>
      <c r="J215" s="837"/>
      <c r="K215" s="837"/>
      <c r="L215" s="837"/>
      <c r="M215" s="838"/>
    </row>
    <row r="216" spans="1:13">
      <c r="A216" s="261" t="s">
        <v>536</v>
      </c>
      <c r="B216" s="262">
        <f>C216+D216+E216</f>
        <v>258.2</v>
      </c>
      <c r="C216" s="263"/>
      <c r="D216" s="263"/>
      <c r="E216" s="263">
        <v>258.2</v>
      </c>
      <c r="F216" s="264"/>
      <c r="G216" s="270"/>
      <c r="H216" s="265"/>
      <c r="I216" s="265"/>
      <c r="J216" s="266"/>
      <c r="K216" s="267"/>
      <c r="L216" s="268"/>
      <c r="M216" s="269"/>
    </row>
    <row r="217" spans="1:13">
      <c r="A217" s="261"/>
      <c r="B217" s="303"/>
      <c r="C217" s="264"/>
      <c r="D217" s="264"/>
      <c r="E217" s="264"/>
      <c r="F217" s="264"/>
      <c r="G217" s="270"/>
      <c r="H217" s="265"/>
      <c r="I217" s="265"/>
      <c r="J217" s="271"/>
      <c r="K217" s="272"/>
      <c r="L217" s="268"/>
      <c r="M217" s="269"/>
    </row>
    <row r="218" spans="1:13" ht="31.8" thickBot="1">
      <c r="A218" s="281" t="s">
        <v>539</v>
      </c>
      <c r="B218" s="282">
        <f t="shared" ref="B218" si="2">C218+D218+E218</f>
        <v>182.46100000000001</v>
      </c>
      <c r="C218" s="283"/>
      <c r="D218" s="283"/>
      <c r="E218" s="283">
        <v>182.46100000000001</v>
      </c>
      <c r="F218" s="283"/>
      <c r="G218" s="341"/>
      <c r="H218" s="307">
        <f>((100*B218)/B216)-100</f>
        <v>-29.333462432223072</v>
      </c>
      <c r="I218" s="307">
        <f>((100*B218)/B216)-100</f>
        <v>-29.333462432223072</v>
      </c>
      <c r="J218" s="285"/>
      <c r="K218" s="305" t="s">
        <v>617</v>
      </c>
      <c r="L218" s="287"/>
      <c r="M218" s="288"/>
    </row>
    <row r="219" spans="1:13">
      <c r="A219" s="836" t="s">
        <v>618</v>
      </c>
      <c r="B219" s="837"/>
      <c r="C219" s="837"/>
      <c r="D219" s="837"/>
      <c r="E219" s="837"/>
      <c r="F219" s="837"/>
      <c r="G219" s="837"/>
      <c r="H219" s="837"/>
      <c r="I219" s="837"/>
      <c r="J219" s="837"/>
      <c r="K219" s="837"/>
      <c r="L219" s="837"/>
      <c r="M219" s="838"/>
    </row>
    <row r="220" spans="1:13">
      <c r="A220" s="261" t="s">
        <v>536</v>
      </c>
      <c r="B220" s="303">
        <f>C220+D220+E220</f>
        <v>60.8</v>
      </c>
      <c r="C220" s="264"/>
      <c r="D220" s="264"/>
      <c r="E220" s="264">
        <v>60.8</v>
      </c>
      <c r="F220" s="264"/>
      <c r="G220" s="270"/>
      <c r="H220" s="265"/>
      <c r="I220" s="265"/>
      <c r="J220" s="266"/>
      <c r="K220" s="267"/>
      <c r="L220" s="268"/>
      <c r="M220" s="269"/>
    </row>
    <row r="221" spans="1:13">
      <c r="A221" s="261"/>
      <c r="B221" s="303"/>
      <c r="C221" s="264"/>
      <c r="D221" s="264"/>
      <c r="E221" s="264"/>
      <c r="F221" s="264"/>
      <c r="G221" s="270"/>
      <c r="H221" s="265"/>
      <c r="I221" s="265"/>
      <c r="J221" s="271"/>
      <c r="K221" s="272"/>
      <c r="L221" s="268"/>
      <c r="M221" s="269"/>
    </row>
    <row r="222" spans="1:13" ht="31.8" thickBot="1">
      <c r="A222" s="281" t="s">
        <v>539</v>
      </c>
      <c r="B222" s="282">
        <f t="shared" ref="B222" si="3">C222+D222+E222</f>
        <v>35.9</v>
      </c>
      <c r="C222" s="283"/>
      <c r="D222" s="283"/>
      <c r="E222" s="283">
        <v>35.9</v>
      </c>
      <c r="F222" s="283"/>
      <c r="G222" s="341"/>
      <c r="H222" s="307">
        <f>((100*E222)/E220)-100</f>
        <v>-40.953947368421048</v>
      </c>
      <c r="I222" s="307">
        <f>((100*B222)/B220)-100</f>
        <v>-40.953947368421048</v>
      </c>
      <c r="J222" s="285"/>
      <c r="K222" s="305"/>
      <c r="L222" s="287"/>
      <c r="M222" s="288"/>
    </row>
    <row r="223" spans="1:13">
      <c r="A223" s="836" t="s">
        <v>619</v>
      </c>
      <c r="B223" s="837"/>
      <c r="C223" s="837"/>
      <c r="D223" s="837"/>
      <c r="E223" s="837"/>
      <c r="F223" s="837"/>
      <c r="G223" s="837"/>
      <c r="H223" s="837"/>
      <c r="I223" s="837"/>
      <c r="J223" s="837"/>
      <c r="K223" s="837"/>
      <c r="L223" s="837"/>
      <c r="M223" s="838"/>
    </row>
    <row r="224" spans="1:13">
      <c r="A224" s="261" t="s">
        <v>536</v>
      </c>
      <c r="B224" s="262">
        <f>C224+D224+E224</f>
        <v>89.2</v>
      </c>
      <c r="C224" s="263"/>
      <c r="D224" s="263"/>
      <c r="E224" s="263">
        <v>89.2</v>
      </c>
      <c r="F224" s="264"/>
      <c r="G224" s="270"/>
      <c r="H224" s="265"/>
      <c r="I224" s="265"/>
      <c r="J224" s="266"/>
      <c r="K224" s="267"/>
      <c r="L224" s="268"/>
      <c r="M224" s="269"/>
    </row>
    <row r="225" spans="1:13">
      <c r="A225" s="261"/>
      <c r="B225" s="262"/>
      <c r="C225" s="263"/>
      <c r="D225" s="263"/>
      <c r="E225" s="263"/>
      <c r="F225" s="264"/>
      <c r="G225" s="270"/>
      <c r="H225" s="265"/>
      <c r="I225" s="265"/>
      <c r="J225" s="271"/>
      <c r="K225" s="272"/>
      <c r="L225" s="268"/>
      <c r="M225" s="269"/>
    </row>
    <row r="226" spans="1:13" ht="31.8" thickBot="1">
      <c r="A226" s="273" t="s">
        <v>539</v>
      </c>
      <c r="B226" s="274">
        <f t="shared" ref="B226" si="4">C226+D226+E226</f>
        <v>183</v>
      </c>
      <c r="C226" s="275"/>
      <c r="D226" s="275"/>
      <c r="E226" s="275">
        <v>183</v>
      </c>
      <c r="F226" s="298"/>
      <c r="G226" s="347"/>
      <c r="H226" s="276">
        <f>((100*E226)/E224)-100</f>
        <v>105.15695067264573</v>
      </c>
      <c r="I226" s="276">
        <f>((100*B226)/B224)-100</f>
        <v>105.15695067264573</v>
      </c>
      <c r="J226" s="277"/>
      <c r="K226" s="295"/>
      <c r="L226" s="279"/>
      <c r="M226" s="280"/>
    </row>
    <row r="227" spans="1:13" ht="24.75" customHeight="1" thickBot="1">
      <c r="A227" s="827" t="s">
        <v>620</v>
      </c>
      <c r="B227" s="828"/>
      <c r="C227" s="828"/>
      <c r="D227" s="828"/>
      <c r="E227" s="828"/>
      <c r="F227" s="828"/>
      <c r="G227" s="828"/>
      <c r="H227" s="828"/>
      <c r="I227" s="828"/>
      <c r="J227" s="828"/>
      <c r="K227" s="828"/>
      <c r="L227" s="828"/>
      <c r="M227" s="829"/>
    </row>
    <row r="228" spans="1:13">
      <c r="A228" s="358" t="s">
        <v>536</v>
      </c>
      <c r="B228" s="565">
        <f t="shared" ref="B228:D228" si="5">B224+B220+B216</f>
        <v>408.2</v>
      </c>
      <c r="C228" s="367">
        <f t="shared" si="5"/>
        <v>0</v>
      </c>
      <c r="D228" s="367">
        <f t="shared" si="5"/>
        <v>0</v>
      </c>
      <c r="E228" s="367">
        <f>E224+E220+E216</f>
        <v>408.2</v>
      </c>
      <c r="F228" s="367"/>
      <c r="G228" s="368"/>
      <c r="H228" s="369"/>
      <c r="I228" s="369"/>
      <c r="J228" s="370"/>
      <c r="K228" s="371"/>
      <c r="L228" s="372"/>
      <c r="M228" s="373"/>
    </row>
    <row r="229" spans="1:13">
      <c r="A229" s="363"/>
      <c r="B229" s="374"/>
      <c r="C229" s="375"/>
      <c r="D229" s="375"/>
      <c r="E229" s="375"/>
      <c r="F229" s="375"/>
      <c r="G229" s="270"/>
      <c r="H229" s="265"/>
      <c r="I229" s="265"/>
      <c r="J229" s="270"/>
      <c r="K229" s="376"/>
      <c r="L229" s="376"/>
      <c r="M229" s="377"/>
    </row>
    <row r="230" spans="1:13" ht="31.8" thickBot="1">
      <c r="A230" s="353" t="s">
        <v>539</v>
      </c>
      <c r="B230" s="566">
        <f t="shared" ref="B230:D230" si="6">B226+B222+B218</f>
        <v>401.36099999999999</v>
      </c>
      <c r="C230" s="378">
        <f t="shared" si="6"/>
        <v>0</v>
      </c>
      <c r="D230" s="378">
        <f t="shared" si="6"/>
        <v>0</v>
      </c>
      <c r="E230" s="378">
        <f>E226+E222+E218</f>
        <v>401.36099999999999</v>
      </c>
      <c r="F230" s="378">
        <f>F226+F222+F218</f>
        <v>0</v>
      </c>
      <c r="G230" s="341"/>
      <c r="H230" s="307">
        <f>((100*E230)/E228)-100</f>
        <v>-1.6754042136207801</v>
      </c>
      <c r="I230" s="307">
        <f>((100*B230)/B228)-100</f>
        <v>-1.6754042136207801</v>
      </c>
      <c r="J230" s="341"/>
      <c r="K230" s="379"/>
      <c r="L230" s="379"/>
      <c r="M230" s="380"/>
    </row>
    <row r="231" spans="1:13" ht="25.5" customHeight="1">
      <c r="A231" s="839" t="s">
        <v>621</v>
      </c>
      <c r="B231" s="840"/>
      <c r="C231" s="840"/>
      <c r="D231" s="840"/>
      <c r="E231" s="840"/>
      <c r="F231" s="840"/>
      <c r="G231" s="840"/>
      <c r="H231" s="840"/>
      <c r="I231" s="840"/>
      <c r="J231" s="840"/>
      <c r="K231" s="840"/>
      <c r="L231" s="840"/>
      <c r="M231" s="841"/>
    </row>
    <row r="232" spans="1:13" ht="15" customHeight="1" thickBot="1">
      <c r="A232" s="364"/>
      <c r="B232" s="365"/>
      <c r="C232" s="366"/>
      <c r="D232" s="366"/>
      <c r="E232" s="366"/>
      <c r="F232" s="366"/>
      <c r="G232" s="366"/>
      <c r="H232" s="852"/>
      <c r="I232" s="852"/>
      <c r="J232" s="852"/>
      <c r="K232" s="852"/>
      <c r="L232" s="852"/>
      <c r="M232" s="853"/>
    </row>
    <row r="233" spans="1:13">
      <c r="A233" s="854" t="s">
        <v>622</v>
      </c>
      <c r="B233" s="855"/>
      <c r="C233" s="855"/>
      <c r="D233" s="855"/>
      <c r="E233" s="855"/>
      <c r="F233" s="855"/>
      <c r="G233" s="855"/>
      <c r="H233" s="855"/>
      <c r="I233" s="855"/>
      <c r="J233" s="855"/>
      <c r="K233" s="855"/>
      <c r="L233" s="855"/>
      <c r="M233" s="856"/>
    </row>
    <row r="234" spans="1:13">
      <c r="A234" s="261" t="s">
        <v>536</v>
      </c>
      <c r="B234" s="381">
        <f>C234+D234+E234</f>
        <v>1014</v>
      </c>
      <c r="C234" s="382"/>
      <c r="D234" s="382"/>
      <c r="E234" s="382">
        <v>1014</v>
      </c>
      <c r="F234" s="383"/>
      <c r="G234" s="264"/>
      <c r="H234" s="384"/>
      <c r="I234" s="384"/>
      <c r="J234" s="266"/>
      <c r="K234" s="267"/>
      <c r="L234" s="268"/>
      <c r="M234" s="269"/>
    </row>
    <row r="235" spans="1:13">
      <c r="A235" s="261"/>
      <c r="B235" s="303"/>
      <c r="C235" s="264"/>
      <c r="D235" s="264"/>
      <c r="E235" s="264"/>
      <c r="F235" s="264"/>
      <c r="G235" s="264"/>
      <c r="H235" s="384"/>
      <c r="I235" s="384"/>
      <c r="J235" s="271"/>
      <c r="K235" s="272"/>
      <c r="L235" s="268"/>
      <c r="M235" s="269"/>
    </row>
    <row r="236" spans="1:13" ht="31.2">
      <c r="A236" s="301" t="s">
        <v>539</v>
      </c>
      <c r="B236" s="385"/>
      <c r="C236" s="386"/>
      <c r="D236" s="386"/>
      <c r="E236" s="386"/>
      <c r="F236" s="386"/>
      <c r="G236" s="386"/>
      <c r="H236" s="387"/>
      <c r="I236" s="387"/>
      <c r="J236" s="271"/>
      <c r="K236" s="388"/>
      <c r="L236" s="268"/>
      <c r="M236" s="389"/>
    </row>
    <row r="237" spans="1:13">
      <c r="A237" s="849"/>
      <c r="B237" s="850"/>
      <c r="C237" s="850"/>
      <c r="D237" s="850"/>
      <c r="E237" s="850"/>
      <c r="F237" s="850"/>
      <c r="G237" s="850"/>
      <c r="H237" s="850"/>
      <c r="I237" s="850"/>
      <c r="J237" s="850"/>
      <c r="K237" s="850"/>
      <c r="L237" s="850"/>
      <c r="M237" s="851"/>
    </row>
    <row r="238" spans="1:13">
      <c r="A238" s="849" t="s">
        <v>623</v>
      </c>
      <c r="B238" s="850"/>
      <c r="C238" s="850"/>
      <c r="D238" s="850"/>
      <c r="E238" s="850"/>
      <c r="F238" s="850"/>
      <c r="G238" s="850"/>
      <c r="H238" s="850"/>
      <c r="I238" s="850"/>
      <c r="J238" s="850"/>
      <c r="K238" s="850"/>
      <c r="L238" s="850"/>
      <c r="M238" s="851"/>
    </row>
    <row r="239" spans="1:13">
      <c r="A239" s="261" t="s">
        <v>536</v>
      </c>
      <c r="B239" s="390">
        <f>C239+D239+E239</f>
        <v>2675.1</v>
      </c>
      <c r="C239" s="383">
        <v>505.1</v>
      </c>
      <c r="D239" s="383">
        <v>7.3</v>
      </c>
      <c r="E239" s="383">
        <v>2162.6999999999998</v>
      </c>
      <c r="F239" s="383"/>
      <c r="G239" s="264"/>
      <c r="H239" s="384"/>
      <c r="I239" s="384"/>
      <c r="J239" s="266"/>
      <c r="K239" s="267"/>
      <c r="L239" s="268"/>
      <c r="M239" s="269"/>
    </row>
    <row r="240" spans="1:13">
      <c r="A240" s="261"/>
      <c r="B240" s="303"/>
      <c r="C240" s="264"/>
      <c r="D240" s="264"/>
      <c r="E240" s="264"/>
      <c r="F240" s="264"/>
      <c r="G240" s="264"/>
      <c r="H240" s="384"/>
      <c r="I240" s="384"/>
      <c r="J240" s="271"/>
      <c r="K240" s="272"/>
      <c r="L240" s="268"/>
      <c r="M240" s="269"/>
    </row>
    <row r="241" spans="1:13" ht="31.8" thickBot="1">
      <c r="A241" s="281" t="s">
        <v>539</v>
      </c>
      <c r="B241" s="391"/>
      <c r="C241" s="392"/>
      <c r="D241" s="392"/>
      <c r="E241" s="392"/>
      <c r="F241" s="392"/>
      <c r="G241" s="392"/>
      <c r="H241" s="393"/>
      <c r="I241" s="393"/>
      <c r="J241" s="285"/>
      <c r="K241" s="394"/>
      <c r="L241" s="287"/>
      <c r="M241" s="395"/>
    </row>
    <row r="242" spans="1:13">
      <c r="A242" s="836" t="s">
        <v>416</v>
      </c>
      <c r="B242" s="837"/>
      <c r="C242" s="837"/>
      <c r="D242" s="837"/>
      <c r="E242" s="837"/>
      <c r="F242" s="837"/>
      <c r="G242" s="837"/>
      <c r="H242" s="837"/>
      <c r="I242" s="837"/>
      <c r="J242" s="837"/>
      <c r="K242" s="837"/>
      <c r="L242" s="837"/>
      <c r="M242" s="838"/>
    </row>
    <row r="243" spans="1:13">
      <c r="A243" s="261" t="s">
        <v>536</v>
      </c>
      <c r="B243" s="385"/>
      <c r="C243" s="386"/>
      <c r="D243" s="386"/>
      <c r="E243" s="386"/>
      <c r="F243" s="386"/>
      <c r="G243" s="386"/>
      <c r="H243" s="387"/>
      <c r="I243" s="387"/>
      <c r="J243" s="271"/>
      <c r="K243" s="388"/>
      <c r="L243" s="268"/>
      <c r="M243" s="389"/>
    </row>
    <row r="244" spans="1:13">
      <c r="A244" s="261"/>
      <c r="B244" s="303"/>
      <c r="C244" s="264"/>
      <c r="D244" s="264"/>
      <c r="E244" s="264"/>
      <c r="F244" s="264"/>
      <c r="G244" s="264"/>
      <c r="H244" s="384"/>
      <c r="I244" s="384"/>
      <c r="J244" s="271"/>
      <c r="K244" s="272"/>
      <c r="L244" s="268"/>
      <c r="M244" s="269"/>
    </row>
    <row r="245" spans="1:13" ht="31.8" thickBot="1">
      <c r="A245" s="281" t="s">
        <v>539</v>
      </c>
      <c r="B245" s="282">
        <f>C245+D245+E245</f>
        <v>3778.2</v>
      </c>
      <c r="C245" s="283">
        <v>565</v>
      </c>
      <c r="D245" s="283">
        <v>8.1999999999999993</v>
      </c>
      <c r="E245" s="283">
        <v>3205</v>
      </c>
      <c r="F245" s="283"/>
      <c r="G245" s="307">
        <f>C245/C239*100-100</f>
        <v>11.859037814294197</v>
      </c>
      <c r="H245" s="307">
        <f>((100*E245)/(E239+E234))-100</f>
        <v>0.89086158592250797</v>
      </c>
      <c r="I245" s="307">
        <f>((100*B245)/(B239+B234))-100</f>
        <v>2.4152232251768737</v>
      </c>
      <c r="J245" s="285"/>
      <c r="K245" s="555" t="s">
        <v>775</v>
      </c>
      <c r="L245" s="287"/>
      <c r="M245" s="288"/>
    </row>
    <row r="246" spans="1:13">
      <c r="A246" s="836" t="s">
        <v>624</v>
      </c>
      <c r="B246" s="837"/>
      <c r="C246" s="837"/>
      <c r="D246" s="837"/>
      <c r="E246" s="837"/>
      <c r="F246" s="837"/>
      <c r="G246" s="837"/>
      <c r="H246" s="837"/>
      <c r="I246" s="837"/>
      <c r="J246" s="837"/>
      <c r="K246" s="837"/>
      <c r="L246" s="837"/>
      <c r="M246" s="838"/>
    </row>
    <row r="247" spans="1:13">
      <c r="A247" s="261" t="s">
        <v>536</v>
      </c>
      <c r="B247" s="381">
        <f>C247+D247+E247</f>
        <v>60</v>
      </c>
      <c r="C247" s="382"/>
      <c r="D247" s="382"/>
      <c r="E247" s="382">
        <v>60</v>
      </c>
      <c r="F247" s="383"/>
      <c r="G247" s="270"/>
      <c r="H247" s="265"/>
      <c r="I247" s="265"/>
      <c r="J247" s="266"/>
      <c r="K247" s="267"/>
      <c r="L247" s="268"/>
      <c r="M247" s="269"/>
    </row>
    <row r="248" spans="1:13">
      <c r="A248" s="261"/>
      <c r="B248" s="262"/>
      <c r="C248" s="263"/>
      <c r="D248" s="263"/>
      <c r="E248" s="263"/>
      <c r="F248" s="264"/>
      <c r="G248" s="270"/>
      <c r="H248" s="265"/>
      <c r="I248" s="265"/>
      <c r="J248" s="271"/>
      <c r="K248" s="272"/>
      <c r="L248" s="268"/>
      <c r="M248" s="269"/>
    </row>
    <row r="249" spans="1:13" ht="31.8" thickBot="1">
      <c r="A249" s="281" t="s">
        <v>539</v>
      </c>
      <c r="B249" s="339">
        <f t="shared" ref="B249" si="7">C249+D249+E249</f>
        <v>60</v>
      </c>
      <c r="C249" s="306"/>
      <c r="D249" s="306"/>
      <c r="E249" s="306">
        <v>60</v>
      </c>
      <c r="F249" s="283"/>
      <c r="G249" s="341"/>
      <c r="H249" s="307">
        <f>((100*E249)/E247)-100</f>
        <v>0</v>
      </c>
      <c r="I249" s="307">
        <f>((100*B249)/B247)-100</f>
        <v>0</v>
      </c>
      <c r="J249" s="285"/>
      <c r="K249" s="305"/>
      <c r="L249" s="287"/>
      <c r="M249" s="288"/>
    </row>
    <row r="250" spans="1:13">
      <c r="A250" s="836" t="s">
        <v>625</v>
      </c>
      <c r="B250" s="837"/>
      <c r="C250" s="837"/>
      <c r="D250" s="837"/>
      <c r="E250" s="837"/>
      <c r="F250" s="837"/>
      <c r="G250" s="837"/>
      <c r="H250" s="837"/>
      <c r="I250" s="837"/>
      <c r="J250" s="837"/>
      <c r="K250" s="837"/>
      <c r="L250" s="837"/>
      <c r="M250" s="838"/>
    </row>
    <row r="251" spans="1:13">
      <c r="A251" s="261" t="s">
        <v>536</v>
      </c>
      <c r="B251" s="381">
        <f>C251+D251+E251</f>
        <v>665</v>
      </c>
      <c r="C251" s="382"/>
      <c r="D251" s="382"/>
      <c r="E251" s="382">
        <v>665</v>
      </c>
      <c r="F251" s="383"/>
      <c r="G251" s="270"/>
      <c r="H251" s="265"/>
      <c r="I251" s="265"/>
      <c r="J251" s="266"/>
      <c r="K251" s="267"/>
      <c r="L251" s="268"/>
      <c r="M251" s="269"/>
    </row>
    <row r="252" spans="1:13" ht="15" customHeight="1">
      <c r="A252" s="261"/>
      <c r="B252" s="303"/>
      <c r="C252" s="264"/>
      <c r="D252" s="264"/>
      <c r="E252" s="264"/>
      <c r="F252" s="264"/>
      <c r="G252" s="270"/>
      <c r="H252" s="265"/>
      <c r="I252" s="265"/>
      <c r="J252" s="271"/>
      <c r="K252" s="272"/>
      <c r="L252" s="268"/>
      <c r="M252" s="269"/>
    </row>
    <row r="253" spans="1:13" ht="31.2">
      <c r="A253" s="301" t="s">
        <v>539</v>
      </c>
      <c r="B253" s="303">
        <f t="shared" ref="B253" si="8">C253+D253+E253</f>
        <v>187.3</v>
      </c>
      <c r="C253" s="264"/>
      <c r="D253" s="264"/>
      <c r="E253" s="264">
        <v>187.3</v>
      </c>
      <c r="F253" s="264"/>
      <c r="G253" s="270"/>
      <c r="H253" s="302">
        <f>((100*E253)/E251)-100</f>
        <v>-71.834586466165405</v>
      </c>
      <c r="I253" s="302">
        <f>((100*B253)/B251)-100</f>
        <v>-71.834586466165405</v>
      </c>
      <c r="J253" s="266">
        <v>99.1</v>
      </c>
      <c r="K253" s="272" t="s">
        <v>626</v>
      </c>
      <c r="L253" s="268"/>
      <c r="M253" s="269"/>
    </row>
    <row r="254" spans="1:13">
      <c r="A254" s="301"/>
      <c r="B254" s="303"/>
      <c r="C254" s="264"/>
      <c r="D254" s="264"/>
      <c r="E254" s="264"/>
      <c r="F254" s="264"/>
      <c r="G254" s="270"/>
      <c r="H254" s="265"/>
      <c r="I254" s="265"/>
      <c r="J254" s="266">
        <v>66</v>
      </c>
      <c r="K254" s="272" t="s">
        <v>627</v>
      </c>
      <c r="L254" s="268"/>
      <c r="M254" s="396"/>
    </row>
    <row r="255" spans="1:13" ht="16.2" thickBot="1">
      <c r="A255" s="281"/>
      <c r="B255" s="282"/>
      <c r="C255" s="283"/>
      <c r="D255" s="283"/>
      <c r="E255" s="283"/>
      <c r="F255" s="283"/>
      <c r="G255" s="341"/>
      <c r="H255" s="284"/>
      <c r="I255" s="284"/>
      <c r="J255" s="285">
        <v>22.2</v>
      </c>
      <c r="K255" s="305" t="s">
        <v>628</v>
      </c>
      <c r="L255" s="287"/>
      <c r="M255" s="397"/>
    </row>
    <row r="256" spans="1:13">
      <c r="A256" s="836" t="s">
        <v>60</v>
      </c>
      <c r="B256" s="837"/>
      <c r="C256" s="837"/>
      <c r="D256" s="837"/>
      <c r="E256" s="837"/>
      <c r="F256" s="837"/>
      <c r="G256" s="837"/>
      <c r="H256" s="837"/>
      <c r="I256" s="837"/>
      <c r="J256" s="837"/>
      <c r="K256" s="837"/>
      <c r="L256" s="837"/>
      <c r="M256" s="838"/>
    </row>
    <row r="257" spans="1:13">
      <c r="A257" s="261" t="s">
        <v>536</v>
      </c>
      <c r="B257" s="303"/>
      <c r="C257" s="264"/>
      <c r="D257" s="264"/>
      <c r="E257" s="264"/>
      <c r="F257" s="264"/>
      <c r="G257" s="270"/>
      <c r="H257" s="265"/>
      <c r="I257" s="265"/>
      <c r="J257" s="266"/>
      <c r="K257" s="267"/>
      <c r="L257" s="268"/>
      <c r="M257" s="269"/>
    </row>
    <row r="258" spans="1:13">
      <c r="A258" s="261"/>
      <c r="B258" s="303"/>
      <c r="C258" s="264"/>
      <c r="D258" s="264"/>
      <c r="E258" s="264"/>
      <c r="F258" s="264"/>
      <c r="G258" s="270"/>
      <c r="H258" s="265"/>
      <c r="I258" s="265"/>
      <c r="J258" s="271"/>
      <c r="K258" s="272"/>
      <c r="L258" s="268"/>
      <c r="M258" s="269"/>
    </row>
    <row r="259" spans="1:13" ht="31.2">
      <c r="A259" s="301" t="s">
        <v>539</v>
      </c>
      <c r="B259" s="262">
        <f>C259+D259+E259</f>
        <v>240</v>
      </c>
      <c r="C259" s="263"/>
      <c r="D259" s="263"/>
      <c r="E259" s="263">
        <v>240</v>
      </c>
      <c r="F259" s="264"/>
      <c r="G259" s="270"/>
      <c r="H259" s="265"/>
      <c r="I259" s="265"/>
      <c r="J259" s="266">
        <v>190</v>
      </c>
      <c r="K259" s="345" t="s">
        <v>629</v>
      </c>
      <c r="L259" s="268"/>
      <c r="M259" s="269"/>
    </row>
    <row r="260" spans="1:13" ht="16.2" thickBot="1">
      <c r="A260" s="281"/>
      <c r="B260" s="282"/>
      <c r="C260" s="283"/>
      <c r="D260" s="283"/>
      <c r="E260" s="283"/>
      <c r="F260" s="283"/>
      <c r="G260" s="341"/>
      <c r="H260" s="284"/>
      <c r="I260" s="284"/>
      <c r="J260" s="304">
        <v>50</v>
      </c>
      <c r="K260" s="286" t="s">
        <v>630</v>
      </c>
      <c r="L260" s="287"/>
      <c r="M260" s="288"/>
    </row>
    <row r="261" spans="1:13">
      <c r="A261" s="836" t="s">
        <v>71</v>
      </c>
      <c r="B261" s="837"/>
      <c r="C261" s="837"/>
      <c r="D261" s="837"/>
      <c r="E261" s="837"/>
      <c r="F261" s="837"/>
      <c r="G261" s="837"/>
      <c r="H261" s="837"/>
      <c r="I261" s="837"/>
      <c r="J261" s="837"/>
      <c r="K261" s="837"/>
      <c r="L261" s="837"/>
      <c r="M261" s="838"/>
    </row>
    <row r="262" spans="1:13">
      <c r="A262" s="261" t="s">
        <v>536</v>
      </c>
      <c r="B262" s="390">
        <f>C262+D262+E262</f>
        <v>51.4</v>
      </c>
      <c r="C262" s="383"/>
      <c r="D262" s="383"/>
      <c r="E262" s="383">
        <v>51.4</v>
      </c>
      <c r="F262" s="383"/>
      <c r="G262" s="270"/>
      <c r="H262" s="265"/>
      <c r="I262" s="265"/>
      <c r="J262" s="266"/>
      <c r="K262" s="267"/>
      <c r="L262" s="268"/>
      <c r="M262" s="269"/>
    </row>
    <row r="263" spans="1:13">
      <c r="A263" s="261"/>
      <c r="B263" s="303"/>
      <c r="C263" s="264"/>
      <c r="D263" s="264"/>
      <c r="E263" s="264"/>
      <c r="F263" s="264"/>
      <c r="G263" s="270"/>
      <c r="H263" s="265"/>
      <c r="I263" s="265"/>
      <c r="J263" s="271"/>
      <c r="K263" s="272"/>
      <c r="L263" s="268"/>
      <c r="M263" s="269"/>
    </row>
    <row r="264" spans="1:13" ht="31.2">
      <c r="A264" s="301" t="s">
        <v>539</v>
      </c>
      <c r="B264" s="303">
        <f t="shared" ref="B264" si="9">C264+D264+E264</f>
        <v>59.1</v>
      </c>
      <c r="C264" s="264"/>
      <c r="D264" s="264"/>
      <c r="E264" s="264">
        <v>59.1</v>
      </c>
      <c r="F264" s="264"/>
      <c r="G264" s="270"/>
      <c r="H264" s="302">
        <f>((100*E264)/E262)-100</f>
        <v>14.980544747081709</v>
      </c>
      <c r="I264" s="302">
        <f>((100*B264)/B262)-100</f>
        <v>14.980544747081709</v>
      </c>
      <c r="J264" s="271"/>
      <c r="K264" s="272"/>
      <c r="L264" s="268"/>
      <c r="M264" s="269"/>
    </row>
    <row r="265" spans="1:13">
      <c r="A265" s="836" t="s">
        <v>631</v>
      </c>
      <c r="B265" s="837"/>
      <c r="C265" s="837"/>
      <c r="D265" s="837"/>
      <c r="E265" s="837"/>
      <c r="F265" s="837"/>
      <c r="G265" s="837"/>
      <c r="H265" s="837"/>
      <c r="I265" s="837"/>
      <c r="J265" s="837"/>
      <c r="K265" s="837"/>
      <c r="L265" s="837"/>
      <c r="M265" s="838"/>
    </row>
    <row r="266" spans="1:13">
      <c r="A266" s="261" t="s">
        <v>536</v>
      </c>
      <c r="B266" s="390">
        <f>C266+D266+E266</f>
        <v>36.700000000000003</v>
      </c>
      <c r="C266" s="383"/>
      <c r="D266" s="383"/>
      <c r="E266" s="383">
        <v>36.700000000000003</v>
      </c>
      <c r="F266" s="383"/>
      <c r="G266" s="270"/>
      <c r="H266" s="265"/>
      <c r="I266" s="265"/>
      <c r="J266" s="266"/>
      <c r="K266" s="267"/>
      <c r="L266" s="268"/>
      <c r="M266" s="269"/>
    </row>
    <row r="267" spans="1:13">
      <c r="A267" s="261"/>
      <c r="B267" s="303"/>
      <c r="C267" s="264"/>
      <c r="D267" s="264"/>
      <c r="E267" s="264"/>
      <c r="F267" s="264"/>
      <c r="G267" s="270"/>
      <c r="H267" s="265"/>
      <c r="I267" s="265"/>
      <c r="J267" s="271"/>
      <c r="K267" s="272"/>
      <c r="L267" s="268"/>
      <c r="M267" s="269"/>
    </row>
    <row r="268" spans="1:13" ht="31.8" thickBot="1">
      <c r="A268" s="281" t="s">
        <v>539</v>
      </c>
      <c r="B268" s="282">
        <f t="shared" ref="B268" si="10">C268+D268+E268</f>
        <v>38.700000000000003</v>
      </c>
      <c r="C268" s="283"/>
      <c r="D268" s="283"/>
      <c r="E268" s="283">
        <v>38.700000000000003</v>
      </c>
      <c r="F268" s="283"/>
      <c r="G268" s="341"/>
      <c r="H268" s="307">
        <f>((100*B268)/B266)-100</f>
        <v>5.4495912806539621</v>
      </c>
      <c r="I268" s="307">
        <f>((100*B268)/B266)-100</f>
        <v>5.4495912806539621</v>
      </c>
      <c r="J268" s="285"/>
      <c r="K268" s="305"/>
      <c r="L268" s="287"/>
      <c r="M268" s="288"/>
    </row>
    <row r="269" spans="1:13">
      <c r="A269" s="836" t="s">
        <v>632</v>
      </c>
      <c r="B269" s="837"/>
      <c r="C269" s="837"/>
      <c r="D269" s="837"/>
      <c r="E269" s="837"/>
      <c r="F269" s="837"/>
      <c r="G269" s="837"/>
      <c r="H269" s="837"/>
      <c r="I269" s="837"/>
      <c r="J269" s="837"/>
      <c r="K269" s="837"/>
      <c r="L269" s="837"/>
      <c r="M269" s="838"/>
    </row>
    <row r="270" spans="1:13">
      <c r="A270" s="261" t="s">
        <v>536</v>
      </c>
      <c r="B270" s="381">
        <f>C270+D270+E270</f>
        <v>1785.8000000000002</v>
      </c>
      <c r="C270" s="382">
        <v>1598.7</v>
      </c>
      <c r="D270" s="382">
        <v>23.2</v>
      </c>
      <c r="E270" s="382">
        <v>163.9</v>
      </c>
      <c r="F270" s="382"/>
      <c r="G270" s="270"/>
      <c r="H270" s="265"/>
      <c r="I270" s="265"/>
      <c r="J270" s="266"/>
      <c r="K270" s="267"/>
      <c r="L270" s="268"/>
      <c r="M270" s="269"/>
    </row>
    <row r="271" spans="1:13">
      <c r="A271" s="261"/>
      <c r="B271" s="262"/>
      <c r="C271" s="263"/>
      <c r="D271" s="263"/>
      <c r="E271" s="263"/>
      <c r="F271" s="263"/>
      <c r="G271" s="270"/>
      <c r="H271" s="265"/>
      <c r="I271" s="265"/>
      <c r="J271" s="271"/>
      <c r="K271" s="272"/>
      <c r="L271" s="268"/>
      <c r="M271" s="269"/>
    </row>
    <row r="272" spans="1:13" ht="31.2">
      <c r="A272" s="301" t="s">
        <v>539</v>
      </c>
      <c r="B272" s="262">
        <f>C272+D272+E272+F272</f>
        <v>2169.7000000000003</v>
      </c>
      <c r="C272" s="263">
        <v>1924</v>
      </c>
      <c r="D272" s="263">
        <v>27.9</v>
      </c>
      <c r="E272" s="263">
        <v>214</v>
      </c>
      <c r="F272" s="263">
        <v>3.8</v>
      </c>
      <c r="G272" s="302">
        <f>C272/C270*100-100</f>
        <v>20.347782573340851</v>
      </c>
      <c r="H272" s="302">
        <f>((100*E272)/E270)-100</f>
        <v>30.567419158023171</v>
      </c>
      <c r="I272" s="302">
        <f>((100*B272)/B270)-100</f>
        <v>21.497368126329945</v>
      </c>
      <c r="J272" s="266">
        <v>110</v>
      </c>
      <c r="K272" s="272" t="s">
        <v>633</v>
      </c>
      <c r="L272" s="268"/>
      <c r="M272" s="269"/>
    </row>
    <row r="273" spans="1:13">
      <c r="A273" s="836" t="s">
        <v>634</v>
      </c>
      <c r="B273" s="837"/>
      <c r="C273" s="837"/>
      <c r="D273" s="837"/>
      <c r="E273" s="837"/>
      <c r="F273" s="837"/>
      <c r="G273" s="837"/>
      <c r="H273" s="837"/>
      <c r="I273" s="837"/>
      <c r="J273" s="837"/>
      <c r="K273" s="837"/>
      <c r="L273" s="837"/>
      <c r="M273" s="838"/>
    </row>
    <row r="274" spans="1:13">
      <c r="A274" s="261" t="s">
        <v>536</v>
      </c>
      <c r="B274" s="390">
        <f>C274+D274+E274</f>
        <v>41.300000000000004</v>
      </c>
      <c r="C274" s="398">
        <v>40.700000000000003</v>
      </c>
      <c r="D274" s="398">
        <v>0.6</v>
      </c>
      <c r="E274" s="264">
        <v>0</v>
      </c>
      <c r="F274" s="264"/>
      <c r="G274" s="270"/>
      <c r="H274" s="265"/>
      <c r="I274" s="265"/>
      <c r="J274" s="266"/>
      <c r="K274" s="267"/>
      <c r="L274" s="268"/>
      <c r="M274" s="269"/>
    </row>
    <row r="275" spans="1:13">
      <c r="A275" s="261"/>
      <c r="B275" s="303"/>
      <c r="C275" s="264"/>
      <c r="D275" s="264"/>
      <c r="E275" s="264"/>
      <c r="F275" s="264"/>
      <c r="G275" s="270"/>
      <c r="H275" s="265"/>
      <c r="I275" s="265"/>
      <c r="J275" s="271"/>
      <c r="K275" s="272"/>
      <c r="L275" s="268"/>
      <c r="M275" s="269"/>
    </row>
    <row r="276" spans="1:13" ht="31.8" thickBot="1">
      <c r="A276" s="281" t="s">
        <v>539</v>
      </c>
      <c r="B276" s="282">
        <f>C276+D276+E276+F276</f>
        <v>12.2</v>
      </c>
      <c r="C276" s="283">
        <v>12</v>
      </c>
      <c r="D276" s="283">
        <v>0.2</v>
      </c>
      <c r="E276" s="283"/>
      <c r="F276" s="283"/>
      <c r="G276" s="307">
        <f>C276/C274*100-100</f>
        <v>-70.515970515970508</v>
      </c>
      <c r="H276" s="307"/>
      <c r="I276" s="307">
        <f>((100*B276)/B274)-100</f>
        <v>-70.460048426150124</v>
      </c>
      <c r="J276" s="285"/>
      <c r="K276" s="305" t="s">
        <v>635</v>
      </c>
      <c r="L276" s="287"/>
      <c r="M276" s="288"/>
    </row>
    <row r="277" spans="1:13">
      <c r="A277" s="836" t="s">
        <v>636</v>
      </c>
      <c r="B277" s="837"/>
      <c r="C277" s="837"/>
      <c r="D277" s="837"/>
      <c r="E277" s="837"/>
      <c r="F277" s="837"/>
      <c r="G277" s="837"/>
      <c r="H277" s="837"/>
      <c r="I277" s="837"/>
      <c r="J277" s="837"/>
      <c r="K277" s="837"/>
      <c r="L277" s="837"/>
      <c r="M277" s="838"/>
    </row>
    <row r="278" spans="1:13">
      <c r="A278" s="261" t="s">
        <v>536</v>
      </c>
      <c r="B278" s="390">
        <f>C278+D278+E278</f>
        <v>343.40000000000003</v>
      </c>
      <c r="C278" s="383">
        <v>296.5</v>
      </c>
      <c r="D278" s="383">
        <v>4.3</v>
      </c>
      <c r="E278" s="383">
        <v>42.6</v>
      </c>
      <c r="F278" s="383"/>
      <c r="G278" s="270"/>
      <c r="H278" s="265"/>
      <c r="I278" s="265"/>
      <c r="J278" s="266">
        <v>10</v>
      </c>
      <c r="K278" s="267" t="s">
        <v>543</v>
      </c>
      <c r="L278" s="268"/>
      <c r="M278" s="269"/>
    </row>
    <row r="279" spans="1:13">
      <c r="A279" s="261"/>
      <c r="B279" s="303"/>
      <c r="C279" s="264"/>
      <c r="D279" s="264"/>
      <c r="E279" s="264"/>
      <c r="F279" s="264"/>
      <c r="G279" s="270"/>
      <c r="H279" s="265"/>
      <c r="I279" s="265"/>
      <c r="J279" s="271"/>
      <c r="K279" s="272"/>
      <c r="L279" s="268"/>
      <c r="M279" s="269"/>
    </row>
    <row r="280" spans="1:13" ht="30" customHeight="1">
      <c r="A280" s="301" t="s">
        <v>539</v>
      </c>
      <c r="B280" s="303">
        <f>C280+D280+E280+F280</f>
        <v>406.6</v>
      </c>
      <c r="C280" s="264">
        <v>351.3</v>
      </c>
      <c r="D280" s="264">
        <v>5.0999999999999996</v>
      </c>
      <c r="E280" s="264">
        <v>48.2</v>
      </c>
      <c r="F280" s="264">
        <v>2</v>
      </c>
      <c r="G280" s="302">
        <f>C280/C278*100-100</f>
        <v>18.4822934232715</v>
      </c>
      <c r="H280" s="302">
        <f>((100*E280)/E278)-100</f>
        <v>13.145539906103281</v>
      </c>
      <c r="I280" s="302">
        <f>((100*B280)/B278)-100</f>
        <v>18.404193360512508</v>
      </c>
      <c r="J280" s="271">
        <v>23.7</v>
      </c>
      <c r="K280" s="399" t="s">
        <v>637</v>
      </c>
      <c r="L280" s="268"/>
      <c r="M280" s="269"/>
    </row>
    <row r="281" spans="1:13" ht="31.5" customHeight="1" thickBot="1">
      <c r="A281" s="281"/>
      <c r="B281" s="282"/>
      <c r="C281" s="283"/>
      <c r="D281" s="283"/>
      <c r="E281" s="283"/>
      <c r="F281" s="283"/>
      <c r="G281" s="284"/>
      <c r="H281" s="284"/>
      <c r="I281" s="284"/>
      <c r="J281" s="285"/>
      <c r="K281" s="286" t="s">
        <v>638</v>
      </c>
      <c r="L281" s="287"/>
      <c r="M281" s="288"/>
    </row>
    <row r="282" spans="1:13">
      <c r="A282" s="836" t="s">
        <v>639</v>
      </c>
      <c r="B282" s="837"/>
      <c r="C282" s="837"/>
      <c r="D282" s="837"/>
      <c r="E282" s="837"/>
      <c r="F282" s="837"/>
      <c r="G282" s="837"/>
      <c r="H282" s="837"/>
      <c r="I282" s="837"/>
      <c r="J282" s="837"/>
      <c r="K282" s="837"/>
      <c r="L282" s="837"/>
      <c r="M282" s="838"/>
    </row>
    <row r="283" spans="1:13">
      <c r="A283" s="261" t="s">
        <v>536</v>
      </c>
      <c r="B283" s="390">
        <f>C283+D283+E283</f>
        <v>156.79999999999998</v>
      </c>
      <c r="C283" s="398">
        <v>154.6</v>
      </c>
      <c r="D283" s="398">
        <v>2.2000000000000002</v>
      </c>
      <c r="E283" s="264"/>
      <c r="F283" s="264"/>
      <c r="G283" s="270"/>
      <c r="H283" s="265"/>
      <c r="I283" s="265"/>
      <c r="J283" s="266"/>
      <c r="K283" s="267"/>
      <c r="L283" s="268"/>
      <c r="M283" s="269"/>
    </row>
    <row r="284" spans="1:13">
      <c r="A284" s="261"/>
      <c r="B284" s="303"/>
      <c r="C284" s="264"/>
      <c r="D284" s="264"/>
      <c r="E284" s="264"/>
      <c r="F284" s="264"/>
      <c r="G284" s="270"/>
      <c r="H284" s="265"/>
      <c r="I284" s="265"/>
      <c r="J284" s="271"/>
      <c r="K284" s="272"/>
      <c r="L284" s="268"/>
      <c r="M284" s="269"/>
    </row>
    <row r="285" spans="1:13" ht="31.8" thickBot="1">
      <c r="A285" s="281" t="s">
        <v>539</v>
      </c>
      <c r="B285" s="282">
        <f>C285+D285+E285+F285</f>
        <v>169</v>
      </c>
      <c r="C285" s="283">
        <v>166.6</v>
      </c>
      <c r="D285" s="283">
        <v>2.4</v>
      </c>
      <c r="E285" s="283"/>
      <c r="F285" s="283"/>
      <c r="G285" s="307">
        <f>C285/C283*100-100</f>
        <v>7.7619663648124089</v>
      </c>
      <c r="H285" s="307"/>
      <c r="I285" s="307">
        <f>((100*B285)/B283)-100</f>
        <v>7.7806122448979664</v>
      </c>
      <c r="J285" s="285"/>
      <c r="K285" s="305"/>
      <c r="L285" s="287"/>
      <c r="M285" s="288"/>
    </row>
    <row r="286" spans="1:13">
      <c r="A286" s="836" t="s">
        <v>640</v>
      </c>
      <c r="B286" s="837"/>
      <c r="C286" s="837"/>
      <c r="D286" s="837"/>
      <c r="E286" s="837"/>
      <c r="F286" s="837"/>
      <c r="G286" s="837"/>
      <c r="H286" s="837"/>
      <c r="I286" s="837"/>
      <c r="J286" s="837"/>
      <c r="K286" s="837"/>
      <c r="L286" s="837"/>
      <c r="M286" s="838"/>
    </row>
    <row r="287" spans="1:13">
      <c r="A287" s="261" t="s">
        <v>536</v>
      </c>
      <c r="B287" s="390">
        <f>C287+D287+E287</f>
        <v>1658.2</v>
      </c>
      <c r="C287" s="264"/>
      <c r="D287" s="264"/>
      <c r="E287" s="264">
        <v>1658.2</v>
      </c>
      <c r="F287" s="264"/>
      <c r="G287" s="270"/>
      <c r="H287" s="265"/>
      <c r="I287" s="265"/>
      <c r="J287" s="266"/>
      <c r="K287" s="267"/>
      <c r="L287" s="268"/>
      <c r="M287" s="269"/>
    </row>
    <row r="288" spans="1:13">
      <c r="A288" s="261"/>
      <c r="B288" s="303"/>
      <c r="C288" s="264"/>
      <c r="D288" s="264"/>
      <c r="E288" s="264"/>
      <c r="F288" s="264"/>
      <c r="G288" s="270"/>
      <c r="H288" s="265"/>
      <c r="I288" s="265"/>
      <c r="J288" s="271"/>
      <c r="K288" s="272"/>
      <c r="L288" s="268"/>
      <c r="M288" s="269"/>
    </row>
    <row r="289" spans="1:13" ht="31.8" thickBot="1">
      <c r="A289" s="281" t="s">
        <v>539</v>
      </c>
      <c r="B289" s="282">
        <f>C289+D289+E289+F289</f>
        <v>2020</v>
      </c>
      <c r="C289" s="283"/>
      <c r="D289" s="283"/>
      <c r="E289" s="285">
        <v>2020</v>
      </c>
      <c r="F289" s="283"/>
      <c r="G289" s="284"/>
      <c r="H289" s="307">
        <f>((100*E289)/E287)-100</f>
        <v>21.818839705704974</v>
      </c>
      <c r="I289" s="307">
        <f>((100*B289)/B287)-100</f>
        <v>21.818839705704974</v>
      </c>
      <c r="J289" s="285"/>
      <c r="K289" s="305"/>
      <c r="L289" s="287"/>
      <c r="M289" s="288"/>
    </row>
    <row r="290" spans="1:13">
      <c r="A290" s="836" t="s">
        <v>641</v>
      </c>
      <c r="B290" s="837"/>
      <c r="C290" s="837"/>
      <c r="D290" s="837"/>
      <c r="E290" s="837"/>
      <c r="F290" s="837"/>
      <c r="G290" s="837"/>
      <c r="H290" s="837"/>
      <c r="I290" s="837"/>
      <c r="J290" s="837"/>
      <c r="K290" s="837"/>
      <c r="L290" s="837"/>
      <c r="M290" s="838"/>
    </row>
    <row r="291" spans="1:13">
      <c r="A291" s="261" t="s">
        <v>536</v>
      </c>
      <c r="B291" s="390">
        <f>C291+D291+E291</f>
        <v>187.5</v>
      </c>
      <c r="C291" s="264"/>
      <c r="D291" s="264"/>
      <c r="E291" s="264">
        <v>187.5</v>
      </c>
      <c r="F291" s="264"/>
      <c r="G291" s="270"/>
      <c r="H291" s="265"/>
      <c r="I291" s="265"/>
      <c r="J291" s="266"/>
      <c r="K291" s="267"/>
      <c r="L291" s="268"/>
      <c r="M291" s="269"/>
    </row>
    <row r="292" spans="1:13">
      <c r="A292" s="261"/>
      <c r="B292" s="303"/>
      <c r="C292" s="264"/>
      <c r="D292" s="264"/>
      <c r="E292" s="264"/>
      <c r="F292" s="264"/>
      <c r="G292" s="270"/>
      <c r="H292" s="265"/>
      <c r="I292" s="265"/>
      <c r="J292" s="271"/>
      <c r="K292" s="272"/>
      <c r="L292" s="268"/>
      <c r="M292" s="269"/>
    </row>
    <row r="293" spans="1:13" ht="31.8" thickBot="1">
      <c r="A293" s="281" t="s">
        <v>539</v>
      </c>
      <c r="B293" s="339">
        <f>C293+D293+E293+F293</f>
        <v>202</v>
      </c>
      <c r="C293" s="306"/>
      <c r="D293" s="306"/>
      <c r="E293" s="306">
        <v>202</v>
      </c>
      <c r="F293" s="283"/>
      <c r="G293" s="284"/>
      <c r="H293" s="307">
        <f>((100*E293)/E291)-100</f>
        <v>7.7333333333333343</v>
      </c>
      <c r="I293" s="307">
        <f>((100*B293)/B291)-100</f>
        <v>7.7333333333333343</v>
      </c>
      <c r="J293" s="285"/>
      <c r="K293" s="305"/>
      <c r="L293" s="287"/>
      <c r="M293" s="288"/>
    </row>
    <row r="294" spans="1:13">
      <c r="A294" s="836" t="s">
        <v>642</v>
      </c>
      <c r="B294" s="837"/>
      <c r="C294" s="837"/>
      <c r="D294" s="837"/>
      <c r="E294" s="837"/>
      <c r="F294" s="837"/>
      <c r="G294" s="837"/>
      <c r="H294" s="837"/>
      <c r="I294" s="837"/>
      <c r="J294" s="837"/>
      <c r="K294" s="837"/>
      <c r="L294" s="837"/>
      <c r="M294" s="838"/>
    </row>
    <row r="295" spans="1:13">
      <c r="A295" s="261" t="s">
        <v>536</v>
      </c>
      <c r="B295" s="390">
        <f>C295+D295+E295</f>
        <v>39.200000000000003</v>
      </c>
      <c r="C295" s="264">
        <v>35.700000000000003</v>
      </c>
      <c r="D295" s="264">
        <v>0.5</v>
      </c>
      <c r="E295" s="264">
        <v>3</v>
      </c>
      <c r="F295" s="264"/>
      <c r="G295" s="270"/>
      <c r="H295" s="265"/>
      <c r="I295" s="265"/>
      <c r="J295" s="266"/>
      <c r="K295" s="267"/>
      <c r="L295" s="268"/>
      <c r="M295" s="269"/>
    </row>
    <row r="296" spans="1:13">
      <c r="A296" s="261"/>
      <c r="B296" s="303"/>
      <c r="C296" s="264"/>
      <c r="D296" s="264"/>
      <c r="E296" s="264"/>
      <c r="F296" s="264"/>
      <c r="G296" s="270"/>
      <c r="H296" s="265"/>
      <c r="I296" s="265"/>
      <c r="J296" s="271"/>
      <c r="K296" s="272"/>
      <c r="L296" s="268"/>
      <c r="M296" s="269"/>
    </row>
    <row r="297" spans="1:13" ht="31.8" thickBot="1">
      <c r="A297" s="281" t="s">
        <v>539</v>
      </c>
      <c r="B297" s="282">
        <f>C297+D297+E297+F297</f>
        <v>40.6</v>
      </c>
      <c r="C297" s="283">
        <v>37.1</v>
      </c>
      <c r="D297" s="283">
        <v>0.5</v>
      </c>
      <c r="E297" s="283">
        <v>3</v>
      </c>
      <c r="F297" s="283"/>
      <c r="G297" s="307">
        <f>C297/C295*100-100</f>
        <v>3.9215686274509665</v>
      </c>
      <c r="H297" s="307">
        <f>((100*E297)/E295)-100</f>
        <v>0</v>
      </c>
      <c r="I297" s="307">
        <f>((100*B297)/B295)-100</f>
        <v>3.5714285714285694</v>
      </c>
      <c r="J297" s="285"/>
      <c r="K297" s="305"/>
      <c r="L297" s="287"/>
      <c r="M297" s="288"/>
    </row>
    <row r="298" spans="1:13">
      <c r="A298" s="836" t="s">
        <v>90</v>
      </c>
      <c r="B298" s="837"/>
      <c r="C298" s="837"/>
      <c r="D298" s="837"/>
      <c r="E298" s="837"/>
      <c r="F298" s="837"/>
      <c r="G298" s="837"/>
      <c r="H298" s="837"/>
      <c r="I298" s="837"/>
      <c r="J298" s="837"/>
      <c r="K298" s="837"/>
      <c r="L298" s="837"/>
      <c r="M298" s="838"/>
    </row>
    <row r="299" spans="1:13">
      <c r="A299" s="261" t="s">
        <v>536</v>
      </c>
      <c r="B299" s="381">
        <f>C299+D299+E299</f>
        <v>50</v>
      </c>
      <c r="C299" s="263"/>
      <c r="D299" s="263"/>
      <c r="E299" s="263">
        <v>50</v>
      </c>
      <c r="F299" s="264"/>
      <c r="G299" s="270"/>
      <c r="H299" s="265"/>
      <c r="I299" s="265"/>
      <c r="J299" s="266"/>
      <c r="K299" s="267"/>
      <c r="L299" s="268"/>
      <c r="M299" s="269"/>
    </row>
    <row r="300" spans="1:13">
      <c r="A300" s="261"/>
      <c r="B300" s="262"/>
      <c r="C300" s="263"/>
      <c r="D300" s="263"/>
      <c r="E300" s="263"/>
      <c r="F300" s="264"/>
      <c r="G300" s="270"/>
      <c r="H300" s="265"/>
      <c r="I300" s="265"/>
      <c r="J300" s="271"/>
      <c r="K300" s="272"/>
      <c r="L300" s="268"/>
      <c r="M300" s="269"/>
    </row>
    <row r="301" spans="1:13" ht="31.8" thickBot="1">
      <c r="A301" s="281" t="s">
        <v>539</v>
      </c>
      <c r="B301" s="339">
        <f>C301+D301+E301+F301</f>
        <v>10</v>
      </c>
      <c r="C301" s="306"/>
      <c r="D301" s="306"/>
      <c r="E301" s="306">
        <v>10</v>
      </c>
      <c r="F301" s="283"/>
      <c r="G301" s="284"/>
      <c r="H301" s="307">
        <f>((100*E301)/E299)-100</f>
        <v>-80</v>
      </c>
      <c r="I301" s="307">
        <f>((100*B301)/B299)-100</f>
        <v>-80</v>
      </c>
      <c r="J301" s="285"/>
      <c r="K301" s="305"/>
      <c r="L301" s="287"/>
      <c r="M301" s="288"/>
    </row>
    <row r="302" spans="1:13">
      <c r="A302" s="836" t="s">
        <v>643</v>
      </c>
      <c r="B302" s="837"/>
      <c r="C302" s="837"/>
      <c r="D302" s="837"/>
      <c r="E302" s="837"/>
      <c r="F302" s="837"/>
      <c r="G302" s="837"/>
      <c r="H302" s="837"/>
      <c r="I302" s="837"/>
      <c r="J302" s="837"/>
      <c r="K302" s="837"/>
      <c r="L302" s="837"/>
      <c r="M302" s="838"/>
    </row>
    <row r="303" spans="1:13">
      <c r="A303" s="261" t="s">
        <v>536</v>
      </c>
      <c r="B303" s="390">
        <f>C303+D303+E303</f>
        <v>166.1</v>
      </c>
      <c r="C303" s="264"/>
      <c r="D303" s="264"/>
      <c r="E303" s="264">
        <v>166.1</v>
      </c>
      <c r="F303" s="264"/>
      <c r="G303" s="270"/>
      <c r="H303" s="265"/>
      <c r="I303" s="265"/>
      <c r="J303" s="266"/>
      <c r="K303" s="267"/>
      <c r="L303" s="268"/>
      <c r="M303" s="269"/>
    </row>
    <row r="304" spans="1:13">
      <c r="A304" s="261"/>
      <c r="B304" s="303"/>
      <c r="C304" s="264"/>
      <c r="D304" s="264"/>
      <c r="E304" s="264"/>
      <c r="F304" s="264"/>
      <c r="G304" s="270"/>
      <c r="H304" s="265"/>
      <c r="I304" s="265"/>
      <c r="J304" s="271"/>
      <c r="K304" s="272"/>
      <c r="L304" s="268"/>
      <c r="M304" s="269"/>
    </row>
    <row r="305" spans="1:13" ht="31.8" thickBot="1">
      <c r="A305" s="281" t="s">
        <v>539</v>
      </c>
      <c r="B305" s="282">
        <f>C305+D305+E305+F305</f>
        <v>167.5</v>
      </c>
      <c r="C305" s="283"/>
      <c r="D305" s="283"/>
      <c r="E305" s="283">
        <v>167.5</v>
      </c>
      <c r="F305" s="283"/>
      <c r="G305" s="284"/>
      <c r="H305" s="307">
        <f>((100*E305)/E303)-100</f>
        <v>0.84286574352799448</v>
      </c>
      <c r="I305" s="307">
        <f>((100*B305)/B303)-100</f>
        <v>0.84286574352799448</v>
      </c>
      <c r="J305" s="285">
        <v>1.1000000000000001</v>
      </c>
      <c r="K305" s="305" t="s">
        <v>644</v>
      </c>
      <c r="L305" s="287"/>
      <c r="M305" s="288"/>
    </row>
    <row r="306" spans="1:13">
      <c r="A306" s="836" t="s">
        <v>645</v>
      </c>
      <c r="B306" s="837"/>
      <c r="C306" s="837"/>
      <c r="D306" s="837"/>
      <c r="E306" s="837"/>
      <c r="F306" s="837"/>
      <c r="G306" s="837"/>
      <c r="H306" s="837"/>
      <c r="I306" s="837"/>
      <c r="J306" s="837"/>
      <c r="K306" s="837"/>
      <c r="L306" s="837"/>
      <c r="M306" s="838"/>
    </row>
    <row r="307" spans="1:13">
      <c r="A307" s="261" t="s">
        <v>536</v>
      </c>
      <c r="B307" s="390">
        <f>C307+D307+E307</f>
        <v>165.2</v>
      </c>
      <c r="C307" s="264"/>
      <c r="D307" s="264"/>
      <c r="E307" s="264">
        <v>165.2</v>
      </c>
      <c r="F307" s="264"/>
      <c r="G307" s="270"/>
      <c r="H307" s="265"/>
      <c r="I307" s="265"/>
      <c r="J307" s="266"/>
      <c r="K307" s="267"/>
      <c r="L307" s="268"/>
      <c r="M307" s="269"/>
    </row>
    <row r="308" spans="1:13">
      <c r="A308" s="261"/>
      <c r="B308" s="303"/>
      <c r="C308" s="264"/>
      <c r="D308" s="264"/>
      <c r="E308" s="264"/>
      <c r="F308" s="264"/>
      <c r="G308" s="270"/>
      <c r="H308" s="265"/>
      <c r="I308" s="265"/>
      <c r="J308" s="271"/>
      <c r="K308" s="272"/>
      <c r="L308" s="268"/>
      <c r="M308" s="269"/>
    </row>
    <row r="309" spans="1:13" ht="31.8" thickBot="1">
      <c r="A309" s="281" t="s">
        <v>539</v>
      </c>
      <c r="B309" s="282">
        <f>C309+D309+E309+F309</f>
        <v>165.24799999999999</v>
      </c>
      <c r="C309" s="283"/>
      <c r="D309" s="283"/>
      <c r="E309" s="283">
        <v>165.24799999999999</v>
      </c>
      <c r="F309" s="283"/>
      <c r="G309" s="284"/>
      <c r="H309" s="284">
        <f>((100*E309)/E307)-100</f>
        <v>2.905569007263864E-2</v>
      </c>
      <c r="I309" s="284">
        <f>((100*B309)/B307)-100</f>
        <v>2.905569007263864E-2</v>
      </c>
      <c r="J309" s="285"/>
      <c r="K309" s="305" t="s">
        <v>646</v>
      </c>
      <c r="L309" s="287"/>
      <c r="M309" s="288"/>
    </row>
    <row r="310" spans="1:13">
      <c r="A310" s="836" t="s">
        <v>647</v>
      </c>
      <c r="B310" s="837"/>
      <c r="C310" s="837"/>
      <c r="D310" s="837"/>
      <c r="E310" s="837"/>
      <c r="F310" s="837"/>
      <c r="G310" s="837"/>
      <c r="H310" s="837"/>
      <c r="I310" s="837"/>
      <c r="J310" s="837"/>
      <c r="K310" s="837"/>
      <c r="L310" s="837"/>
      <c r="M310" s="838"/>
    </row>
    <row r="311" spans="1:13">
      <c r="A311" s="261" t="s">
        <v>536</v>
      </c>
      <c r="B311" s="381">
        <f>C311+D311+E311</f>
        <v>87</v>
      </c>
      <c r="C311" s="263"/>
      <c r="D311" s="263"/>
      <c r="E311" s="263">
        <v>87</v>
      </c>
      <c r="F311" s="264"/>
      <c r="G311" s="270"/>
      <c r="H311" s="265"/>
      <c r="I311" s="265"/>
      <c r="J311" s="266"/>
      <c r="K311" s="267"/>
      <c r="L311" s="268"/>
      <c r="M311" s="269"/>
    </row>
    <row r="312" spans="1:13">
      <c r="A312" s="261"/>
      <c r="B312" s="262"/>
      <c r="C312" s="263"/>
      <c r="D312" s="263"/>
      <c r="E312" s="263"/>
      <c r="F312" s="264"/>
      <c r="G312" s="270"/>
      <c r="H312" s="265"/>
      <c r="I312" s="265"/>
      <c r="J312" s="271"/>
      <c r="K312" s="272"/>
      <c r="L312" s="268"/>
      <c r="M312" s="269"/>
    </row>
    <row r="313" spans="1:13" ht="31.8" thickBot="1">
      <c r="A313" s="281" t="s">
        <v>539</v>
      </c>
      <c r="B313" s="339">
        <f>C313+D313+E313+F313</f>
        <v>50</v>
      </c>
      <c r="C313" s="306"/>
      <c r="D313" s="306"/>
      <c r="E313" s="306">
        <v>50</v>
      </c>
      <c r="F313" s="283"/>
      <c r="G313" s="284"/>
      <c r="H313" s="307">
        <f>((100*E313)/E311)-100</f>
        <v>-42.52873563218391</v>
      </c>
      <c r="I313" s="307">
        <f>((100*B313)/B311)-100</f>
        <v>-42.52873563218391</v>
      </c>
      <c r="J313" s="285"/>
      <c r="K313" s="305"/>
      <c r="L313" s="287"/>
      <c r="M313" s="288"/>
    </row>
    <row r="314" spans="1:13">
      <c r="A314" s="836" t="s">
        <v>648</v>
      </c>
      <c r="B314" s="837"/>
      <c r="C314" s="837"/>
      <c r="D314" s="837"/>
      <c r="E314" s="837"/>
      <c r="F314" s="837"/>
      <c r="G314" s="837"/>
      <c r="H314" s="837"/>
      <c r="I314" s="837"/>
      <c r="J314" s="837"/>
      <c r="K314" s="837"/>
      <c r="L314" s="837"/>
      <c r="M314" s="838"/>
    </row>
    <row r="315" spans="1:13">
      <c r="A315" s="261" t="s">
        <v>536</v>
      </c>
      <c r="B315" s="381">
        <f>C315+D315+E315</f>
        <v>735</v>
      </c>
      <c r="C315" s="263"/>
      <c r="D315" s="263"/>
      <c r="E315" s="263">
        <v>735</v>
      </c>
      <c r="F315" s="264"/>
      <c r="G315" s="270"/>
      <c r="H315" s="265"/>
      <c r="I315" s="265"/>
      <c r="J315" s="266">
        <v>735</v>
      </c>
      <c r="K315" s="267" t="s">
        <v>649</v>
      </c>
      <c r="L315" s="268"/>
      <c r="M315" s="269"/>
    </row>
    <row r="316" spans="1:13">
      <c r="A316" s="261"/>
      <c r="B316" s="303"/>
      <c r="C316" s="264"/>
      <c r="D316" s="264"/>
      <c r="E316" s="264"/>
      <c r="F316" s="264"/>
      <c r="G316" s="270"/>
      <c r="H316" s="265"/>
      <c r="I316" s="265"/>
      <c r="J316" s="271"/>
      <c r="K316" s="272"/>
      <c r="L316" s="268"/>
      <c r="M316" s="269"/>
    </row>
    <row r="317" spans="1:13" ht="31.8" thickBot="1">
      <c r="A317" s="281" t="s">
        <v>539</v>
      </c>
      <c r="B317" s="282">
        <f>C317+D317+E317+F317</f>
        <v>0</v>
      </c>
      <c r="C317" s="283"/>
      <c r="D317" s="283"/>
      <c r="E317" s="283">
        <v>0</v>
      </c>
      <c r="F317" s="283"/>
      <c r="G317" s="284"/>
      <c r="H317" s="307">
        <f>((100*E317)/E315)-100</f>
        <v>-100</v>
      </c>
      <c r="I317" s="307">
        <f>((100*B317)/B315)-100</f>
        <v>-100</v>
      </c>
      <c r="J317" s="285"/>
      <c r="K317" s="305"/>
      <c r="L317" s="287"/>
      <c r="M317" s="288"/>
    </row>
    <row r="318" spans="1:13">
      <c r="A318" s="836" t="s">
        <v>650</v>
      </c>
      <c r="B318" s="837"/>
      <c r="C318" s="837"/>
      <c r="D318" s="837"/>
      <c r="E318" s="837"/>
      <c r="F318" s="837"/>
      <c r="G318" s="837"/>
      <c r="H318" s="837"/>
      <c r="I318" s="837"/>
      <c r="J318" s="837"/>
      <c r="K318" s="837"/>
      <c r="L318" s="837"/>
      <c r="M318" s="838"/>
    </row>
    <row r="319" spans="1:13">
      <c r="A319" s="261" t="s">
        <v>536</v>
      </c>
      <c r="B319" s="262">
        <f>C319+D319+E319</f>
        <v>18</v>
      </c>
      <c r="C319" s="263"/>
      <c r="D319" s="263"/>
      <c r="E319" s="263">
        <v>18</v>
      </c>
      <c r="F319" s="264"/>
      <c r="G319" s="270"/>
      <c r="H319" s="265"/>
      <c r="I319" s="265"/>
      <c r="J319" s="266"/>
      <c r="K319" s="267"/>
      <c r="L319" s="268"/>
      <c r="M319" s="269"/>
    </row>
    <row r="320" spans="1:13">
      <c r="A320" s="261"/>
      <c r="B320" s="262"/>
      <c r="C320" s="263"/>
      <c r="D320" s="263"/>
      <c r="E320" s="263"/>
      <c r="F320" s="264"/>
      <c r="G320" s="270"/>
      <c r="H320" s="265"/>
      <c r="I320" s="265"/>
      <c r="J320" s="271"/>
      <c r="K320" s="272"/>
      <c r="L320" s="268"/>
      <c r="M320" s="269"/>
    </row>
    <row r="321" spans="1:13" ht="31.2">
      <c r="A321" s="301" t="s">
        <v>539</v>
      </c>
      <c r="B321" s="262">
        <f>C321+D321+E321+F321</f>
        <v>80</v>
      </c>
      <c r="C321" s="263"/>
      <c r="D321" s="263"/>
      <c r="E321" s="263">
        <v>80</v>
      </c>
      <c r="F321" s="264"/>
      <c r="G321" s="265"/>
      <c r="H321" s="302">
        <f>((100*E321)/E319)-100</f>
        <v>344.44444444444446</v>
      </c>
      <c r="I321" s="302">
        <f>((100*B321)/B319)-100</f>
        <v>344.44444444444446</v>
      </c>
      <c r="J321" s="266">
        <v>20</v>
      </c>
      <c r="K321" s="272" t="s">
        <v>651</v>
      </c>
      <c r="L321" s="268"/>
      <c r="M321" s="269"/>
    </row>
    <row r="322" spans="1:13" ht="16.2" thickBot="1">
      <c r="A322" s="281"/>
      <c r="B322" s="282"/>
      <c r="C322" s="283"/>
      <c r="D322" s="283"/>
      <c r="E322" s="283"/>
      <c r="F322" s="283"/>
      <c r="G322" s="341"/>
      <c r="H322" s="284"/>
      <c r="I322" s="284"/>
      <c r="J322" s="304">
        <v>60</v>
      </c>
      <c r="K322" s="305" t="s">
        <v>652</v>
      </c>
      <c r="L322" s="287"/>
      <c r="M322" s="288"/>
    </row>
    <row r="323" spans="1:13">
      <c r="A323" s="836" t="s">
        <v>653</v>
      </c>
      <c r="B323" s="837"/>
      <c r="C323" s="837"/>
      <c r="D323" s="837"/>
      <c r="E323" s="837"/>
      <c r="F323" s="837"/>
      <c r="G323" s="837"/>
      <c r="H323" s="837"/>
      <c r="I323" s="837"/>
      <c r="J323" s="837"/>
      <c r="K323" s="837"/>
      <c r="L323" s="837"/>
      <c r="M323" s="838"/>
    </row>
    <row r="324" spans="1:13">
      <c r="A324" s="261" t="s">
        <v>536</v>
      </c>
      <c r="B324" s="400">
        <f>C324+D324+E324</f>
        <v>7</v>
      </c>
      <c r="C324" s="401"/>
      <c r="D324" s="401"/>
      <c r="E324" s="401">
        <v>7</v>
      </c>
      <c r="F324" s="264"/>
      <c r="G324" s="270"/>
      <c r="H324" s="265"/>
      <c r="I324" s="265"/>
      <c r="J324" s="266"/>
      <c r="K324" s="267"/>
      <c r="L324" s="268"/>
      <c r="M324" s="269"/>
    </row>
    <row r="325" spans="1:13">
      <c r="A325" s="261"/>
      <c r="B325" s="400"/>
      <c r="C325" s="401"/>
      <c r="D325" s="401"/>
      <c r="E325" s="401"/>
      <c r="F325" s="264"/>
      <c r="G325" s="265"/>
      <c r="H325" s="265"/>
      <c r="I325" s="265"/>
      <c r="J325" s="271"/>
      <c r="K325" s="272"/>
      <c r="L325" s="268"/>
      <c r="M325" s="269"/>
    </row>
    <row r="326" spans="1:13" ht="31.8" thickBot="1">
      <c r="A326" s="281" t="s">
        <v>539</v>
      </c>
      <c r="B326" s="339">
        <f>C326+D326+E326+F326</f>
        <v>34</v>
      </c>
      <c r="C326" s="306"/>
      <c r="D326" s="306"/>
      <c r="E326" s="306">
        <v>34</v>
      </c>
      <c r="F326" s="283"/>
      <c r="G326" s="341"/>
      <c r="H326" s="307">
        <f>((100*E326)/E324)-100</f>
        <v>385.71428571428572</v>
      </c>
      <c r="I326" s="307">
        <f>((100*B326)/B324)-100</f>
        <v>385.71428571428572</v>
      </c>
      <c r="J326" s="304">
        <v>30</v>
      </c>
      <c r="K326" s="402" t="s">
        <v>654</v>
      </c>
      <c r="L326" s="287"/>
      <c r="M326" s="288"/>
    </row>
    <row r="327" spans="1:13">
      <c r="A327" s="836" t="s">
        <v>655</v>
      </c>
      <c r="B327" s="837"/>
      <c r="C327" s="837"/>
      <c r="D327" s="837"/>
      <c r="E327" s="837"/>
      <c r="F327" s="837"/>
      <c r="G327" s="837"/>
      <c r="H327" s="837"/>
      <c r="I327" s="837"/>
      <c r="J327" s="837"/>
      <c r="K327" s="837"/>
      <c r="L327" s="837"/>
      <c r="M327" s="838"/>
    </row>
    <row r="328" spans="1:13">
      <c r="A328" s="261" t="s">
        <v>536</v>
      </c>
      <c r="B328" s="262">
        <f>C328+D328+E328</f>
        <v>20</v>
      </c>
      <c r="C328" s="263"/>
      <c r="D328" s="263"/>
      <c r="E328" s="263">
        <v>20</v>
      </c>
      <c r="F328" s="264"/>
      <c r="G328" s="270"/>
      <c r="H328" s="265"/>
      <c r="I328" s="265"/>
      <c r="J328" s="266"/>
      <c r="K328" s="267"/>
      <c r="L328" s="268"/>
      <c r="M328" s="269"/>
    </row>
    <row r="329" spans="1:13">
      <c r="A329" s="261"/>
      <c r="B329" s="262"/>
      <c r="C329" s="263"/>
      <c r="D329" s="263"/>
      <c r="E329" s="263"/>
      <c r="F329" s="264"/>
      <c r="G329" s="265"/>
      <c r="H329" s="265"/>
      <c r="I329" s="265"/>
      <c r="J329" s="271"/>
      <c r="K329" s="272"/>
      <c r="L329" s="268"/>
      <c r="M329" s="269"/>
    </row>
    <row r="330" spans="1:13" ht="31.8" thickBot="1">
      <c r="A330" s="281" t="s">
        <v>539</v>
      </c>
      <c r="B330" s="339">
        <f>C330+D330+E330+F330</f>
        <v>70</v>
      </c>
      <c r="C330" s="306"/>
      <c r="D330" s="306"/>
      <c r="E330" s="306">
        <v>70</v>
      </c>
      <c r="F330" s="283"/>
      <c r="G330" s="341"/>
      <c r="H330" s="307">
        <f>((100*E330)/E328)-100</f>
        <v>250</v>
      </c>
      <c r="I330" s="307">
        <f>((100*B330)/B328)-100</f>
        <v>250</v>
      </c>
      <c r="J330" s="285"/>
      <c r="K330" s="305"/>
      <c r="L330" s="287"/>
      <c r="M330" s="288"/>
    </row>
    <row r="331" spans="1:13" ht="16.2" thickBot="1">
      <c r="A331" s="836"/>
      <c r="B331" s="837"/>
      <c r="C331" s="837"/>
      <c r="D331" s="837"/>
      <c r="E331" s="837"/>
      <c r="F331" s="837"/>
      <c r="G331" s="837"/>
      <c r="H331" s="837"/>
      <c r="I331" s="837"/>
      <c r="J331" s="837"/>
      <c r="K331" s="837"/>
      <c r="L331" s="837"/>
      <c r="M331" s="838"/>
    </row>
    <row r="332" spans="1:13" ht="22.5" customHeight="1" thickBot="1">
      <c r="A332" s="827" t="s">
        <v>656</v>
      </c>
      <c r="B332" s="828"/>
      <c r="C332" s="828"/>
      <c r="D332" s="828"/>
      <c r="E332" s="828"/>
      <c r="F332" s="828"/>
      <c r="G332" s="828"/>
      <c r="H332" s="828"/>
      <c r="I332" s="828"/>
      <c r="J332" s="828"/>
      <c r="K332" s="828"/>
      <c r="L332" s="828"/>
      <c r="M332" s="829"/>
    </row>
    <row r="333" spans="1:13">
      <c r="A333" s="358" t="s">
        <v>536</v>
      </c>
      <c r="B333" s="421">
        <f>B328+B324+B319+B315+B311+B307+B303+B299+B295+B291+B287+B283+B278+B274+B270+B266+B262+B257+B251+B247+B234+B242+B239</f>
        <v>9962.6999999999989</v>
      </c>
      <c r="C333" s="359">
        <f>C328+C324+C319+C315+C311+C307+C303+C299+C295+C291+C287+C283+C278+C274+C270+C266+C262+C257+C251+C247+C234+C242+C239</f>
        <v>2631.2999999999997</v>
      </c>
      <c r="D333" s="359">
        <f>D328+D324+D319+D315+D311+D307+D303+D299+D295+D291+D287+D283+D278+D274+D270+D266+D262+D257+D251+D247+D234+D242+D239</f>
        <v>38.099999999999994</v>
      </c>
      <c r="E333" s="359">
        <f>E328+E324+E319+E315+E311+E307+E303+E299+E295+E291+E287+E283+E278+E274+E270+E266+E262+E257+E251+E247+E234+E242+E239</f>
        <v>7293.3</v>
      </c>
      <c r="F333" s="403"/>
      <c r="G333" s="403"/>
      <c r="H333" s="404"/>
      <c r="I333" s="404"/>
      <c r="J333" s="405"/>
      <c r="K333" s="406"/>
      <c r="L333" s="407"/>
      <c r="M333" s="408"/>
    </row>
    <row r="334" spans="1:13">
      <c r="A334" s="363"/>
      <c r="B334" s="409"/>
      <c r="C334" s="410"/>
      <c r="D334" s="410"/>
      <c r="E334" s="410"/>
      <c r="F334" s="410"/>
      <c r="G334" s="410"/>
      <c r="H334" s="411"/>
      <c r="I334" s="411"/>
      <c r="J334" s="412"/>
      <c r="K334" s="413"/>
      <c r="L334" s="413"/>
      <c r="M334" s="414"/>
    </row>
    <row r="335" spans="1:13" ht="31.8" thickBot="1">
      <c r="A335" s="353" t="s">
        <v>539</v>
      </c>
      <c r="B335" s="564">
        <f>B330+B326+B321+B317+B313+B309+B305+B301+B297+B293+B289+B285+B280+B276+B272+B268+B264+B259+B253+B249+B236+B245</f>
        <v>9960.148000000001</v>
      </c>
      <c r="C335" s="355">
        <f>C330+C326+C321+C317+C313+C309+C305+C301+C297+C293+C289+C285+C280+C276+C272+C268+C264+C259+C253+C249+C236+C245</f>
        <v>3056</v>
      </c>
      <c r="D335" s="355">
        <f>D330+D326+D321+D317+D313+D309+D305+D301+D297+D293+D289+D285+D280+D276+D272+D268+D264+D259+D253+D249+D236+D245</f>
        <v>44.3</v>
      </c>
      <c r="E335" s="415">
        <f>E330+E326+E321+E317+E313+E309+E305+E301+E297+E293+E289+E285+E280+E276+E272+E268+E264+E259+E253+E249+E236+E245</f>
        <v>6854.0479999999998</v>
      </c>
      <c r="F335" s="355">
        <f>F330+F326+F321+F317+F313+F309+F305+F301+F297+F293+F289+F285+F280+F276+F272+F268+F264+F259+F253+F249+F236+F245</f>
        <v>5.8</v>
      </c>
      <c r="G335" s="355">
        <f>C335/C333*100-100</f>
        <v>16.14031087295254</v>
      </c>
      <c r="H335" s="355">
        <f>((100*E335)/E333)-100</f>
        <v>-6.0226783486213549</v>
      </c>
      <c r="I335" s="307">
        <f>((100*B335)/B333)-100</f>
        <v>-2.5615545986511279E-2</v>
      </c>
      <c r="J335" s="416"/>
      <c r="K335" s="417"/>
      <c r="L335" s="417"/>
      <c r="M335" s="418"/>
    </row>
    <row r="336" spans="1:13" ht="19.5" customHeight="1">
      <c r="A336" s="839" t="s">
        <v>657</v>
      </c>
      <c r="B336" s="840"/>
      <c r="C336" s="840"/>
      <c r="D336" s="840"/>
      <c r="E336" s="840"/>
      <c r="F336" s="840"/>
      <c r="G336" s="840"/>
      <c r="H336" s="840"/>
      <c r="I336" s="840"/>
      <c r="J336" s="840"/>
      <c r="K336" s="840"/>
      <c r="L336" s="840"/>
      <c r="M336" s="841"/>
    </row>
    <row r="337" spans="1:13" ht="9.75" customHeight="1">
      <c r="A337" s="547"/>
      <c r="B337" s="847"/>
      <c r="C337" s="847"/>
      <c r="D337" s="847"/>
      <c r="E337" s="847"/>
      <c r="F337" s="847"/>
      <c r="G337" s="847"/>
      <c r="H337" s="847"/>
      <c r="I337" s="847"/>
      <c r="J337" s="847"/>
      <c r="K337" s="847"/>
      <c r="L337" s="847"/>
      <c r="M337" s="848"/>
    </row>
    <row r="338" spans="1:13">
      <c r="A338" s="833" t="s">
        <v>658</v>
      </c>
      <c r="B338" s="834"/>
      <c r="C338" s="834"/>
      <c r="D338" s="834"/>
      <c r="E338" s="834"/>
      <c r="F338" s="834"/>
      <c r="G338" s="834"/>
      <c r="H338" s="834"/>
      <c r="I338" s="834"/>
      <c r="J338" s="834"/>
      <c r="K338" s="834"/>
      <c r="L338" s="834"/>
      <c r="M338" s="835"/>
    </row>
    <row r="339" spans="1:13">
      <c r="A339" s="261" t="s">
        <v>536</v>
      </c>
      <c r="B339" s="262">
        <f>C339+D339+E339</f>
        <v>1400</v>
      </c>
      <c r="C339" s="263"/>
      <c r="D339" s="263"/>
      <c r="E339" s="263">
        <v>1400</v>
      </c>
      <c r="F339" s="264"/>
      <c r="G339" s="270"/>
      <c r="H339" s="265"/>
      <c r="I339" s="265"/>
      <c r="J339" s="266"/>
      <c r="K339" s="267"/>
      <c r="L339" s="268"/>
      <c r="M339" s="269"/>
    </row>
    <row r="340" spans="1:13">
      <c r="A340" s="261"/>
      <c r="B340" s="262"/>
      <c r="C340" s="263"/>
      <c r="D340" s="263"/>
      <c r="E340" s="263"/>
      <c r="F340" s="264"/>
      <c r="G340" s="265"/>
      <c r="H340" s="265"/>
      <c r="I340" s="265"/>
      <c r="J340" s="271"/>
      <c r="K340" s="272"/>
      <c r="L340" s="268"/>
      <c r="M340" s="269"/>
    </row>
    <row r="341" spans="1:13" ht="31.8" thickBot="1">
      <c r="A341" s="281" t="s">
        <v>539</v>
      </c>
      <c r="B341" s="339">
        <f t="shared" ref="B341" si="11">C341+D341+E341</f>
        <v>1920</v>
      </c>
      <c r="C341" s="306"/>
      <c r="D341" s="306"/>
      <c r="E341" s="306">
        <v>1920</v>
      </c>
      <c r="F341" s="283"/>
      <c r="G341" s="341"/>
      <c r="H341" s="307">
        <f>((100*E341)/E339)-100</f>
        <v>37.142857142857139</v>
      </c>
      <c r="I341" s="307">
        <f>((100*B341)/B339)-100</f>
        <v>37.142857142857139</v>
      </c>
      <c r="J341" s="285"/>
      <c r="K341" s="305"/>
      <c r="L341" s="287"/>
      <c r="M341" s="288"/>
    </row>
    <row r="342" spans="1:13">
      <c r="A342" s="836" t="s">
        <v>659</v>
      </c>
      <c r="B342" s="837"/>
      <c r="C342" s="837"/>
      <c r="D342" s="837"/>
      <c r="E342" s="837"/>
      <c r="F342" s="837"/>
      <c r="G342" s="837"/>
      <c r="H342" s="837"/>
      <c r="I342" s="837"/>
      <c r="J342" s="837"/>
      <c r="K342" s="837"/>
      <c r="L342" s="837"/>
      <c r="M342" s="838"/>
    </row>
    <row r="343" spans="1:13">
      <c r="A343" s="261" t="s">
        <v>536</v>
      </c>
      <c r="B343" s="303">
        <f>C343+D343+E343</f>
        <v>221.9</v>
      </c>
      <c r="C343" s="264"/>
      <c r="D343" s="264"/>
      <c r="E343" s="264">
        <v>221.9</v>
      </c>
      <c r="F343" s="264"/>
      <c r="G343" s="270"/>
      <c r="H343" s="265"/>
      <c r="I343" s="265"/>
      <c r="J343" s="266"/>
      <c r="K343" s="267"/>
      <c r="L343" s="268"/>
      <c r="M343" s="269"/>
    </row>
    <row r="344" spans="1:13">
      <c r="A344" s="261"/>
      <c r="B344" s="303"/>
      <c r="C344" s="264"/>
      <c r="D344" s="264"/>
      <c r="E344" s="264"/>
      <c r="F344" s="264"/>
      <c r="G344" s="265"/>
      <c r="H344" s="265"/>
      <c r="I344" s="265"/>
      <c r="J344" s="271"/>
      <c r="K344" s="272"/>
      <c r="L344" s="268"/>
      <c r="M344" s="269"/>
    </row>
    <row r="345" spans="1:13" ht="31.8" thickBot="1">
      <c r="A345" s="273" t="s">
        <v>539</v>
      </c>
      <c r="B345" s="420">
        <f t="shared" ref="B345" si="12">C345+D345+E345</f>
        <v>285.45</v>
      </c>
      <c r="C345" s="298"/>
      <c r="D345" s="298"/>
      <c r="E345" s="298">
        <v>285.45</v>
      </c>
      <c r="F345" s="298"/>
      <c r="G345" s="347"/>
      <c r="H345" s="276">
        <f>((100*E345)/E343)-100</f>
        <v>28.639026588553406</v>
      </c>
      <c r="I345" s="276">
        <f>((100*B345)/B343)-100</f>
        <v>28.639026588553406</v>
      </c>
      <c r="J345" s="277">
        <v>36.450000000000003</v>
      </c>
      <c r="K345" s="295" t="s">
        <v>646</v>
      </c>
      <c r="L345" s="279"/>
      <c r="M345" s="280"/>
    </row>
    <row r="346" spans="1:13" ht="26.25" customHeight="1" thickBot="1">
      <c r="A346" s="827" t="s">
        <v>660</v>
      </c>
      <c r="B346" s="828"/>
      <c r="C346" s="828"/>
      <c r="D346" s="828"/>
      <c r="E346" s="828"/>
      <c r="F346" s="828"/>
      <c r="G346" s="828"/>
      <c r="H346" s="828"/>
      <c r="I346" s="828"/>
      <c r="J346" s="828"/>
      <c r="K346" s="828"/>
      <c r="L346" s="828"/>
      <c r="M346" s="829"/>
    </row>
    <row r="347" spans="1:13">
      <c r="A347" s="358" t="s">
        <v>536</v>
      </c>
      <c r="B347" s="421">
        <f>C347+D347+E347</f>
        <v>1621.9</v>
      </c>
      <c r="C347" s="359"/>
      <c r="D347" s="359"/>
      <c r="E347" s="359">
        <f>E343+E339</f>
        <v>1621.9</v>
      </c>
      <c r="F347" s="367"/>
      <c r="G347" s="367"/>
      <c r="H347" s="422"/>
      <c r="I347" s="422"/>
      <c r="J347" s="405"/>
      <c r="K347" s="406"/>
      <c r="L347" s="407"/>
      <c r="M347" s="408"/>
    </row>
    <row r="348" spans="1:13">
      <c r="A348" s="363"/>
      <c r="B348" s="374"/>
      <c r="C348" s="375"/>
      <c r="D348" s="375"/>
      <c r="E348" s="375"/>
      <c r="F348" s="375"/>
      <c r="G348" s="423"/>
      <c r="H348" s="360"/>
      <c r="I348" s="360"/>
      <c r="J348" s="412"/>
      <c r="K348" s="413"/>
      <c r="L348" s="413"/>
      <c r="M348" s="414"/>
    </row>
    <row r="349" spans="1:13" ht="31.8" thickBot="1">
      <c r="A349" s="353" t="s">
        <v>539</v>
      </c>
      <c r="B349" s="563">
        <f>B345+B341</f>
        <v>2205.4499999999998</v>
      </c>
      <c r="C349" s="424">
        <f t="shared" ref="C349:F349" si="13">C345+C341</f>
        <v>0</v>
      </c>
      <c r="D349" s="424">
        <f t="shared" si="13"/>
        <v>0</v>
      </c>
      <c r="E349" s="424">
        <f t="shared" si="13"/>
        <v>2205.4499999999998</v>
      </c>
      <c r="F349" s="378">
        <f t="shared" si="13"/>
        <v>0</v>
      </c>
      <c r="G349" s="378">
        <v>0</v>
      </c>
      <c r="H349" s="355">
        <f>((100*E349)/E347)-100</f>
        <v>35.979406868487558</v>
      </c>
      <c r="I349" s="307">
        <f>((100*B349)/B347)-100</f>
        <v>35.979406868487558</v>
      </c>
      <c r="J349" s="416"/>
      <c r="K349" s="417"/>
      <c r="L349" s="417"/>
      <c r="M349" s="418"/>
    </row>
    <row r="350" spans="1:13" ht="21.75" customHeight="1">
      <c r="A350" s="839" t="s">
        <v>661</v>
      </c>
      <c r="B350" s="840"/>
      <c r="C350" s="840"/>
      <c r="D350" s="840"/>
      <c r="E350" s="840"/>
      <c r="F350" s="840"/>
      <c r="G350" s="840"/>
      <c r="H350" s="840"/>
      <c r="I350" s="840"/>
      <c r="J350" s="840"/>
      <c r="K350" s="840"/>
      <c r="L350" s="840"/>
      <c r="M350" s="841"/>
    </row>
    <row r="351" spans="1:13" ht="6.75" customHeight="1">
      <c r="A351" s="419"/>
      <c r="B351" s="425"/>
      <c r="C351" s="426"/>
      <c r="D351" s="426"/>
      <c r="E351" s="426"/>
      <c r="F351" s="426"/>
      <c r="G351" s="426"/>
      <c r="H351" s="842"/>
      <c r="I351" s="842"/>
      <c r="J351" s="842"/>
      <c r="K351" s="842"/>
      <c r="L351" s="842"/>
      <c r="M351" s="843"/>
    </row>
    <row r="352" spans="1:13">
      <c r="A352" s="833" t="s">
        <v>662</v>
      </c>
      <c r="B352" s="834"/>
      <c r="C352" s="834"/>
      <c r="D352" s="834"/>
      <c r="E352" s="834"/>
      <c r="F352" s="834"/>
      <c r="G352" s="834"/>
      <c r="H352" s="834"/>
      <c r="I352" s="834"/>
      <c r="J352" s="834"/>
      <c r="K352" s="834"/>
      <c r="L352" s="834"/>
      <c r="M352" s="835"/>
    </row>
    <row r="353" spans="1:13">
      <c r="A353" s="261" t="s">
        <v>536</v>
      </c>
      <c r="B353" s="303">
        <f>C353+D353+E353</f>
        <v>945.30000000000007</v>
      </c>
      <c r="C353" s="427">
        <v>841.5</v>
      </c>
      <c r="D353" s="427">
        <v>12.2</v>
      </c>
      <c r="E353" s="427">
        <v>91.6</v>
      </c>
      <c r="F353" s="427"/>
      <c r="G353" s="428"/>
      <c r="H353" s="265"/>
      <c r="I353" s="265"/>
      <c r="J353" s="266"/>
      <c r="K353" s="267" t="s">
        <v>663</v>
      </c>
      <c r="L353" s="268"/>
      <c r="M353" s="269"/>
    </row>
    <row r="354" spans="1:13" ht="31.2">
      <c r="A354" s="261"/>
      <c r="B354" s="303"/>
      <c r="C354" s="264"/>
      <c r="D354" s="264"/>
      <c r="E354" s="264"/>
      <c r="F354" s="264"/>
      <c r="G354" s="270"/>
      <c r="H354" s="265"/>
      <c r="I354" s="265"/>
      <c r="J354" s="266">
        <v>4.4000000000000004</v>
      </c>
      <c r="K354" s="345" t="s">
        <v>664</v>
      </c>
      <c r="L354" s="268"/>
      <c r="M354" s="269"/>
    </row>
    <row r="355" spans="1:13" ht="31.2">
      <c r="A355" s="301" t="s">
        <v>539</v>
      </c>
      <c r="B355" s="303">
        <f>C355+D355+E355+F355</f>
        <v>1036.2</v>
      </c>
      <c r="C355" s="264">
        <v>916.2</v>
      </c>
      <c r="D355" s="264">
        <v>13.3</v>
      </c>
      <c r="E355" s="264">
        <v>105.7</v>
      </c>
      <c r="F355" s="264">
        <v>1</v>
      </c>
      <c r="G355" s="302">
        <f>C355/C353*100-100</f>
        <v>8.8770053475935953</v>
      </c>
      <c r="H355" s="302">
        <f>((100*E355)/E353)-100</f>
        <v>15.39301310043669</v>
      </c>
      <c r="I355" s="302">
        <f>((100*B355)/B353)-100</f>
        <v>9.6159949222468981</v>
      </c>
      <c r="J355" s="342"/>
      <c r="K355" s="272"/>
      <c r="L355" s="268"/>
      <c r="M355" s="269"/>
    </row>
    <row r="356" spans="1:13">
      <c r="A356" s="301"/>
      <c r="B356" s="303"/>
      <c r="C356" s="264"/>
      <c r="D356" s="264"/>
      <c r="E356" s="264"/>
      <c r="F356" s="264"/>
      <c r="G356" s="265"/>
      <c r="H356" s="265"/>
      <c r="I356" s="265"/>
      <c r="J356" s="342">
        <v>5</v>
      </c>
      <c r="K356" s="272" t="s">
        <v>665</v>
      </c>
      <c r="L356" s="268"/>
      <c r="M356" s="269"/>
    </row>
    <row r="357" spans="1:13">
      <c r="A357" s="301"/>
      <c r="B357" s="303"/>
      <c r="C357" s="264"/>
      <c r="D357" s="264"/>
      <c r="E357" s="264"/>
      <c r="F357" s="264"/>
      <c r="G357" s="265"/>
      <c r="H357" s="265"/>
      <c r="I357" s="265"/>
      <c r="J357" s="342">
        <v>2.4</v>
      </c>
      <c r="K357" s="272" t="s">
        <v>644</v>
      </c>
      <c r="L357" s="268"/>
      <c r="M357" s="269"/>
    </row>
    <row r="358" spans="1:13" ht="16.2" thickBot="1">
      <c r="A358" s="281"/>
      <c r="B358" s="282"/>
      <c r="C358" s="283"/>
      <c r="D358" s="283"/>
      <c r="E358" s="283"/>
      <c r="F358" s="283"/>
      <c r="G358" s="341"/>
      <c r="H358" s="284"/>
      <c r="I358" s="284"/>
      <c r="J358" s="429">
        <v>2.8</v>
      </c>
      <c r="K358" s="305" t="s">
        <v>666</v>
      </c>
      <c r="L358" s="287"/>
      <c r="M358" s="288"/>
    </row>
    <row r="359" spans="1:13">
      <c r="A359" s="836" t="s">
        <v>667</v>
      </c>
      <c r="B359" s="837"/>
      <c r="C359" s="837"/>
      <c r="D359" s="837"/>
      <c r="E359" s="837"/>
      <c r="F359" s="837"/>
      <c r="G359" s="837"/>
      <c r="H359" s="837"/>
      <c r="I359" s="837"/>
      <c r="J359" s="837"/>
      <c r="K359" s="837"/>
      <c r="L359" s="837"/>
      <c r="M359" s="838"/>
    </row>
    <row r="360" spans="1:13" ht="31.2">
      <c r="A360" s="261" t="s">
        <v>536</v>
      </c>
      <c r="B360" s="303">
        <f>C360+D360+E360</f>
        <v>149.80000000000001</v>
      </c>
      <c r="C360" s="398">
        <v>103.1</v>
      </c>
      <c r="D360" s="398">
        <v>1.5</v>
      </c>
      <c r="E360" s="398">
        <v>45.2</v>
      </c>
      <c r="F360" s="398"/>
      <c r="G360" s="428"/>
      <c r="H360" s="265"/>
      <c r="I360" s="265"/>
      <c r="J360" s="266">
        <v>3</v>
      </c>
      <c r="K360" s="399" t="s">
        <v>668</v>
      </c>
      <c r="L360" s="268"/>
      <c r="M360" s="269"/>
    </row>
    <row r="361" spans="1:13">
      <c r="A361" s="261"/>
      <c r="B361" s="303"/>
      <c r="C361" s="264"/>
      <c r="D361" s="264"/>
      <c r="E361" s="264"/>
      <c r="F361" s="264"/>
      <c r="G361" s="270"/>
      <c r="H361" s="265"/>
      <c r="I361" s="265"/>
      <c r="J361" s="266"/>
      <c r="K361" s="272"/>
      <c r="L361" s="268"/>
      <c r="M361" s="269"/>
    </row>
    <row r="362" spans="1:13" ht="31.2">
      <c r="A362" s="301" t="s">
        <v>539</v>
      </c>
      <c r="B362" s="303">
        <f>C362+D362+E362+F362</f>
        <v>182.50000000000003</v>
      </c>
      <c r="C362" s="264">
        <v>131.4</v>
      </c>
      <c r="D362" s="264">
        <v>1.9</v>
      </c>
      <c r="E362" s="264">
        <v>48.8</v>
      </c>
      <c r="F362" s="264">
        <v>0.4</v>
      </c>
      <c r="G362" s="302">
        <f>C362/C360*100-100</f>
        <v>27.449078564500496</v>
      </c>
      <c r="H362" s="302">
        <f>E362/E360*100-100</f>
        <v>7.9646017699114964</v>
      </c>
      <c r="I362" s="302">
        <f>B362/B360*100-100</f>
        <v>21.829105473965299</v>
      </c>
      <c r="J362" s="266">
        <v>20.100000000000001</v>
      </c>
      <c r="K362" s="553" t="s">
        <v>784</v>
      </c>
      <c r="L362" s="268"/>
      <c r="M362" s="269"/>
    </row>
    <row r="363" spans="1:13">
      <c r="A363" s="301"/>
      <c r="B363" s="303"/>
      <c r="C363" s="264"/>
      <c r="D363" s="264"/>
      <c r="E363" s="264"/>
      <c r="F363" s="264"/>
      <c r="G363" s="265"/>
      <c r="H363" s="265"/>
      <c r="I363" s="265"/>
      <c r="J363" s="266">
        <v>1</v>
      </c>
      <c r="K363" s="553" t="s">
        <v>787</v>
      </c>
      <c r="L363" s="268"/>
      <c r="M363" s="269"/>
    </row>
    <row r="364" spans="1:13" ht="16.2" thickBot="1">
      <c r="A364" s="281"/>
      <c r="B364" s="282"/>
      <c r="C364" s="283"/>
      <c r="D364" s="283"/>
      <c r="E364" s="283"/>
      <c r="F364" s="283"/>
      <c r="G364" s="284"/>
      <c r="H364" s="284"/>
      <c r="I364" s="284"/>
      <c r="J364" s="304">
        <v>8</v>
      </c>
      <c r="K364" s="305" t="s">
        <v>669</v>
      </c>
      <c r="L364" s="287"/>
      <c r="M364" s="288"/>
    </row>
    <row r="365" spans="1:13">
      <c r="A365" s="836" t="s">
        <v>670</v>
      </c>
      <c r="B365" s="837"/>
      <c r="C365" s="837"/>
      <c r="D365" s="837"/>
      <c r="E365" s="837"/>
      <c r="F365" s="837"/>
      <c r="G365" s="837"/>
      <c r="H365" s="837"/>
      <c r="I365" s="837"/>
      <c r="J365" s="837"/>
      <c r="K365" s="837"/>
      <c r="L365" s="837"/>
      <c r="M365" s="838"/>
    </row>
    <row r="366" spans="1:13">
      <c r="A366" s="261" t="s">
        <v>536</v>
      </c>
      <c r="B366" s="303">
        <f>C366+D366+E366</f>
        <v>681.8</v>
      </c>
      <c r="C366" s="427">
        <v>503.3</v>
      </c>
      <c r="D366" s="427">
        <v>7.3</v>
      </c>
      <c r="E366" s="427">
        <v>171.2</v>
      </c>
      <c r="F366" s="427"/>
      <c r="G366" s="428"/>
      <c r="H366" s="265"/>
      <c r="I366" s="265"/>
      <c r="J366" s="266">
        <v>20</v>
      </c>
      <c r="K366" s="267" t="s">
        <v>671</v>
      </c>
      <c r="L366" s="268"/>
      <c r="M366" s="269"/>
    </row>
    <row r="367" spans="1:13">
      <c r="A367" s="261"/>
      <c r="B367" s="303"/>
      <c r="C367" s="427"/>
      <c r="D367" s="427"/>
      <c r="E367" s="427"/>
      <c r="F367" s="427"/>
      <c r="G367" s="428"/>
      <c r="H367" s="265"/>
      <c r="I367" s="265"/>
      <c r="J367" s="266">
        <v>30.4</v>
      </c>
      <c r="K367" s="267" t="s">
        <v>672</v>
      </c>
      <c r="L367" s="268"/>
      <c r="M367" s="269"/>
    </row>
    <row r="368" spans="1:13">
      <c r="A368" s="261"/>
      <c r="B368" s="303"/>
      <c r="C368" s="427"/>
      <c r="D368" s="427"/>
      <c r="E368" s="427"/>
      <c r="F368" s="427"/>
      <c r="G368" s="428"/>
      <c r="H368" s="265"/>
      <c r="I368" s="265"/>
      <c r="J368" s="266"/>
      <c r="K368" s="267" t="s">
        <v>663</v>
      </c>
      <c r="L368" s="268"/>
      <c r="M368" s="269"/>
    </row>
    <row r="369" spans="1:13">
      <c r="A369" s="261"/>
      <c r="B369" s="303"/>
      <c r="C369" s="264"/>
      <c r="D369" s="264"/>
      <c r="E369" s="264"/>
      <c r="F369" s="264"/>
      <c r="G369" s="270"/>
      <c r="H369" s="265"/>
      <c r="I369" s="265"/>
      <c r="J369" s="266">
        <v>14</v>
      </c>
      <c r="K369" s="272" t="s">
        <v>673</v>
      </c>
      <c r="L369" s="268"/>
      <c r="M369" s="269"/>
    </row>
    <row r="370" spans="1:13" ht="31.2">
      <c r="A370" s="301" t="s">
        <v>539</v>
      </c>
      <c r="B370" s="303">
        <f>C370+D370+E370+F370</f>
        <v>737.10000000000014</v>
      </c>
      <c r="C370" s="264">
        <v>564.20000000000005</v>
      </c>
      <c r="D370" s="264">
        <v>8.1999999999999993</v>
      </c>
      <c r="E370" s="264">
        <v>164.7</v>
      </c>
      <c r="F370" s="264"/>
      <c r="G370" s="302">
        <f>C370/C366*100-100</f>
        <v>12.100139082058419</v>
      </c>
      <c r="H370" s="302">
        <f>((100*E370)/E366)-100</f>
        <v>-3.7967289719626081</v>
      </c>
      <c r="I370" s="302">
        <f>((100*B370)/B366)-100</f>
        <v>8.1108829568788821</v>
      </c>
      <c r="J370" s="560">
        <v>10</v>
      </c>
      <c r="K370" s="272" t="s">
        <v>674</v>
      </c>
      <c r="L370" s="268"/>
      <c r="M370" s="269"/>
    </row>
    <row r="371" spans="1:13">
      <c r="A371" s="301"/>
      <c r="B371" s="303"/>
      <c r="C371" s="264"/>
      <c r="D371" s="264"/>
      <c r="E371" s="264"/>
      <c r="F371" s="264"/>
      <c r="G371" s="265"/>
      <c r="H371" s="265"/>
      <c r="I371" s="265"/>
      <c r="J371" s="430">
        <v>25</v>
      </c>
      <c r="K371" s="272" t="s">
        <v>675</v>
      </c>
      <c r="L371" s="268"/>
      <c r="M371" s="396"/>
    </row>
    <row r="372" spans="1:13">
      <c r="A372" s="301"/>
      <c r="B372" s="303"/>
      <c r="C372" s="264"/>
      <c r="D372" s="264"/>
      <c r="E372" s="264"/>
      <c r="F372" s="264"/>
      <c r="G372" s="265"/>
      <c r="H372" s="265"/>
      <c r="I372" s="265"/>
      <c r="J372" s="430">
        <v>8.8000000000000007</v>
      </c>
      <c r="K372" s="553" t="s">
        <v>787</v>
      </c>
      <c r="L372" s="268"/>
      <c r="M372" s="396"/>
    </row>
    <row r="373" spans="1:13" ht="31.8" thickBot="1">
      <c r="A373" s="281"/>
      <c r="B373" s="282"/>
      <c r="C373" s="283"/>
      <c r="D373" s="283"/>
      <c r="E373" s="283"/>
      <c r="F373" s="283"/>
      <c r="G373" s="284"/>
      <c r="H373" s="284"/>
      <c r="I373" s="284"/>
      <c r="J373" s="431">
        <v>1.9</v>
      </c>
      <c r="K373" s="286" t="s">
        <v>676</v>
      </c>
      <c r="L373" s="287"/>
      <c r="M373" s="397"/>
    </row>
    <row r="374" spans="1:13">
      <c r="A374" s="836" t="s">
        <v>678</v>
      </c>
      <c r="B374" s="837"/>
      <c r="C374" s="837"/>
      <c r="D374" s="837"/>
      <c r="E374" s="837"/>
      <c r="F374" s="837"/>
      <c r="G374" s="837"/>
      <c r="H374" s="837"/>
      <c r="I374" s="837"/>
      <c r="J374" s="837"/>
      <c r="K374" s="837"/>
      <c r="L374" s="837"/>
      <c r="M374" s="838"/>
    </row>
    <row r="375" spans="1:13">
      <c r="A375" s="261" t="s">
        <v>536</v>
      </c>
      <c r="B375" s="262">
        <f>C375+D375+E375</f>
        <v>40</v>
      </c>
      <c r="C375" s="263"/>
      <c r="D375" s="263"/>
      <c r="E375" s="263">
        <v>40</v>
      </c>
      <c r="F375" s="264"/>
      <c r="G375" s="270"/>
      <c r="H375" s="265"/>
      <c r="I375" s="265"/>
      <c r="J375" s="266"/>
      <c r="K375" s="267"/>
      <c r="L375" s="268"/>
      <c r="M375" s="269"/>
    </row>
    <row r="376" spans="1:13">
      <c r="A376" s="261"/>
      <c r="B376" s="262"/>
      <c r="C376" s="263"/>
      <c r="D376" s="263"/>
      <c r="E376" s="263"/>
      <c r="F376" s="264"/>
      <c r="G376" s="270"/>
      <c r="H376" s="265"/>
      <c r="I376" s="265"/>
      <c r="J376" s="271"/>
      <c r="K376" s="272"/>
      <c r="L376" s="268"/>
      <c r="M376" s="269"/>
    </row>
    <row r="377" spans="1:13" ht="31.8" thickBot="1">
      <c r="A377" s="281" t="s">
        <v>539</v>
      </c>
      <c r="B377" s="339">
        <f>C377+D377+E377+F377</f>
        <v>45</v>
      </c>
      <c r="C377" s="306"/>
      <c r="D377" s="306"/>
      <c r="E377" s="306">
        <v>45</v>
      </c>
      <c r="F377" s="283"/>
      <c r="G377" s="341"/>
      <c r="H377" s="307">
        <f>((100*E377)/E375)-100</f>
        <v>12.5</v>
      </c>
      <c r="I377" s="307">
        <f>((100*B377)/B375)-100</f>
        <v>12.5</v>
      </c>
      <c r="J377" s="285"/>
      <c r="K377" s="305"/>
      <c r="L377" s="287"/>
      <c r="M377" s="288"/>
    </row>
    <row r="378" spans="1:13">
      <c r="A378" s="836" t="s">
        <v>679</v>
      </c>
      <c r="B378" s="837"/>
      <c r="C378" s="837"/>
      <c r="D378" s="837"/>
      <c r="E378" s="837"/>
      <c r="F378" s="837"/>
      <c r="G378" s="837"/>
      <c r="H378" s="837"/>
      <c r="I378" s="837"/>
      <c r="J378" s="837"/>
      <c r="K378" s="837"/>
      <c r="L378" s="837"/>
      <c r="M378" s="838"/>
    </row>
    <row r="379" spans="1:13">
      <c r="A379" s="261" t="s">
        <v>536</v>
      </c>
      <c r="B379" s="262">
        <f>C379+D379+E379</f>
        <v>906</v>
      </c>
      <c r="C379" s="264">
        <v>763.4</v>
      </c>
      <c r="D379" s="264">
        <v>11.1</v>
      </c>
      <c r="E379" s="264">
        <v>131.5</v>
      </c>
      <c r="F379" s="264"/>
      <c r="G379" s="270"/>
      <c r="H379" s="265"/>
      <c r="I379" s="265"/>
      <c r="J379" s="266">
        <v>5</v>
      </c>
      <c r="K379" s="399" t="s">
        <v>680</v>
      </c>
      <c r="L379" s="268"/>
      <c r="M379" s="269"/>
    </row>
    <row r="380" spans="1:13">
      <c r="A380" s="261"/>
      <c r="B380" s="303"/>
      <c r="C380" s="264"/>
      <c r="D380" s="264"/>
      <c r="E380" s="264"/>
      <c r="F380" s="264"/>
      <c r="G380" s="270"/>
      <c r="H380" s="265"/>
      <c r="I380" s="265"/>
      <c r="J380" s="271"/>
      <c r="K380" s="272" t="s">
        <v>663</v>
      </c>
      <c r="L380" s="268"/>
      <c r="M380" s="269"/>
    </row>
    <row r="381" spans="1:13" ht="31.2">
      <c r="A381" s="301" t="s">
        <v>539</v>
      </c>
      <c r="B381" s="303">
        <f>C381+D381+E381+F381</f>
        <v>1006.1999999999999</v>
      </c>
      <c r="C381" s="264">
        <v>829.9</v>
      </c>
      <c r="D381" s="264">
        <v>12</v>
      </c>
      <c r="E381" s="264">
        <v>158.4</v>
      </c>
      <c r="F381" s="264">
        <v>5.9</v>
      </c>
      <c r="G381" s="302">
        <f>SUM(C381/C379*100-100)</f>
        <v>8.7110296044013609</v>
      </c>
      <c r="H381" s="302">
        <f>((100*E381)/E379)-100</f>
        <v>20.456273764258555</v>
      </c>
      <c r="I381" s="302">
        <f>((100*B381)/B379)-100</f>
        <v>11.059602649006621</v>
      </c>
      <c r="J381" s="266">
        <v>20</v>
      </c>
      <c r="K381" s="272" t="s">
        <v>681</v>
      </c>
      <c r="L381" s="268"/>
      <c r="M381" s="269"/>
    </row>
    <row r="382" spans="1:13" ht="16.2" thickBot="1">
      <c r="A382" s="281"/>
      <c r="B382" s="282"/>
      <c r="C382" s="283"/>
      <c r="D382" s="283"/>
      <c r="E382" s="283"/>
      <c r="F382" s="283"/>
      <c r="G382" s="284"/>
      <c r="H382" s="284"/>
      <c r="I382" s="284"/>
      <c r="J382" s="285">
        <v>8.6</v>
      </c>
      <c r="K382" s="555" t="s">
        <v>787</v>
      </c>
      <c r="L382" s="287"/>
      <c r="M382" s="288"/>
    </row>
    <row r="383" spans="1:13">
      <c r="A383" s="836" t="s">
        <v>682</v>
      </c>
      <c r="B383" s="837"/>
      <c r="C383" s="837"/>
      <c r="D383" s="837"/>
      <c r="E383" s="837"/>
      <c r="F383" s="837"/>
      <c r="G383" s="837"/>
      <c r="H383" s="837"/>
      <c r="I383" s="837"/>
      <c r="J383" s="837"/>
      <c r="K383" s="837"/>
      <c r="L383" s="837"/>
      <c r="M383" s="838"/>
    </row>
    <row r="384" spans="1:13">
      <c r="A384" s="261" t="s">
        <v>536</v>
      </c>
      <c r="B384" s="303">
        <f>C384+D384+E384</f>
        <v>236.9</v>
      </c>
      <c r="C384" s="427">
        <v>166.9</v>
      </c>
      <c r="D384" s="427">
        <v>2.4</v>
      </c>
      <c r="E384" s="427">
        <v>67.599999999999994</v>
      </c>
      <c r="F384" s="427"/>
      <c r="G384" s="428"/>
      <c r="H384" s="265"/>
      <c r="I384" s="265"/>
      <c r="J384" s="266">
        <v>3</v>
      </c>
      <c r="K384" s="267" t="s">
        <v>683</v>
      </c>
      <c r="L384" s="268"/>
      <c r="M384" s="269"/>
    </row>
    <row r="385" spans="1:13">
      <c r="A385" s="261"/>
      <c r="B385" s="303"/>
      <c r="C385" s="264"/>
      <c r="D385" s="264"/>
      <c r="E385" s="264"/>
      <c r="F385" s="264"/>
      <c r="G385" s="270"/>
      <c r="H385" s="265"/>
      <c r="I385" s="265"/>
      <c r="J385" s="271"/>
      <c r="K385" s="272" t="s">
        <v>663</v>
      </c>
      <c r="L385" s="268"/>
      <c r="M385" s="269"/>
    </row>
    <row r="386" spans="1:13" ht="31.2">
      <c r="A386" s="301" t="s">
        <v>539</v>
      </c>
      <c r="B386" s="400">
        <f>C386+D386+E386+F386</f>
        <v>261</v>
      </c>
      <c r="C386" s="264">
        <v>190.8</v>
      </c>
      <c r="D386" s="264">
        <v>2.8</v>
      </c>
      <c r="E386" s="432">
        <v>64.7</v>
      </c>
      <c r="F386" s="432">
        <v>2.7</v>
      </c>
      <c r="G386" s="302">
        <f>C386/C384*100-100</f>
        <v>14.319952067106058</v>
      </c>
      <c r="H386" s="302">
        <f>((100*E386)/E384)-100</f>
        <v>-4.289940828402365</v>
      </c>
      <c r="I386" s="302">
        <f>((100*B386)/B384)-100</f>
        <v>10.173068805403119</v>
      </c>
      <c r="J386" s="266">
        <v>7</v>
      </c>
      <c r="K386" s="553" t="s">
        <v>785</v>
      </c>
      <c r="L386" s="268">
        <v>4</v>
      </c>
      <c r="M386" s="269" t="s">
        <v>792</v>
      </c>
    </row>
    <row r="387" spans="1:13" ht="16.2" thickBot="1">
      <c r="A387" s="281"/>
      <c r="B387" s="282"/>
      <c r="C387" s="283"/>
      <c r="D387" s="283"/>
      <c r="E387" s="283"/>
      <c r="F387" s="283"/>
      <c r="G387" s="284"/>
      <c r="H387" s="284"/>
      <c r="I387" s="284"/>
      <c r="J387" s="304">
        <v>4</v>
      </c>
      <c r="K387" s="305" t="s">
        <v>681</v>
      </c>
      <c r="L387" s="287"/>
      <c r="M387" s="288"/>
    </row>
    <row r="388" spans="1:13">
      <c r="A388" s="836" t="s">
        <v>684</v>
      </c>
      <c r="B388" s="837"/>
      <c r="C388" s="837"/>
      <c r="D388" s="837"/>
      <c r="E388" s="837"/>
      <c r="F388" s="837"/>
      <c r="G388" s="837"/>
      <c r="H388" s="837"/>
      <c r="I388" s="837"/>
      <c r="J388" s="837"/>
      <c r="K388" s="837"/>
      <c r="L388" s="837"/>
      <c r="M388" s="838"/>
    </row>
    <row r="389" spans="1:13">
      <c r="A389" s="261" t="s">
        <v>536</v>
      </c>
      <c r="B389" s="303">
        <f>C389+D389+E389</f>
        <v>172.3</v>
      </c>
      <c r="C389" s="427">
        <v>118.6</v>
      </c>
      <c r="D389" s="427">
        <v>1.7</v>
      </c>
      <c r="E389" s="427">
        <v>52</v>
      </c>
      <c r="F389" s="427"/>
      <c r="G389" s="428"/>
      <c r="H389" s="265"/>
      <c r="I389" s="265"/>
      <c r="J389" s="266"/>
      <c r="K389" s="267" t="s">
        <v>663</v>
      </c>
      <c r="L389" s="268"/>
      <c r="M389" s="269"/>
    </row>
    <row r="390" spans="1:13">
      <c r="A390" s="261"/>
      <c r="B390" s="303"/>
      <c r="C390" s="264"/>
      <c r="D390" s="264"/>
      <c r="E390" s="264"/>
      <c r="F390" s="264"/>
      <c r="G390" s="270"/>
      <c r="H390" s="265"/>
      <c r="I390" s="265"/>
      <c r="J390" s="271"/>
      <c r="K390" s="272"/>
      <c r="L390" s="268"/>
      <c r="M390" s="269"/>
    </row>
    <row r="391" spans="1:13" ht="31.2">
      <c r="A391" s="301" t="s">
        <v>539</v>
      </c>
      <c r="B391" s="303">
        <f>C391+D391+E391+F391</f>
        <v>233.50000000000003</v>
      </c>
      <c r="C391" s="264">
        <v>128.80000000000001</v>
      </c>
      <c r="D391" s="264">
        <v>1.9</v>
      </c>
      <c r="E391" s="433">
        <v>101.2</v>
      </c>
      <c r="F391" s="433">
        <v>1.6</v>
      </c>
      <c r="G391" s="302">
        <f>C391/C389*100-100</f>
        <v>8.6003372681281718</v>
      </c>
      <c r="H391" s="302">
        <f>((100*E391)/E389)-100</f>
        <v>94.615384615384613</v>
      </c>
      <c r="I391" s="302">
        <f>((100*B391)/B389)-100</f>
        <v>35.519442832269306</v>
      </c>
      <c r="J391" s="266">
        <v>50</v>
      </c>
      <c r="K391" s="272" t="s">
        <v>685</v>
      </c>
      <c r="L391" s="268"/>
      <c r="M391" s="269"/>
    </row>
    <row r="392" spans="1:13" ht="16.2" thickBot="1">
      <c r="A392" s="281"/>
      <c r="B392" s="282"/>
      <c r="C392" s="283"/>
      <c r="D392" s="283"/>
      <c r="E392" s="434"/>
      <c r="F392" s="434"/>
      <c r="G392" s="284"/>
      <c r="H392" s="284"/>
      <c r="I392" s="284"/>
      <c r="J392" s="285"/>
      <c r="K392" s="305"/>
      <c r="L392" s="287"/>
      <c r="M392" s="288"/>
    </row>
    <row r="393" spans="1:13">
      <c r="A393" s="836" t="s">
        <v>686</v>
      </c>
      <c r="B393" s="837"/>
      <c r="C393" s="837"/>
      <c r="D393" s="837"/>
      <c r="E393" s="837"/>
      <c r="F393" s="837"/>
      <c r="G393" s="837"/>
      <c r="H393" s="837"/>
      <c r="I393" s="837"/>
      <c r="J393" s="837"/>
      <c r="K393" s="837"/>
      <c r="L393" s="837"/>
      <c r="M393" s="838"/>
    </row>
    <row r="394" spans="1:13" ht="31.2">
      <c r="A394" s="261" t="s">
        <v>536</v>
      </c>
      <c r="B394" s="303">
        <f>C394+D394+E394</f>
        <v>163.69999999999999</v>
      </c>
      <c r="C394" s="435">
        <v>123.7</v>
      </c>
      <c r="D394" s="435">
        <v>1.8</v>
      </c>
      <c r="E394" s="435">
        <v>38.200000000000003</v>
      </c>
      <c r="F394" s="435"/>
      <c r="G394" s="436"/>
      <c r="H394" s="265"/>
      <c r="I394" s="265"/>
      <c r="J394" s="266">
        <v>4.4000000000000004</v>
      </c>
      <c r="K394" s="399" t="s">
        <v>687</v>
      </c>
      <c r="L394" s="268"/>
      <c r="M394" s="269"/>
    </row>
    <row r="395" spans="1:13">
      <c r="A395" s="261"/>
      <c r="B395" s="303"/>
      <c r="C395" s="264"/>
      <c r="D395" s="264"/>
      <c r="E395" s="264"/>
      <c r="F395" s="264"/>
      <c r="G395" s="270"/>
      <c r="H395" s="265"/>
      <c r="I395" s="265"/>
      <c r="J395" s="266"/>
      <c r="K395" s="399" t="s">
        <v>663</v>
      </c>
      <c r="L395" s="268"/>
      <c r="M395" s="269"/>
    </row>
    <row r="396" spans="1:13" ht="31.8" thickBot="1">
      <c r="A396" s="281" t="s">
        <v>539</v>
      </c>
      <c r="B396" s="339">
        <f>C396+D396+E396+F396</f>
        <v>174.5</v>
      </c>
      <c r="C396" s="283">
        <v>134</v>
      </c>
      <c r="D396" s="283">
        <v>1.9</v>
      </c>
      <c r="E396" s="283">
        <v>37.299999999999997</v>
      </c>
      <c r="F396" s="283">
        <v>1.3</v>
      </c>
      <c r="G396" s="307">
        <f>C396/C394*100-100</f>
        <v>8.3265966046887456</v>
      </c>
      <c r="H396" s="307">
        <f>((100*E396)/E394)-100</f>
        <v>-2.3560209424083922</v>
      </c>
      <c r="I396" s="307">
        <f>((100*B396)/B394)-100</f>
        <v>6.5974343310934671</v>
      </c>
      <c r="J396" s="304">
        <v>2</v>
      </c>
      <c r="K396" s="305" t="s">
        <v>681</v>
      </c>
      <c r="L396" s="287"/>
      <c r="M396" s="288"/>
    </row>
    <row r="397" spans="1:13">
      <c r="A397" s="836" t="s">
        <v>688</v>
      </c>
      <c r="B397" s="837"/>
      <c r="C397" s="837"/>
      <c r="D397" s="837"/>
      <c r="E397" s="837"/>
      <c r="F397" s="837"/>
      <c r="G397" s="837"/>
      <c r="H397" s="837"/>
      <c r="I397" s="837"/>
      <c r="J397" s="837"/>
      <c r="K397" s="837"/>
      <c r="L397" s="837"/>
      <c r="M397" s="838"/>
    </row>
    <row r="398" spans="1:13">
      <c r="A398" s="261" t="s">
        <v>536</v>
      </c>
      <c r="B398" s="303">
        <f>C398+D398+E398</f>
        <v>235.1</v>
      </c>
      <c r="C398" s="264">
        <v>186.4</v>
      </c>
      <c r="D398" s="264">
        <v>2.7</v>
      </c>
      <c r="E398" s="264">
        <v>46</v>
      </c>
      <c r="F398" s="264"/>
      <c r="G398" s="270"/>
      <c r="H398" s="265"/>
      <c r="I398" s="265"/>
      <c r="J398" s="266">
        <v>1</v>
      </c>
      <c r="K398" s="267" t="s">
        <v>689</v>
      </c>
      <c r="L398" s="268"/>
      <c r="M398" s="269"/>
    </row>
    <row r="399" spans="1:13">
      <c r="A399" s="261"/>
      <c r="B399" s="303"/>
      <c r="C399" s="264"/>
      <c r="D399" s="264"/>
      <c r="E399" s="264"/>
      <c r="F399" s="264"/>
      <c r="G399" s="270"/>
      <c r="H399" s="265"/>
      <c r="I399" s="265"/>
      <c r="J399" s="266"/>
      <c r="K399" s="267" t="s">
        <v>663</v>
      </c>
      <c r="L399" s="268"/>
      <c r="M399" s="269"/>
    </row>
    <row r="400" spans="1:13" ht="31.2">
      <c r="A400" s="301" t="s">
        <v>539</v>
      </c>
      <c r="B400" s="262">
        <f>C400+D400+E400+F400</f>
        <v>255.10000000000002</v>
      </c>
      <c r="C400" s="264">
        <v>200.3</v>
      </c>
      <c r="D400" s="264">
        <v>2.9</v>
      </c>
      <c r="E400" s="264">
        <v>51.2</v>
      </c>
      <c r="F400" s="264">
        <v>0.7</v>
      </c>
      <c r="G400" s="302">
        <f>C400/C398*100-100</f>
        <v>7.4570815450643693</v>
      </c>
      <c r="H400" s="302">
        <f>((100*E400)/E398)-100</f>
        <v>11.304347826086953</v>
      </c>
      <c r="I400" s="302">
        <f>((100*B400)/B398)-100</f>
        <v>8.5070182900893485</v>
      </c>
      <c r="J400" s="266">
        <v>3</v>
      </c>
      <c r="K400" s="272" t="s">
        <v>681</v>
      </c>
      <c r="L400" s="268"/>
      <c r="M400" s="269" t="s">
        <v>793</v>
      </c>
    </row>
    <row r="401" spans="1:13" ht="16.2" thickBot="1">
      <c r="A401" s="281"/>
      <c r="B401" s="282"/>
      <c r="C401" s="283"/>
      <c r="D401" s="283"/>
      <c r="E401" s="283"/>
      <c r="F401" s="283"/>
      <c r="G401" s="284"/>
      <c r="H401" s="284"/>
      <c r="I401" s="284"/>
      <c r="J401" s="304">
        <v>2.4</v>
      </c>
      <c r="K401" s="555" t="s">
        <v>787</v>
      </c>
      <c r="L401" s="287"/>
      <c r="M401" s="288"/>
    </row>
    <row r="402" spans="1:13">
      <c r="A402" s="836" t="s">
        <v>677</v>
      </c>
      <c r="B402" s="837"/>
      <c r="C402" s="837"/>
      <c r="D402" s="837"/>
      <c r="E402" s="837"/>
      <c r="F402" s="837"/>
      <c r="G402" s="837"/>
      <c r="H402" s="837"/>
      <c r="I402" s="837"/>
      <c r="J402" s="837"/>
      <c r="K402" s="837"/>
      <c r="L402" s="837"/>
      <c r="M402" s="838"/>
    </row>
    <row r="403" spans="1:13">
      <c r="A403" s="261" t="s">
        <v>536</v>
      </c>
      <c r="B403" s="262">
        <f>C403+D403+E403</f>
        <v>80</v>
      </c>
      <c r="C403" s="263"/>
      <c r="D403" s="263"/>
      <c r="E403" s="263">
        <v>80</v>
      </c>
      <c r="F403" s="264"/>
      <c r="G403" s="270"/>
      <c r="H403" s="265"/>
      <c r="I403" s="265"/>
      <c r="J403" s="266"/>
      <c r="K403" s="267"/>
      <c r="L403" s="268"/>
      <c r="M403" s="269"/>
    </row>
    <row r="404" spans="1:13">
      <c r="A404" s="261"/>
      <c r="B404" s="262"/>
      <c r="C404" s="263"/>
      <c r="D404" s="263"/>
      <c r="E404" s="263"/>
      <c r="F404" s="264"/>
      <c r="G404" s="270"/>
      <c r="H404" s="265"/>
      <c r="I404" s="265"/>
      <c r="J404" s="271"/>
      <c r="K404" s="272"/>
      <c r="L404" s="268"/>
      <c r="M404" s="269"/>
    </row>
    <row r="405" spans="1:13" ht="31.8" thickBot="1">
      <c r="A405" s="281" t="s">
        <v>539</v>
      </c>
      <c r="B405" s="339">
        <f>C405+D405+E405+F405</f>
        <v>90</v>
      </c>
      <c r="C405" s="306"/>
      <c r="D405" s="306"/>
      <c r="E405" s="306">
        <v>90</v>
      </c>
      <c r="F405" s="283"/>
      <c r="G405" s="341"/>
      <c r="H405" s="307">
        <f>((100*E405)/E403)-100</f>
        <v>12.5</v>
      </c>
      <c r="I405" s="307">
        <f>((100*B405)/B403)-100</f>
        <v>12.5</v>
      </c>
      <c r="J405" s="285"/>
      <c r="K405" s="305"/>
      <c r="L405" s="287"/>
      <c r="M405" s="288"/>
    </row>
    <row r="406" spans="1:13">
      <c r="A406" s="836" t="s">
        <v>690</v>
      </c>
      <c r="B406" s="837"/>
      <c r="C406" s="837"/>
      <c r="D406" s="837"/>
      <c r="E406" s="837"/>
      <c r="F406" s="837"/>
      <c r="G406" s="837"/>
      <c r="H406" s="837"/>
      <c r="I406" s="837"/>
      <c r="J406" s="837"/>
      <c r="K406" s="837"/>
      <c r="L406" s="837"/>
      <c r="M406" s="838"/>
    </row>
    <row r="407" spans="1:13">
      <c r="A407" s="261" t="s">
        <v>536</v>
      </c>
      <c r="B407" s="262">
        <f>C407+D407+E407</f>
        <v>100</v>
      </c>
      <c r="C407" s="263"/>
      <c r="D407" s="263"/>
      <c r="E407" s="263">
        <v>100</v>
      </c>
      <c r="F407" s="264"/>
      <c r="G407" s="270"/>
      <c r="H407" s="265"/>
      <c r="I407" s="265"/>
      <c r="J407" s="266"/>
      <c r="K407" s="267"/>
      <c r="L407" s="268"/>
      <c r="M407" s="269"/>
    </row>
    <row r="408" spans="1:13">
      <c r="A408" s="261"/>
      <c r="B408" s="262"/>
      <c r="C408" s="263"/>
      <c r="D408" s="263"/>
      <c r="E408" s="263"/>
      <c r="F408" s="264"/>
      <c r="G408" s="270"/>
      <c r="H408" s="265"/>
      <c r="I408" s="265"/>
      <c r="J408" s="271"/>
      <c r="K408" s="272"/>
      <c r="L408" s="268"/>
      <c r="M408" s="269"/>
    </row>
    <row r="409" spans="1:13" ht="31.8" thickBot="1">
      <c r="A409" s="281" t="s">
        <v>539</v>
      </c>
      <c r="B409" s="339">
        <f>C409+D409+E409+F409</f>
        <v>120</v>
      </c>
      <c r="C409" s="306"/>
      <c r="D409" s="306"/>
      <c r="E409" s="306">
        <v>120</v>
      </c>
      <c r="F409" s="283"/>
      <c r="G409" s="341"/>
      <c r="H409" s="307">
        <f>((100*E409)/E407)-100</f>
        <v>20</v>
      </c>
      <c r="I409" s="307">
        <f>((100*B409)/B407)-100</f>
        <v>20</v>
      </c>
      <c r="J409" s="285"/>
      <c r="K409" s="305"/>
      <c r="L409" s="287"/>
      <c r="M409" s="288"/>
    </row>
    <row r="410" spans="1:13">
      <c r="A410" s="836" t="s">
        <v>691</v>
      </c>
      <c r="B410" s="837"/>
      <c r="C410" s="837"/>
      <c r="D410" s="837"/>
      <c r="E410" s="837"/>
      <c r="F410" s="837"/>
      <c r="G410" s="837"/>
      <c r="H410" s="837"/>
      <c r="I410" s="837"/>
      <c r="J410" s="837"/>
      <c r="K410" s="837"/>
      <c r="L410" s="837"/>
      <c r="M410" s="838"/>
    </row>
    <row r="411" spans="1:13">
      <c r="A411" s="261" t="s">
        <v>536</v>
      </c>
      <c r="B411" s="262">
        <f>C411+D411+E411</f>
        <v>10</v>
      </c>
      <c r="C411" s="263"/>
      <c r="D411" s="263"/>
      <c r="E411" s="263">
        <v>10</v>
      </c>
      <c r="F411" s="264"/>
      <c r="G411" s="270"/>
      <c r="H411" s="265"/>
      <c r="I411" s="265"/>
      <c r="J411" s="266"/>
      <c r="K411" s="267"/>
      <c r="L411" s="268"/>
      <c r="M411" s="269"/>
    </row>
    <row r="412" spans="1:13">
      <c r="A412" s="261"/>
      <c r="B412" s="262"/>
      <c r="C412" s="263"/>
      <c r="D412" s="263"/>
      <c r="E412" s="263"/>
      <c r="F412" s="264"/>
      <c r="G412" s="270"/>
      <c r="H412" s="265"/>
      <c r="I412" s="265"/>
      <c r="J412" s="271"/>
      <c r="K412" s="272"/>
      <c r="L412" s="268"/>
      <c r="M412" s="269"/>
    </row>
    <row r="413" spans="1:13" ht="31.8" thickBot="1">
      <c r="A413" s="281" t="s">
        <v>539</v>
      </c>
      <c r="B413" s="339">
        <f>C413+D413+E413+F413</f>
        <v>10</v>
      </c>
      <c r="C413" s="306"/>
      <c r="D413" s="306"/>
      <c r="E413" s="306">
        <v>10</v>
      </c>
      <c r="F413" s="283"/>
      <c r="G413" s="341"/>
      <c r="H413" s="284">
        <f>((100*E413)/E411)-100</f>
        <v>0</v>
      </c>
      <c r="I413" s="284">
        <f>((100*B413)/B411)-100</f>
        <v>0</v>
      </c>
      <c r="J413" s="285"/>
      <c r="K413" s="305"/>
      <c r="L413" s="287"/>
      <c r="M413" s="288"/>
    </row>
    <row r="414" spans="1:13">
      <c r="A414" s="836" t="s">
        <v>692</v>
      </c>
      <c r="B414" s="837"/>
      <c r="C414" s="837"/>
      <c r="D414" s="837"/>
      <c r="E414" s="837"/>
      <c r="F414" s="837"/>
      <c r="G414" s="837"/>
      <c r="H414" s="837"/>
      <c r="I414" s="837"/>
      <c r="J414" s="837"/>
      <c r="K414" s="837"/>
      <c r="L414" s="837"/>
      <c r="M414" s="838"/>
    </row>
    <row r="415" spans="1:13">
      <c r="A415" s="261" t="s">
        <v>536</v>
      </c>
      <c r="B415" s="262">
        <f>C415+D415+E415</f>
        <v>47</v>
      </c>
      <c r="C415" s="263"/>
      <c r="D415" s="263"/>
      <c r="E415" s="263">
        <v>47</v>
      </c>
      <c r="F415" s="264"/>
      <c r="G415" s="270"/>
      <c r="H415" s="265"/>
      <c r="I415" s="265"/>
      <c r="J415" s="266"/>
      <c r="K415" s="267"/>
      <c r="L415" s="268"/>
      <c r="M415" s="269"/>
    </row>
    <row r="416" spans="1:13">
      <c r="A416" s="261"/>
      <c r="B416" s="262"/>
      <c r="C416" s="263"/>
      <c r="D416" s="263"/>
      <c r="E416" s="263"/>
      <c r="F416" s="264"/>
      <c r="G416" s="270"/>
      <c r="H416" s="265"/>
      <c r="I416" s="265"/>
      <c r="J416" s="271"/>
      <c r="K416" s="272"/>
      <c r="L416" s="268"/>
      <c r="M416" s="269"/>
    </row>
    <row r="417" spans="1:13" ht="31.8" thickBot="1">
      <c r="A417" s="281" t="s">
        <v>539</v>
      </c>
      <c r="B417" s="339">
        <f>C417+D417+E417+F417</f>
        <v>55</v>
      </c>
      <c r="C417" s="306"/>
      <c r="D417" s="306"/>
      <c r="E417" s="306">
        <v>55</v>
      </c>
      <c r="F417" s="283"/>
      <c r="G417" s="341"/>
      <c r="H417" s="307">
        <f>((100*E417)/E415)-100</f>
        <v>17.021276595744681</v>
      </c>
      <c r="I417" s="307">
        <f>((100*B417)/B415)-100</f>
        <v>17.021276595744681</v>
      </c>
      <c r="J417" s="285"/>
      <c r="K417" s="305"/>
      <c r="L417" s="287"/>
      <c r="M417" s="288"/>
    </row>
    <row r="418" spans="1:13">
      <c r="A418" s="836" t="s">
        <v>693</v>
      </c>
      <c r="B418" s="837"/>
      <c r="C418" s="837"/>
      <c r="D418" s="837"/>
      <c r="E418" s="837"/>
      <c r="F418" s="837"/>
      <c r="G418" s="837"/>
      <c r="H418" s="837"/>
      <c r="I418" s="837"/>
      <c r="J418" s="837"/>
      <c r="K418" s="837"/>
      <c r="L418" s="837"/>
      <c r="M418" s="838"/>
    </row>
    <row r="419" spans="1:13">
      <c r="A419" s="261" t="s">
        <v>536</v>
      </c>
      <c r="B419" s="303">
        <f>C419+D419+E419</f>
        <v>41.2</v>
      </c>
      <c r="C419" s="264"/>
      <c r="D419" s="264"/>
      <c r="E419" s="264">
        <v>41.2</v>
      </c>
      <c r="F419" s="264"/>
      <c r="G419" s="270"/>
      <c r="H419" s="265"/>
      <c r="I419" s="265"/>
      <c r="J419" s="266"/>
      <c r="K419" s="267"/>
      <c r="L419" s="268"/>
      <c r="M419" s="269"/>
    </row>
    <row r="420" spans="1:13">
      <c r="A420" s="261"/>
      <c r="B420" s="303"/>
      <c r="C420" s="264"/>
      <c r="D420" s="264"/>
      <c r="E420" s="264"/>
      <c r="F420" s="264"/>
      <c r="G420" s="270"/>
      <c r="H420" s="265"/>
      <c r="I420" s="265"/>
      <c r="J420" s="271"/>
      <c r="K420" s="272"/>
      <c r="L420" s="268"/>
      <c r="M420" s="269"/>
    </row>
    <row r="421" spans="1:13" ht="31.8" thickBot="1">
      <c r="A421" s="281" t="s">
        <v>539</v>
      </c>
      <c r="B421" s="339">
        <f>C421+D421+E421+F421</f>
        <v>45</v>
      </c>
      <c r="C421" s="306"/>
      <c r="D421" s="306"/>
      <c r="E421" s="306">
        <v>45</v>
      </c>
      <c r="F421" s="283"/>
      <c r="G421" s="341"/>
      <c r="H421" s="307">
        <f>((100*E421)/E419)-100</f>
        <v>9.2233009708737796</v>
      </c>
      <c r="I421" s="307">
        <f>((100*B421)/B419)-100</f>
        <v>9.2233009708737796</v>
      </c>
      <c r="J421" s="285"/>
      <c r="K421" s="305"/>
      <c r="L421" s="287"/>
      <c r="M421" s="288"/>
    </row>
    <row r="422" spans="1:13">
      <c r="A422" s="836" t="s">
        <v>694</v>
      </c>
      <c r="B422" s="837"/>
      <c r="C422" s="837"/>
      <c r="D422" s="837"/>
      <c r="E422" s="837"/>
      <c r="F422" s="837"/>
      <c r="G422" s="837"/>
      <c r="H422" s="837"/>
      <c r="I422" s="837"/>
      <c r="J422" s="837"/>
      <c r="K422" s="837"/>
      <c r="L422" s="837"/>
      <c r="M422" s="838"/>
    </row>
    <row r="423" spans="1:13">
      <c r="A423" s="261" t="s">
        <v>536</v>
      </c>
      <c r="B423" s="262">
        <f>C423+D423+E423</f>
        <v>70</v>
      </c>
      <c r="C423" s="263"/>
      <c r="D423" s="263"/>
      <c r="E423" s="263">
        <v>70</v>
      </c>
      <c r="F423" s="264"/>
      <c r="G423" s="270"/>
      <c r="H423" s="265"/>
      <c r="I423" s="265"/>
      <c r="J423" s="266"/>
      <c r="K423" s="267"/>
      <c r="L423" s="268"/>
      <c r="M423" s="269"/>
    </row>
    <row r="424" spans="1:13">
      <c r="A424" s="261"/>
      <c r="B424" s="262"/>
      <c r="C424" s="263"/>
      <c r="D424" s="263"/>
      <c r="E424" s="263"/>
      <c r="F424" s="264"/>
      <c r="G424" s="270"/>
      <c r="H424" s="265"/>
      <c r="I424" s="265"/>
      <c r="J424" s="271"/>
      <c r="K424" s="272"/>
      <c r="L424" s="268"/>
      <c r="M424" s="269"/>
    </row>
    <row r="425" spans="1:13" ht="31.8" thickBot="1">
      <c r="A425" s="273" t="s">
        <v>539</v>
      </c>
      <c r="B425" s="262">
        <f>C425+D425+E425+F425</f>
        <v>60</v>
      </c>
      <c r="C425" s="275"/>
      <c r="D425" s="275"/>
      <c r="E425" s="275">
        <v>60</v>
      </c>
      <c r="F425" s="298"/>
      <c r="G425" s="347"/>
      <c r="H425" s="276">
        <f>((100*E425)/E423)-100</f>
        <v>-14.285714285714292</v>
      </c>
      <c r="I425" s="276">
        <f>((100*B425)/B423)-100</f>
        <v>-14.285714285714292</v>
      </c>
      <c r="J425" s="277"/>
      <c r="K425" s="295"/>
      <c r="L425" s="279"/>
      <c r="M425" s="280"/>
    </row>
    <row r="426" spans="1:13" ht="24.75" customHeight="1" thickBot="1">
      <c r="A426" s="827" t="s">
        <v>695</v>
      </c>
      <c r="B426" s="828"/>
      <c r="C426" s="828"/>
      <c r="D426" s="828"/>
      <c r="E426" s="828"/>
      <c r="F426" s="828"/>
      <c r="G426" s="828"/>
      <c r="H426" s="828"/>
      <c r="I426" s="828"/>
      <c r="J426" s="828"/>
      <c r="K426" s="828"/>
      <c r="L426" s="828"/>
      <c r="M426" s="829"/>
    </row>
    <row r="427" spans="1:13">
      <c r="A427" s="351" t="s">
        <v>536</v>
      </c>
      <c r="B427" s="562">
        <f t="shared" ref="B427:D427" si="14">B423+B419+B415+B411+B407+B398+B394+B389+B384+B379+B375+B366+B360+B353+B403</f>
        <v>3879.1000000000004</v>
      </c>
      <c r="C427" s="352">
        <f t="shared" si="14"/>
        <v>2806.8999999999996</v>
      </c>
      <c r="D427" s="352">
        <f t="shared" si="14"/>
        <v>40.700000000000003</v>
      </c>
      <c r="E427" s="352">
        <f>E423+E419+E415+E411+E407+E398+E394+E389+E384+E379+E375+E366+E360+E353+E403</f>
        <v>1031.5</v>
      </c>
      <c r="F427" s="352"/>
      <c r="G427" s="437"/>
      <c r="H427" s="438"/>
      <c r="I427" s="438"/>
      <c r="J427" s="439"/>
      <c r="K427" s="440"/>
      <c r="L427" s="441"/>
      <c r="M427" s="442"/>
    </row>
    <row r="428" spans="1:13">
      <c r="A428" s="363"/>
      <c r="B428" s="374"/>
      <c r="C428" s="375"/>
      <c r="D428" s="375"/>
      <c r="E428" s="321"/>
      <c r="F428" s="321"/>
      <c r="G428" s="375"/>
      <c r="H428" s="423"/>
      <c r="I428" s="423"/>
      <c r="J428" s="412"/>
      <c r="K428" s="413"/>
      <c r="L428" s="413"/>
      <c r="M428" s="414"/>
    </row>
    <row r="429" spans="1:13" ht="31.8" thickBot="1">
      <c r="A429" s="353" t="s">
        <v>539</v>
      </c>
      <c r="B429" s="354">
        <f t="shared" ref="B429:D429" si="15">B425+B421+B417+B413+B409+B400+B396+B391+B386+B381+B377+B370+B362+B355+B405</f>
        <v>4311.0999999999995</v>
      </c>
      <c r="C429" s="355">
        <f t="shared" si="15"/>
        <v>3095.6000000000004</v>
      </c>
      <c r="D429" s="355">
        <f t="shared" si="15"/>
        <v>44.9</v>
      </c>
      <c r="E429" s="355">
        <f>E425+E421+E417+E413+E409+E400+E396+E391+E386+E381+E377+E370+E362+E355+E405</f>
        <v>1157</v>
      </c>
      <c r="F429" s="355">
        <f>F425+F421+F417+F413+F409+F400+F396+F391+F386+F381+F377+F370+F362+F355+F405</f>
        <v>13.600000000000001</v>
      </c>
      <c r="G429" s="355">
        <f>C429/C427*100-100</f>
        <v>10.285368199793396</v>
      </c>
      <c r="H429" s="355">
        <f>((100*E429)/E427)-100</f>
        <v>12.16674745516238</v>
      </c>
      <c r="I429" s="355">
        <f>((100*B429)/B427)-100</f>
        <v>11.136603851408807</v>
      </c>
      <c r="J429" s="416"/>
      <c r="K429" s="417"/>
      <c r="L429" s="417"/>
      <c r="M429" s="418"/>
    </row>
    <row r="430" spans="1:13" ht="18.75" customHeight="1">
      <c r="A430" s="839" t="s">
        <v>696</v>
      </c>
      <c r="B430" s="840"/>
      <c r="C430" s="840"/>
      <c r="D430" s="840"/>
      <c r="E430" s="840"/>
      <c r="F430" s="840"/>
      <c r="G430" s="840"/>
      <c r="H430" s="840"/>
      <c r="I430" s="840"/>
      <c r="J430" s="840"/>
      <c r="K430" s="840"/>
      <c r="L430" s="840"/>
      <c r="M430" s="841"/>
    </row>
    <row r="431" spans="1:13" ht="11.25" customHeight="1">
      <c r="A431" s="548"/>
      <c r="B431" s="425"/>
      <c r="C431" s="426"/>
      <c r="D431" s="426"/>
      <c r="E431" s="426"/>
      <c r="F431" s="426"/>
      <c r="G431" s="426"/>
      <c r="H431" s="842"/>
      <c r="I431" s="842"/>
      <c r="J431" s="842"/>
      <c r="K431" s="842"/>
      <c r="L431" s="842"/>
      <c r="M431" s="443"/>
    </row>
    <row r="432" spans="1:13">
      <c r="A432" s="833" t="s">
        <v>697</v>
      </c>
      <c r="B432" s="834"/>
      <c r="C432" s="834"/>
      <c r="D432" s="834"/>
      <c r="E432" s="834"/>
      <c r="F432" s="834"/>
      <c r="G432" s="834"/>
      <c r="H432" s="834"/>
      <c r="I432" s="834"/>
      <c r="J432" s="834"/>
      <c r="K432" s="834"/>
      <c r="L432" s="834"/>
      <c r="M432" s="835"/>
    </row>
    <row r="433" spans="1:13">
      <c r="A433" s="261" t="s">
        <v>536</v>
      </c>
      <c r="B433" s="262">
        <f>C433+D433+E433</f>
        <v>1075</v>
      </c>
      <c r="C433" s="263"/>
      <c r="D433" s="263"/>
      <c r="E433" s="263">
        <v>1075</v>
      </c>
      <c r="F433" s="264"/>
      <c r="G433" s="270"/>
      <c r="H433" s="265"/>
      <c r="I433" s="265"/>
      <c r="J433" s="266">
        <v>80</v>
      </c>
      <c r="K433" s="267" t="s">
        <v>698</v>
      </c>
      <c r="L433" s="268"/>
      <c r="M433" s="269"/>
    </row>
    <row r="434" spans="1:13">
      <c r="A434" s="261"/>
      <c r="B434" s="303"/>
      <c r="C434" s="264"/>
      <c r="D434" s="264"/>
      <c r="E434" s="264"/>
      <c r="F434" s="264"/>
      <c r="G434" s="270"/>
      <c r="H434" s="265"/>
      <c r="I434" s="265"/>
      <c r="J434" s="444">
        <v>30</v>
      </c>
      <c r="K434" s="445" t="s">
        <v>699</v>
      </c>
      <c r="L434" s="268"/>
      <c r="M434" s="269"/>
    </row>
    <row r="435" spans="1:13">
      <c r="A435" s="261"/>
      <c r="B435" s="303"/>
      <c r="C435" s="264"/>
      <c r="D435" s="264"/>
      <c r="E435" s="264"/>
      <c r="F435" s="264"/>
      <c r="G435" s="270"/>
      <c r="H435" s="265"/>
      <c r="I435" s="265"/>
      <c r="J435" s="444">
        <v>7</v>
      </c>
      <c r="K435" s="446" t="s">
        <v>700</v>
      </c>
      <c r="L435" s="268"/>
      <c r="M435" s="269"/>
    </row>
    <row r="436" spans="1:13" ht="31.2">
      <c r="A436" s="301" t="s">
        <v>539</v>
      </c>
      <c r="B436" s="303">
        <f>C436+D436+E436+F436</f>
        <v>1157.2</v>
      </c>
      <c r="C436" s="264"/>
      <c r="D436" s="264"/>
      <c r="E436" s="264">
        <v>1128.2</v>
      </c>
      <c r="F436" s="263">
        <v>29</v>
      </c>
      <c r="G436" s="270"/>
      <c r="H436" s="302">
        <f>((100*E436)/E433)-100</f>
        <v>4.9488372093023258</v>
      </c>
      <c r="I436" s="302">
        <f>((100*B436)/B433)-100</f>
        <v>7.6465116279069747</v>
      </c>
      <c r="J436" s="266">
        <v>80</v>
      </c>
      <c r="K436" s="272" t="s">
        <v>698</v>
      </c>
      <c r="L436" s="268"/>
      <c r="M436" s="269"/>
    </row>
    <row r="437" spans="1:13">
      <c r="A437" s="301"/>
      <c r="B437" s="303"/>
      <c r="C437" s="264"/>
      <c r="D437" s="264"/>
      <c r="E437" s="264"/>
      <c r="F437" s="264"/>
      <c r="G437" s="270"/>
      <c r="H437" s="265"/>
      <c r="I437" s="265"/>
      <c r="J437" s="342">
        <v>43.3</v>
      </c>
      <c r="K437" s="272" t="s">
        <v>701</v>
      </c>
      <c r="L437" s="268"/>
      <c r="M437" s="269"/>
    </row>
    <row r="438" spans="1:13">
      <c r="A438" s="301"/>
      <c r="B438" s="303"/>
      <c r="C438" s="264"/>
      <c r="D438" s="264"/>
      <c r="E438" s="264"/>
      <c r="F438" s="264"/>
      <c r="G438" s="270"/>
      <c r="H438" s="265"/>
      <c r="I438" s="265"/>
      <c r="J438" s="266">
        <v>26.2</v>
      </c>
      <c r="K438" s="272" t="s">
        <v>702</v>
      </c>
      <c r="L438" s="268"/>
      <c r="M438" s="269"/>
    </row>
    <row r="439" spans="1:13">
      <c r="A439" s="301"/>
      <c r="B439" s="303"/>
      <c r="C439" s="264"/>
      <c r="D439" s="264"/>
      <c r="E439" s="264"/>
      <c r="F439" s="264"/>
      <c r="G439" s="270"/>
      <c r="H439" s="265"/>
      <c r="I439" s="265"/>
      <c r="J439" s="266">
        <v>8</v>
      </c>
      <c r="K439" s="447" t="s">
        <v>703</v>
      </c>
      <c r="L439" s="268"/>
      <c r="M439" s="269"/>
    </row>
    <row r="440" spans="1:13" ht="16.2" thickBot="1">
      <c r="A440" s="448"/>
      <c r="B440" s="449"/>
      <c r="C440" s="450"/>
      <c r="D440" s="450"/>
      <c r="E440" s="450"/>
      <c r="F440" s="450"/>
      <c r="G440" s="378"/>
      <c r="H440" s="451"/>
      <c r="I440" s="451"/>
      <c r="J440" s="429">
        <v>5.5</v>
      </c>
      <c r="K440" s="402" t="s">
        <v>665</v>
      </c>
      <c r="L440" s="336"/>
      <c r="M440" s="452"/>
    </row>
    <row r="441" spans="1:13">
      <c r="A441" s="844" t="s">
        <v>704</v>
      </c>
      <c r="B441" s="845"/>
      <c r="C441" s="845"/>
      <c r="D441" s="845"/>
      <c r="E441" s="845"/>
      <c r="F441" s="845"/>
      <c r="G441" s="845"/>
      <c r="H441" s="845"/>
      <c r="I441" s="845"/>
      <c r="J441" s="845"/>
      <c r="K441" s="845"/>
      <c r="L441" s="845"/>
      <c r="M441" s="846"/>
    </row>
    <row r="442" spans="1:13" ht="31.2">
      <c r="A442" s="453" t="s">
        <v>536</v>
      </c>
      <c r="B442" s="454">
        <f>C442+D442+E442</f>
        <v>48.3</v>
      </c>
      <c r="C442" s="433"/>
      <c r="D442" s="433"/>
      <c r="E442" s="433">
        <v>48.3</v>
      </c>
      <c r="F442" s="433"/>
      <c r="G442" s="375"/>
      <c r="H442" s="423"/>
      <c r="I442" s="423"/>
      <c r="J442" s="342">
        <v>4</v>
      </c>
      <c r="K442" s="455" t="s">
        <v>705</v>
      </c>
      <c r="L442" s="456"/>
      <c r="M442" s="457"/>
    </row>
    <row r="443" spans="1:13">
      <c r="A443" s="453"/>
      <c r="B443" s="454"/>
      <c r="C443" s="433"/>
      <c r="D443" s="433"/>
      <c r="E443" s="433"/>
      <c r="F443" s="433"/>
      <c r="G443" s="375"/>
      <c r="H443" s="423"/>
      <c r="I443" s="423"/>
      <c r="J443" s="342"/>
      <c r="K443" s="447"/>
      <c r="L443" s="456"/>
      <c r="M443" s="457"/>
    </row>
    <row r="444" spans="1:13" ht="31.8" thickBot="1">
      <c r="A444" s="448" t="s">
        <v>539</v>
      </c>
      <c r="B444" s="282">
        <f>C444+D444+E444+F444</f>
        <v>45.9</v>
      </c>
      <c r="C444" s="450"/>
      <c r="D444" s="450"/>
      <c r="E444" s="450">
        <v>45.9</v>
      </c>
      <c r="F444" s="450"/>
      <c r="G444" s="378"/>
      <c r="H444" s="355">
        <f>((100*E444)/E442)-100</f>
        <v>-4.9689440993788736</v>
      </c>
      <c r="I444" s="355">
        <f>((100*B444)/B442)-100</f>
        <v>-4.9689440993788736</v>
      </c>
      <c r="J444" s="429">
        <v>2</v>
      </c>
      <c r="K444" s="402" t="s">
        <v>665</v>
      </c>
      <c r="L444" s="336">
        <v>1.8</v>
      </c>
      <c r="M444" s="452" t="s">
        <v>706</v>
      </c>
    </row>
    <row r="445" spans="1:13">
      <c r="A445" s="844" t="s">
        <v>707</v>
      </c>
      <c r="B445" s="845"/>
      <c r="C445" s="845"/>
      <c r="D445" s="845"/>
      <c r="E445" s="845"/>
      <c r="F445" s="845"/>
      <c r="G445" s="845"/>
      <c r="H445" s="845"/>
      <c r="I445" s="845"/>
      <c r="J445" s="845"/>
      <c r="K445" s="845"/>
      <c r="L445" s="845"/>
      <c r="M445" s="846"/>
    </row>
    <row r="446" spans="1:13">
      <c r="A446" s="453" t="s">
        <v>536</v>
      </c>
      <c r="B446" s="454">
        <f>C446+D446+E446</f>
        <v>38.200000000000003</v>
      </c>
      <c r="C446" s="433"/>
      <c r="D446" s="433"/>
      <c r="E446" s="433">
        <v>38.200000000000003</v>
      </c>
      <c r="F446" s="433"/>
      <c r="G446" s="375"/>
      <c r="H446" s="423"/>
      <c r="I446" s="423"/>
      <c r="J446" s="342">
        <v>1</v>
      </c>
      <c r="K446" s="447" t="s">
        <v>708</v>
      </c>
      <c r="L446" s="456"/>
      <c r="M446" s="457"/>
    </row>
    <row r="447" spans="1:13">
      <c r="A447" s="453"/>
      <c r="B447" s="454"/>
      <c r="C447" s="433"/>
      <c r="D447" s="433"/>
      <c r="E447" s="433"/>
      <c r="F447" s="433"/>
      <c r="G447" s="375"/>
      <c r="H447" s="423"/>
      <c r="I447" s="423"/>
      <c r="J447" s="458"/>
      <c r="K447" s="447"/>
      <c r="L447" s="456"/>
      <c r="M447" s="457"/>
    </row>
    <row r="448" spans="1:13" ht="30" customHeight="1">
      <c r="A448" s="459" t="s">
        <v>539</v>
      </c>
      <c r="B448" s="303">
        <f>C448+D448+E448+F448</f>
        <v>44.9</v>
      </c>
      <c r="C448" s="433"/>
      <c r="D448" s="433"/>
      <c r="E448" s="433">
        <v>43.6</v>
      </c>
      <c r="F448" s="433">
        <v>1.3</v>
      </c>
      <c r="G448" s="375"/>
      <c r="H448" s="321">
        <f>((100*E448)/E446)-100</f>
        <v>14.136125654450254</v>
      </c>
      <c r="I448" s="321">
        <f>((100*B448)/B446)-100</f>
        <v>17.539267015706798</v>
      </c>
      <c r="J448" s="458">
        <v>4.7</v>
      </c>
      <c r="K448" s="447" t="s">
        <v>703</v>
      </c>
      <c r="L448" s="456"/>
      <c r="M448" s="457"/>
    </row>
    <row r="449" spans="1:13" ht="18.75" customHeight="1" thickBot="1">
      <c r="A449" s="448"/>
      <c r="B449" s="449"/>
      <c r="C449" s="450"/>
      <c r="D449" s="450"/>
      <c r="E449" s="450"/>
      <c r="F449" s="450"/>
      <c r="G449" s="378"/>
      <c r="H449" s="451"/>
      <c r="I449" s="451"/>
      <c r="J449" s="429">
        <v>2</v>
      </c>
      <c r="K449" s="402" t="s">
        <v>665</v>
      </c>
      <c r="L449" s="336"/>
      <c r="M449" s="452"/>
    </row>
    <row r="450" spans="1:13">
      <c r="A450" s="844" t="s">
        <v>709</v>
      </c>
      <c r="B450" s="845"/>
      <c r="C450" s="845"/>
      <c r="D450" s="845"/>
      <c r="E450" s="845"/>
      <c r="F450" s="845"/>
      <c r="G450" s="845"/>
      <c r="H450" s="845"/>
      <c r="I450" s="845"/>
      <c r="J450" s="845"/>
      <c r="K450" s="845"/>
      <c r="L450" s="845"/>
      <c r="M450" s="846"/>
    </row>
    <row r="451" spans="1:13">
      <c r="A451" s="453" t="s">
        <v>536</v>
      </c>
      <c r="B451" s="454">
        <f>C451+D451+E451</f>
        <v>44.4</v>
      </c>
      <c r="C451" s="433"/>
      <c r="D451" s="433"/>
      <c r="E451" s="433">
        <v>44.4</v>
      </c>
      <c r="F451" s="433"/>
      <c r="G451" s="375"/>
      <c r="H451" s="423"/>
      <c r="I451" s="423"/>
      <c r="J451" s="342">
        <v>2.5</v>
      </c>
      <c r="K451" s="447" t="s">
        <v>710</v>
      </c>
      <c r="L451" s="456"/>
      <c r="M451" s="457"/>
    </row>
    <row r="452" spans="1:13">
      <c r="A452" s="453"/>
      <c r="B452" s="454"/>
      <c r="C452" s="433"/>
      <c r="D452" s="433"/>
      <c r="E452" s="433"/>
      <c r="F452" s="433"/>
      <c r="G452" s="375"/>
      <c r="H452" s="423"/>
      <c r="I452" s="423"/>
      <c r="J452" s="458"/>
      <c r="K452" s="447"/>
      <c r="L452" s="456"/>
      <c r="M452" s="457"/>
    </row>
    <row r="453" spans="1:13" ht="31.2">
      <c r="A453" s="459" t="s">
        <v>539</v>
      </c>
      <c r="B453" s="303">
        <f>C453+D453+E453+F453</f>
        <v>46.8</v>
      </c>
      <c r="C453" s="433"/>
      <c r="D453" s="433"/>
      <c r="E453" s="433">
        <v>46.8</v>
      </c>
      <c r="F453" s="433"/>
      <c r="G453" s="375"/>
      <c r="H453" s="321">
        <f>((100*E453)/E451)-100</f>
        <v>5.4054054054054035</v>
      </c>
      <c r="I453" s="321">
        <f>((100*B453)/B451)-100</f>
        <v>5.4054054054054035</v>
      </c>
      <c r="J453" s="342">
        <v>1</v>
      </c>
      <c r="K453" s="460" t="s">
        <v>711</v>
      </c>
      <c r="L453" s="456"/>
      <c r="M453" s="457"/>
    </row>
    <row r="454" spans="1:13" ht="16.2" thickBot="1">
      <c r="A454" s="448"/>
      <c r="B454" s="449"/>
      <c r="C454" s="450"/>
      <c r="D454" s="450"/>
      <c r="E454" s="450"/>
      <c r="F454" s="450"/>
      <c r="G454" s="378"/>
      <c r="H454" s="451"/>
      <c r="I454" s="451"/>
      <c r="J454" s="429">
        <v>2</v>
      </c>
      <c r="K454" s="402" t="s">
        <v>665</v>
      </c>
      <c r="L454" s="336"/>
      <c r="M454" s="452"/>
    </row>
    <row r="455" spans="1:13">
      <c r="A455" s="844" t="s">
        <v>712</v>
      </c>
      <c r="B455" s="845"/>
      <c r="C455" s="845"/>
      <c r="D455" s="845"/>
      <c r="E455" s="845"/>
      <c r="F455" s="845"/>
      <c r="G455" s="845"/>
      <c r="H455" s="845"/>
      <c r="I455" s="845"/>
      <c r="J455" s="845"/>
      <c r="K455" s="845"/>
      <c r="L455" s="845"/>
      <c r="M455" s="846"/>
    </row>
    <row r="456" spans="1:13">
      <c r="A456" s="453" t="s">
        <v>536</v>
      </c>
      <c r="B456" s="454">
        <f>C456+D456+E456</f>
        <v>57.1</v>
      </c>
      <c r="C456" s="433"/>
      <c r="D456" s="433"/>
      <c r="E456" s="433">
        <v>57.1</v>
      </c>
      <c r="F456" s="433"/>
      <c r="G456" s="375"/>
      <c r="H456" s="423"/>
      <c r="I456" s="423"/>
      <c r="J456" s="342">
        <v>2</v>
      </c>
      <c r="K456" s="461" t="s">
        <v>713</v>
      </c>
      <c r="L456" s="456"/>
      <c r="M456" s="457"/>
    </row>
    <row r="457" spans="1:13">
      <c r="A457" s="453"/>
      <c r="B457" s="454"/>
      <c r="C457" s="433"/>
      <c r="D457" s="433"/>
      <c r="E457" s="433"/>
      <c r="F457" s="433"/>
      <c r="G457" s="375"/>
      <c r="H457" s="423"/>
      <c r="I457" s="423"/>
      <c r="J457" s="458"/>
      <c r="K457" s="461"/>
      <c r="L457" s="456"/>
      <c r="M457" s="457"/>
    </row>
    <row r="458" spans="1:13" ht="31.8" thickBot="1">
      <c r="A458" s="448" t="s">
        <v>539</v>
      </c>
      <c r="B458" s="282">
        <f>C458+D458+E458+F458</f>
        <v>56.8</v>
      </c>
      <c r="C458" s="450"/>
      <c r="D458" s="450"/>
      <c r="E458" s="450">
        <v>56.8</v>
      </c>
      <c r="F458" s="450"/>
      <c r="G458" s="378"/>
      <c r="H458" s="355">
        <f>((100*E458)/E456)-100</f>
        <v>-0.52539404553415636</v>
      </c>
      <c r="I458" s="355">
        <f>((100*B458)/B456)-100</f>
        <v>-0.52539404553415636</v>
      </c>
      <c r="J458" s="429">
        <v>2</v>
      </c>
      <c r="K458" s="402" t="s">
        <v>665</v>
      </c>
      <c r="L458" s="336">
        <v>2.1</v>
      </c>
      <c r="M458" s="452" t="s">
        <v>706</v>
      </c>
    </row>
    <row r="459" spans="1:13">
      <c r="A459" s="844" t="s">
        <v>714</v>
      </c>
      <c r="B459" s="845"/>
      <c r="C459" s="845"/>
      <c r="D459" s="845"/>
      <c r="E459" s="845"/>
      <c r="F459" s="845"/>
      <c r="G459" s="845"/>
      <c r="H459" s="845"/>
      <c r="I459" s="845"/>
      <c r="J459" s="845"/>
      <c r="K459" s="845"/>
      <c r="L459" s="845"/>
      <c r="M459" s="846"/>
    </row>
    <row r="460" spans="1:13">
      <c r="A460" s="453" t="s">
        <v>536</v>
      </c>
      <c r="B460" s="454">
        <f>C460+D460+E460</f>
        <v>79.8</v>
      </c>
      <c r="C460" s="433"/>
      <c r="D460" s="433"/>
      <c r="E460" s="433">
        <v>79.8</v>
      </c>
      <c r="F460" s="433"/>
      <c r="G460" s="375"/>
      <c r="H460" s="423"/>
      <c r="I460" s="423"/>
      <c r="J460" s="342"/>
      <c r="K460" s="462" t="s">
        <v>715</v>
      </c>
      <c r="L460" s="456"/>
      <c r="M460" s="457"/>
    </row>
    <row r="461" spans="1:13">
      <c r="A461" s="453"/>
      <c r="B461" s="454"/>
      <c r="C461" s="433"/>
      <c r="D461" s="433"/>
      <c r="E461" s="433"/>
      <c r="F461" s="433"/>
      <c r="G461" s="375"/>
      <c r="H461" s="423"/>
      <c r="I461" s="423"/>
      <c r="J461" s="458"/>
      <c r="K461" s="460" t="s">
        <v>716</v>
      </c>
      <c r="L461" s="456"/>
      <c r="M461" s="457"/>
    </row>
    <row r="462" spans="1:13">
      <c r="A462" s="453"/>
      <c r="B462" s="454"/>
      <c r="C462" s="433"/>
      <c r="D462" s="433"/>
      <c r="E462" s="433"/>
      <c r="F462" s="433"/>
      <c r="G462" s="375"/>
      <c r="H462" s="423"/>
      <c r="I462" s="423"/>
      <c r="J462" s="458"/>
      <c r="K462" s="455"/>
      <c r="L462" s="456"/>
      <c r="M462" s="457"/>
    </row>
    <row r="463" spans="1:13" ht="31.2">
      <c r="A463" s="459" t="s">
        <v>539</v>
      </c>
      <c r="B463" s="303">
        <f>C463+D463+E463+F463</f>
        <v>69.099999999999994</v>
      </c>
      <c r="C463" s="433"/>
      <c r="D463" s="433"/>
      <c r="E463" s="433">
        <v>67.8</v>
      </c>
      <c r="F463" s="433">
        <v>1.3</v>
      </c>
      <c r="G463" s="375"/>
      <c r="H463" s="321">
        <f>((100*E463)/E460)-100</f>
        <v>-15.037593984962399</v>
      </c>
      <c r="I463" s="321">
        <f>((100*B463)/B460)-100</f>
        <v>-13.408521303258155</v>
      </c>
      <c r="J463" s="342">
        <v>2</v>
      </c>
      <c r="K463" s="460" t="s">
        <v>665</v>
      </c>
      <c r="L463" s="456">
        <v>1.4</v>
      </c>
      <c r="M463" s="457" t="s">
        <v>706</v>
      </c>
    </row>
    <row r="464" spans="1:13" ht="16.2" thickBot="1">
      <c r="A464" s="448"/>
      <c r="B464" s="449"/>
      <c r="C464" s="450"/>
      <c r="D464" s="450"/>
      <c r="E464" s="450"/>
      <c r="F464" s="450"/>
      <c r="G464" s="378"/>
      <c r="H464" s="451"/>
      <c r="I464" s="451"/>
      <c r="J464" s="343">
        <v>7.7</v>
      </c>
      <c r="K464" s="402" t="s">
        <v>703</v>
      </c>
      <c r="L464" s="336"/>
      <c r="M464" s="452"/>
    </row>
    <row r="465" spans="1:13">
      <c r="A465" s="844" t="s">
        <v>717</v>
      </c>
      <c r="B465" s="845"/>
      <c r="C465" s="845"/>
      <c r="D465" s="845"/>
      <c r="E465" s="845"/>
      <c r="F465" s="845"/>
      <c r="G465" s="845"/>
      <c r="H465" s="845"/>
      <c r="I465" s="845"/>
      <c r="J465" s="845"/>
      <c r="K465" s="845"/>
      <c r="L465" s="845"/>
      <c r="M465" s="846"/>
    </row>
    <row r="466" spans="1:13">
      <c r="A466" s="453" t="s">
        <v>536</v>
      </c>
      <c r="B466" s="454">
        <f>C466+D466+E466</f>
        <v>54.1</v>
      </c>
      <c r="C466" s="433"/>
      <c r="D466" s="433"/>
      <c r="E466" s="433">
        <v>54.1</v>
      </c>
      <c r="F466" s="433"/>
      <c r="G466" s="375"/>
      <c r="H466" s="423"/>
      <c r="I466" s="423"/>
      <c r="J466" s="342">
        <v>7.7</v>
      </c>
      <c r="K466" s="460" t="s">
        <v>718</v>
      </c>
      <c r="L466" s="456"/>
      <c r="M466" s="457"/>
    </row>
    <row r="467" spans="1:13">
      <c r="A467" s="453"/>
      <c r="B467" s="454"/>
      <c r="C467" s="433"/>
      <c r="D467" s="433"/>
      <c r="E467" s="433"/>
      <c r="F467" s="433"/>
      <c r="G467" s="375"/>
      <c r="H467" s="423"/>
      <c r="I467" s="423"/>
      <c r="J467" s="342">
        <v>2</v>
      </c>
      <c r="K467" s="447" t="s">
        <v>719</v>
      </c>
      <c r="L467" s="456"/>
      <c r="M467" s="457"/>
    </row>
    <row r="468" spans="1:13">
      <c r="A468" s="453"/>
      <c r="B468" s="454"/>
      <c r="C468" s="433"/>
      <c r="D468" s="433"/>
      <c r="E468" s="433"/>
      <c r="F468" s="433"/>
      <c r="G468" s="375"/>
      <c r="H468" s="423"/>
      <c r="I468" s="423"/>
      <c r="J468" s="342">
        <v>2</v>
      </c>
      <c r="K468" s="447" t="s">
        <v>720</v>
      </c>
      <c r="L468" s="456"/>
      <c r="M468" s="457"/>
    </row>
    <row r="469" spans="1:13">
      <c r="A469" s="453"/>
      <c r="B469" s="454"/>
      <c r="C469" s="433"/>
      <c r="D469" s="433"/>
      <c r="E469" s="433"/>
      <c r="F469" s="433"/>
      <c r="G469" s="375"/>
      <c r="H469" s="423"/>
      <c r="I469" s="423"/>
      <c r="J469" s="458"/>
      <c r="K469" s="462"/>
      <c r="L469" s="456"/>
      <c r="M469" s="457"/>
    </row>
    <row r="470" spans="1:13" ht="31.2">
      <c r="A470" s="459" t="s">
        <v>539</v>
      </c>
      <c r="B470" s="303">
        <f>C470+D470+E470+F470</f>
        <v>56.2</v>
      </c>
      <c r="C470" s="433"/>
      <c r="D470" s="433"/>
      <c r="E470" s="433">
        <v>56.2</v>
      </c>
      <c r="F470" s="433"/>
      <c r="G470" s="375"/>
      <c r="H470" s="321">
        <f>((100*E470)/E466)-100</f>
        <v>3.8817005545286491</v>
      </c>
      <c r="I470" s="321">
        <f>((100*B470)/B466)-100</f>
        <v>3.8817005545286491</v>
      </c>
      <c r="J470" s="458">
        <v>2.4</v>
      </c>
      <c r="K470" s="460" t="s">
        <v>702</v>
      </c>
      <c r="L470" s="456"/>
      <c r="M470" s="457"/>
    </row>
    <row r="471" spans="1:13">
      <c r="A471" s="459"/>
      <c r="B471" s="454"/>
      <c r="C471" s="433"/>
      <c r="D471" s="433"/>
      <c r="E471" s="433"/>
      <c r="F471" s="433"/>
      <c r="G471" s="375"/>
      <c r="H471" s="423"/>
      <c r="I471" s="423"/>
      <c r="J471" s="342">
        <v>7</v>
      </c>
      <c r="K471" s="460" t="s">
        <v>721</v>
      </c>
      <c r="L471" s="456"/>
      <c r="M471" s="457"/>
    </row>
    <row r="472" spans="1:13" ht="16.2" thickBot="1">
      <c r="A472" s="448"/>
      <c r="B472" s="449"/>
      <c r="C472" s="450"/>
      <c r="D472" s="450"/>
      <c r="E472" s="450"/>
      <c r="F472" s="450"/>
      <c r="G472" s="378"/>
      <c r="H472" s="451"/>
      <c r="I472" s="451"/>
      <c r="J472" s="343">
        <v>2.2999999999999998</v>
      </c>
      <c r="K472" s="402" t="s">
        <v>711</v>
      </c>
      <c r="L472" s="336"/>
      <c r="M472" s="452"/>
    </row>
    <row r="473" spans="1:13">
      <c r="A473" s="844" t="s">
        <v>722</v>
      </c>
      <c r="B473" s="845"/>
      <c r="C473" s="845"/>
      <c r="D473" s="845"/>
      <c r="E473" s="845"/>
      <c r="F473" s="845"/>
      <c r="G473" s="845"/>
      <c r="H473" s="845"/>
      <c r="I473" s="845"/>
      <c r="J473" s="845"/>
      <c r="K473" s="845"/>
      <c r="L473" s="845"/>
      <c r="M473" s="846"/>
    </row>
    <row r="474" spans="1:13">
      <c r="A474" s="453" t="s">
        <v>536</v>
      </c>
      <c r="B474" s="454">
        <f>C474+D474+E474</f>
        <v>73.5</v>
      </c>
      <c r="C474" s="433"/>
      <c r="D474" s="433"/>
      <c r="E474" s="433">
        <v>73.5</v>
      </c>
      <c r="F474" s="433"/>
      <c r="G474" s="375"/>
      <c r="H474" s="423"/>
      <c r="I474" s="423"/>
      <c r="J474" s="342">
        <v>32</v>
      </c>
      <c r="K474" s="463" t="s">
        <v>723</v>
      </c>
      <c r="L474" s="456"/>
      <c r="M474" s="457"/>
    </row>
    <row r="475" spans="1:13">
      <c r="A475" s="453"/>
      <c r="B475" s="454"/>
      <c r="C475" s="433"/>
      <c r="D475" s="433"/>
      <c r="E475" s="433"/>
      <c r="F475" s="433"/>
      <c r="G475" s="375"/>
      <c r="H475" s="423"/>
      <c r="I475" s="423"/>
      <c r="J475" s="458"/>
      <c r="K475" s="462"/>
      <c r="L475" s="456"/>
      <c r="M475" s="457"/>
    </row>
    <row r="476" spans="1:13" ht="31.2">
      <c r="A476" s="459" t="s">
        <v>539</v>
      </c>
      <c r="B476" s="303">
        <f>C476+D476+E476+F476</f>
        <v>55.9</v>
      </c>
      <c r="C476" s="433"/>
      <c r="D476" s="433"/>
      <c r="E476" s="433">
        <v>55.9</v>
      </c>
      <c r="F476" s="433"/>
      <c r="G476" s="375"/>
      <c r="H476" s="321">
        <f>((100*E476)/E474)-100</f>
        <v>-23.945578231292515</v>
      </c>
      <c r="I476" s="321">
        <f>((100*B476)/B474)-100</f>
        <v>-23.945578231292515</v>
      </c>
      <c r="J476" s="458">
        <v>5.4</v>
      </c>
      <c r="K476" s="464" t="s">
        <v>702</v>
      </c>
      <c r="L476" s="456"/>
      <c r="M476" s="457"/>
    </row>
    <row r="477" spans="1:13" ht="16.2" thickBot="1">
      <c r="A477" s="448"/>
      <c r="B477" s="449"/>
      <c r="C477" s="450"/>
      <c r="D477" s="450"/>
      <c r="E477" s="450"/>
      <c r="F477" s="450"/>
      <c r="G477" s="378"/>
      <c r="H477" s="451"/>
      <c r="I477" s="451"/>
      <c r="J477" s="429">
        <v>2</v>
      </c>
      <c r="K477" s="402" t="s">
        <v>665</v>
      </c>
      <c r="L477" s="336"/>
      <c r="M477" s="452"/>
    </row>
    <row r="478" spans="1:13">
      <c r="A478" s="844" t="s">
        <v>724</v>
      </c>
      <c r="B478" s="845"/>
      <c r="C478" s="845"/>
      <c r="D478" s="845"/>
      <c r="E478" s="845"/>
      <c r="F478" s="845"/>
      <c r="G478" s="845"/>
      <c r="H478" s="845"/>
      <c r="I478" s="845"/>
      <c r="J478" s="845"/>
      <c r="K478" s="845"/>
      <c r="L478" s="845"/>
      <c r="M478" s="846"/>
    </row>
    <row r="479" spans="1:13">
      <c r="A479" s="453" t="s">
        <v>536</v>
      </c>
      <c r="B479" s="454">
        <f>C479+D479+E479</f>
        <v>42.4</v>
      </c>
      <c r="C479" s="433"/>
      <c r="D479" s="433"/>
      <c r="E479" s="433">
        <v>42.4</v>
      </c>
      <c r="F479" s="433"/>
      <c r="G479" s="375"/>
      <c r="H479" s="423"/>
      <c r="I479" s="423"/>
      <c r="J479" s="342">
        <v>0.5</v>
      </c>
      <c r="K479" s="447" t="s">
        <v>718</v>
      </c>
      <c r="L479" s="456"/>
      <c r="M479" s="457"/>
    </row>
    <row r="480" spans="1:13">
      <c r="A480" s="453"/>
      <c r="B480" s="454"/>
      <c r="C480" s="433"/>
      <c r="D480" s="433"/>
      <c r="E480" s="433"/>
      <c r="F480" s="433"/>
      <c r="G480" s="375"/>
      <c r="H480" s="423"/>
      <c r="I480" s="423"/>
      <c r="J480" s="342">
        <v>1</v>
      </c>
      <c r="K480" s="447" t="s">
        <v>725</v>
      </c>
      <c r="L480" s="456"/>
      <c r="M480" s="457"/>
    </row>
    <row r="481" spans="1:13" ht="31.2">
      <c r="A481" s="459" t="s">
        <v>539</v>
      </c>
      <c r="B481" s="303">
        <f>C481+D481+E481+F481</f>
        <v>91.2</v>
      </c>
      <c r="C481" s="433"/>
      <c r="D481" s="433"/>
      <c r="E481" s="433">
        <v>91.2</v>
      </c>
      <c r="F481" s="433"/>
      <c r="G481" s="375"/>
      <c r="H481" s="321">
        <f>((100*E481)/E479)-100</f>
        <v>115.09433962264151</v>
      </c>
      <c r="I481" s="321">
        <f>((100*B481)/B479)-100</f>
        <v>115.09433962264151</v>
      </c>
      <c r="J481" s="458">
        <v>24.2</v>
      </c>
      <c r="K481" s="460" t="s">
        <v>702</v>
      </c>
      <c r="L481" s="456"/>
      <c r="M481" s="457"/>
    </row>
    <row r="482" spans="1:13">
      <c r="A482" s="465"/>
      <c r="B482" s="454"/>
      <c r="C482" s="433"/>
      <c r="D482" s="433"/>
      <c r="E482" s="433"/>
      <c r="F482" s="433"/>
      <c r="G482" s="375"/>
      <c r="H482" s="423"/>
      <c r="I482" s="423"/>
      <c r="J482" s="458">
        <v>4.3</v>
      </c>
      <c r="K482" s="460" t="s">
        <v>726</v>
      </c>
      <c r="L482" s="456"/>
      <c r="M482" s="460"/>
    </row>
    <row r="483" spans="1:13" ht="16.2" thickBot="1">
      <c r="A483" s="466"/>
      <c r="B483" s="449"/>
      <c r="C483" s="450"/>
      <c r="D483" s="450"/>
      <c r="E483" s="450"/>
      <c r="F483" s="450"/>
      <c r="G483" s="378"/>
      <c r="H483" s="451"/>
      <c r="I483" s="451"/>
      <c r="J483" s="429">
        <v>7</v>
      </c>
      <c r="K483" s="467" t="s">
        <v>727</v>
      </c>
      <c r="L483" s="336"/>
      <c r="M483" s="402"/>
    </row>
    <row r="484" spans="1:13">
      <c r="A484" s="844" t="s">
        <v>728</v>
      </c>
      <c r="B484" s="845"/>
      <c r="C484" s="845"/>
      <c r="D484" s="845"/>
      <c r="E484" s="845"/>
      <c r="F484" s="845"/>
      <c r="G484" s="845"/>
      <c r="H484" s="845"/>
      <c r="I484" s="845"/>
      <c r="J484" s="845"/>
      <c r="K484" s="845"/>
      <c r="L484" s="845"/>
      <c r="M484" s="846"/>
    </row>
    <row r="485" spans="1:13">
      <c r="A485" s="453" t="s">
        <v>536</v>
      </c>
      <c r="B485" s="468">
        <f>C485+D485+E485</f>
        <v>89</v>
      </c>
      <c r="C485" s="320"/>
      <c r="D485" s="320"/>
      <c r="E485" s="320">
        <v>89</v>
      </c>
      <c r="F485" s="433"/>
      <c r="G485" s="375"/>
      <c r="H485" s="423"/>
      <c r="I485" s="423"/>
      <c r="J485" s="342">
        <v>10</v>
      </c>
      <c r="K485" s="447" t="s">
        <v>729</v>
      </c>
      <c r="L485" s="456"/>
      <c r="M485" s="457"/>
    </row>
    <row r="486" spans="1:13">
      <c r="A486" s="453"/>
      <c r="B486" s="468"/>
      <c r="C486" s="320"/>
      <c r="D486" s="320"/>
      <c r="E486" s="320"/>
      <c r="F486" s="433"/>
      <c r="G486" s="375"/>
      <c r="H486" s="423"/>
      <c r="I486" s="423"/>
      <c r="J486" s="342">
        <v>3.3</v>
      </c>
      <c r="K486" s="447" t="s">
        <v>702</v>
      </c>
      <c r="L486" s="456"/>
      <c r="M486" s="457"/>
    </row>
    <row r="487" spans="1:13">
      <c r="A487" s="453"/>
      <c r="B487" s="468"/>
      <c r="C487" s="320"/>
      <c r="D487" s="320"/>
      <c r="E487" s="320"/>
      <c r="F487" s="433"/>
      <c r="G487" s="375"/>
      <c r="H487" s="423"/>
      <c r="I487" s="423"/>
      <c r="J487" s="342">
        <v>2</v>
      </c>
      <c r="K487" s="447" t="s">
        <v>730</v>
      </c>
      <c r="L487" s="456"/>
      <c r="M487" s="457"/>
    </row>
    <row r="488" spans="1:13" ht="31.2">
      <c r="A488" s="459" t="s">
        <v>539</v>
      </c>
      <c r="B488" s="262">
        <f>C488+D488+E488+F488</f>
        <v>99.2</v>
      </c>
      <c r="C488" s="320"/>
      <c r="D488" s="320"/>
      <c r="E488" s="320">
        <v>99.2</v>
      </c>
      <c r="F488" s="433"/>
      <c r="G488" s="375"/>
      <c r="H488" s="321">
        <f>((100*E488)/E485)-100</f>
        <v>11.460674157303373</v>
      </c>
      <c r="I488" s="321">
        <f>((100*B488)/B485)-100</f>
        <v>11.460674157303373</v>
      </c>
      <c r="J488" s="342">
        <v>10</v>
      </c>
      <c r="K488" s="447" t="s">
        <v>729</v>
      </c>
      <c r="L488" s="456">
        <v>1.4</v>
      </c>
      <c r="M488" s="457" t="s">
        <v>706</v>
      </c>
    </row>
    <row r="489" spans="1:13" ht="31.2">
      <c r="A489" s="459"/>
      <c r="B489" s="454"/>
      <c r="C489" s="433"/>
      <c r="D489" s="433"/>
      <c r="E489" s="433"/>
      <c r="F489" s="433"/>
      <c r="G489" s="375"/>
      <c r="H489" s="423"/>
      <c r="I489" s="423"/>
      <c r="J489" s="342">
        <v>5.3</v>
      </c>
      <c r="K489" s="455" t="s">
        <v>731</v>
      </c>
      <c r="L489" s="456"/>
      <c r="M489" s="457"/>
    </row>
    <row r="490" spans="1:13" ht="16.2" thickBot="1">
      <c r="A490" s="281"/>
      <c r="B490" s="282"/>
      <c r="C490" s="283"/>
      <c r="D490" s="283"/>
      <c r="E490" s="283"/>
      <c r="F490" s="283"/>
      <c r="G490" s="341"/>
      <c r="H490" s="284"/>
      <c r="I490" s="284"/>
      <c r="J490" s="304">
        <v>7</v>
      </c>
      <c r="K490" s="469" t="s">
        <v>732</v>
      </c>
      <c r="L490" s="287"/>
      <c r="M490" s="288"/>
    </row>
    <row r="491" spans="1:13">
      <c r="A491" s="836" t="s">
        <v>733</v>
      </c>
      <c r="B491" s="837"/>
      <c r="C491" s="837"/>
      <c r="D491" s="837"/>
      <c r="E491" s="837"/>
      <c r="F491" s="837"/>
      <c r="G491" s="837"/>
      <c r="H491" s="837"/>
      <c r="I491" s="837"/>
      <c r="J491" s="837"/>
      <c r="K491" s="837"/>
      <c r="L491" s="837"/>
      <c r="M491" s="838"/>
    </row>
    <row r="492" spans="1:13">
      <c r="A492" s="261" t="s">
        <v>536</v>
      </c>
      <c r="B492" s="303">
        <f>C492+D492+E492</f>
        <v>56.5</v>
      </c>
      <c r="C492" s="264"/>
      <c r="D492" s="264"/>
      <c r="E492" s="264">
        <v>56.5</v>
      </c>
      <c r="F492" s="264"/>
      <c r="G492" s="270"/>
      <c r="H492" s="265"/>
      <c r="I492" s="265"/>
      <c r="J492" s="266">
        <v>9.3000000000000007</v>
      </c>
      <c r="K492" s="460" t="s">
        <v>734</v>
      </c>
      <c r="L492" s="268"/>
      <c r="M492" s="269"/>
    </row>
    <row r="493" spans="1:13">
      <c r="A493" s="261"/>
      <c r="B493" s="303"/>
      <c r="C493" s="264"/>
      <c r="D493" s="264"/>
      <c r="E493" s="264"/>
      <c r="F493" s="264"/>
      <c r="G493" s="270"/>
      <c r="H493" s="265"/>
      <c r="I493" s="265"/>
      <c r="J493" s="271">
        <v>4.2</v>
      </c>
      <c r="K493" s="455" t="s">
        <v>735</v>
      </c>
      <c r="L493" s="268"/>
      <c r="M493" s="269"/>
    </row>
    <row r="494" spans="1:13">
      <c r="A494" s="261"/>
      <c r="B494" s="303"/>
      <c r="C494" s="264"/>
      <c r="D494" s="264"/>
      <c r="E494" s="264"/>
      <c r="F494" s="264"/>
      <c r="G494" s="270"/>
      <c r="H494" s="265"/>
      <c r="I494" s="265"/>
      <c r="J494" s="271"/>
      <c r="K494" s="447"/>
      <c r="L494" s="268"/>
      <c r="M494" s="269"/>
    </row>
    <row r="495" spans="1:13" ht="31.2">
      <c r="A495" s="301" t="s">
        <v>539</v>
      </c>
      <c r="B495" s="303">
        <f>C495+D495+E495+F495</f>
        <v>50.7</v>
      </c>
      <c r="C495" s="264"/>
      <c r="D495" s="264"/>
      <c r="E495" s="264">
        <v>50.7</v>
      </c>
      <c r="F495" s="264"/>
      <c r="G495" s="270"/>
      <c r="H495" s="302">
        <f>((100*E495)/E492)-100</f>
        <v>-10.26548672566372</v>
      </c>
      <c r="I495" s="302">
        <f>((100*B495)/B492)-100</f>
        <v>-10.26548672566372</v>
      </c>
      <c r="J495" s="266">
        <v>7</v>
      </c>
      <c r="K495" s="447" t="s">
        <v>732</v>
      </c>
      <c r="L495" s="268"/>
      <c r="M495" s="269"/>
    </row>
    <row r="496" spans="1:13" ht="16.2" thickBot="1">
      <c r="A496" s="281"/>
      <c r="B496" s="282"/>
      <c r="C496" s="283"/>
      <c r="D496" s="283"/>
      <c r="E496" s="283"/>
      <c r="F496" s="283"/>
      <c r="G496" s="341"/>
      <c r="H496" s="284"/>
      <c r="I496" s="284"/>
      <c r="J496" s="285"/>
      <c r="K496" s="469"/>
      <c r="L496" s="287"/>
      <c r="M496" s="288"/>
    </row>
    <row r="497" spans="1:13">
      <c r="A497" s="836" t="s">
        <v>736</v>
      </c>
      <c r="B497" s="837"/>
      <c r="C497" s="837"/>
      <c r="D497" s="837"/>
      <c r="E497" s="837"/>
      <c r="F497" s="837"/>
      <c r="G497" s="837"/>
      <c r="H497" s="837"/>
      <c r="I497" s="837"/>
      <c r="J497" s="837"/>
      <c r="K497" s="837"/>
      <c r="L497" s="837"/>
      <c r="M497" s="838"/>
    </row>
    <row r="498" spans="1:13">
      <c r="A498" s="261" t="s">
        <v>536</v>
      </c>
      <c r="B498" s="262">
        <f>C498+D498+E498</f>
        <v>6</v>
      </c>
      <c r="C498" s="263"/>
      <c r="D498" s="263"/>
      <c r="E498" s="263">
        <v>6</v>
      </c>
      <c r="F498" s="264"/>
      <c r="G498" s="270"/>
      <c r="H498" s="265"/>
      <c r="I498" s="265"/>
      <c r="J498" s="266"/>
      <c r="K498" s="267"/>
      <c r="L498" s="268"/>
      <c r="M498" s="269"/>
    </row>
    <row r="499" spans="1:13">
      <c r="A499" s="261"/>
      <c r="B499" s="262"/>
      <c r="C499" s="263"/>
      <c r="D499" s="263"/>
      <c r="E499" s="263"/>
      <c r="F499" s="264"/>
      <c r="G499" s="270"/>
      <c r="H499" s="265"/>
      <c r="I499" s="265"/>
      <c r="J499" s="271"/>
      <c r="K499" s="272"/>
      <c r="L499" s="268"/>
      <c r="M499" s="269"/>
    </row>
    <row r="500" spans="1:13" ht="31.8" thickBot="1">
      <c r="A500" s="281" t="s">
        <v>539</v>
      </c>
      <c r="B500" s="339">
        <f>C500+D500+E500+F500</f>
        <v>0</v>
      </c>
      <c r="C500" s="306"/>
      <c r="D500" s="306"/>
      <c r="E500" s="306">
        <v>0</v>
      </c>
      <c r="F500" s="283"/>
      <c r="G500" s="341"/>
      <c r="H500" s="307">
        <f>((100*E500)/E498)-100</f>
        <v>-100</v>
      </c>
      <c r="I500" s="307">
        <f>((100*B500)/B498)-100</f>
        <v>-100</v>
      </c>
      <c r="J500" s="285"/>
      <c r="K500" s="305"/>
      <c r="L500" s="287"/>
      <c r="M500" s="288"/>
    </row>
    <row r="501" spans="1:13">
      <c r="A501" s="836" t="s">
        <v>737</v>
      </c>
      <c r="B501" s="837"/>
      <c r="C501" s="837"/>
      <c r="D501" s="837"/>
      <c r="E501" s="837"/>
      <c r="F501" s="837"/>
      <c r="G501" s="837"/>
      <c r="H501" s="837"/>
      <c r="I501" s="837"/>
      <c r="J501" s="837"/>
      <c r="K501" s="837"/>
      <c r="L501" s="837"/>
      <c r="M501" s="838"/>
    </row>
    <row r="502" spans="1:13">
      <c r="A502" s="261" t="s">
        <v>536</v>
      </c>
      <c r="B502" s="303">
        <f>C502+D502+E502</f>
        <v>1227.1000000000001</v>
      </c>
      <c r="C502" s="264">
        <v>1134.7</v>
      </c>
      <c r="D502" s="264">
        <v>16.5</v>
      </c>
      <c r="E502" s="264">
        <v>75.900000000000006</v>
      </c>
      <c r="F502" s="264"/>
      <c r="G502" s="270"/>
      <c r="H502" s="265"/>
      <c r="I502" s="265"/>
      <c r="J502" s="266">
        <v>7.4</v>
      </c>
      <c r="K502" s="447" t="s">
        <v>738</v>
      </c>
      <c r="L502" s="268"/>
      <c r="M502" s="269"/>
    </row>
    <row r="503" spans="1:13">
      <c r="A503" s="261"/>
      <c r="B503" s="303"/>
      <c r="C503" s="264"/>
      <c r="D503" s="264"/>
      <c r="E503" s="264"/>
      <c r="F503" s="264"/>
      <c r="G503" s="270"/>
      <c r="H503" s="265"/>
      <c r="I503" s="265"/>
      <c r="J503" s="266">
        <v>4</v>
      </c>
      <c r="K503" s="462" t="s">
        <v>739</v>
      </c>
      <c r="L503" s="268"/>
      <c r="M503" s="269"/>
    </row>
    <row r="504" spans="1:13" ht="31.8" thickBot="1">
      <c r="A504" s="281" t="s">
        <v>539</v>
      </c>
      <c r="B504" s="282">
        <f>C504+D504+E504+F504</f>
        <v>1353.1000000000001</v>
      </c>
      <c r="C504" s="283">
        <v>1266.2</v>
      </c>
      <c r="D504" s="283">
        <v>18.299999999999997</v>
      </c>
      <c r="E504" s="283">
        <v>64.900000000000006</v>
      </c>
      <c r="F504" s="283">
        <v>3.7</v>
      </c>
      <c r="G504" s="307">
        <f>C504/C502*100-100</f>
        <v>11.588966246585002</v>
      </c>
      <c r="H504" s="307">
        <f>((100*E504)/E502)-100</f>
        <v>-14.492753623188406</v>
      </c>
      <c r="I504" s="307">
        <f>((100*B504)/B502)-100</f>
        <v>10.26811180832857</v>
      </c>
      <c r="J504" s="304">
        <v>3</v>
      </c>
      <c r="K504" s="305" t="s">
        <v>740</v>
      </c>
      <c r="L504" s="470">
        <v>2</v>
      </c>
      <c r="M504" s="288" t="s">
        <v>803</v>
      </c>
    </row>
    <row r="505" spans="1:13">
      <c r="A505" s="836" t="s">
        <v>741</v>
      </c>
      <c r="B505" s="837"/>
      <c r="C505" s="837"/>
      <c r="D505" s="837"/>
      <c r="E505" s="837"/>
      <c r="F505" s="837"/>
      <c r="G505" s="837"/>
      <c r="H505" s="837"/>
      <c r="I505" s="837"/>
      <c r="J505" s="837"/>
      <c r="K505" s="837"/>
      <c r="L505" s="837"/>
      <c r="M505" s="838"/>
    </row>
    <row r="506" spans="1:13">
      <c r="A506" s="261" t="s">
        <v>536</v>
      </c>
      <c r="B506" s="303">
        <f>C506+D506+E506</f>
        <v>0</v>
      </c>
      <c r="C506" s="264"/>
      <c r="D506" s="264"/>
      <c r="E506" s="264"/>
      <c r="F506" s="264"/>
      <c r="G506" s="270"/>
      <c r="H506" s="265"/>
      <c r="I506" s="265"/>
      <c r="J506" s="266"/>
      <c r="K506" s="267"/>
      <c r="L506" s="268"/>
      <c r="M506" s="269"/>
    </row>
    <row r="507" spans="1:13">
      <c r="A507" s="261"/>
      <c r="B507" s="303"/>
      <c r="C507" s="264"/>
      <c r="D507" s="264"/>
      <c r="E507" s="264"/>
      <c r="F507" s="264"/>
      <c r="G507" s="270"/>
      <c r="H507" s="265"/>
      <c r="I507" s="265"/>
      <c r="J507" s="271"/>
      <c r="K507" s="272"/>
      <c r="L507" s="268"/>
      <c r="M507" s="269"/>
    </row>
    <row r="508" spans="1:13" ht="31.8" thickBot="1">
      <c r="A508" s="281" t="s">
        <v>539</v>
      </c>
      <c r="B508" s="282">
        <f>C508+D508+E508+F508</f>
        <v>0</v>
      </c>
      <c r="C508" s="283"/>
      <c r="D508" s="283"/>
      <c r="E508" s="283"/>
      <c r="F508" s="283"/>
      <c r="G508" s="341"/>
      <c r="H508" s="284"/>
      <c r="I508" s="284"/>
      <c r="J508" s="285"/>
      <c r="K508" s="305"/>
      <c r="L508" s="287"/>
      <c r="M508" s="288"/>
    </row>
    <row r="509" spans="1:13">
      <c r="A509" s="836" t="s">
        <v>742</v>
      </c>
      <c r="B509" s="837"/>
      <c r="C509" s="837"/>
      <c r="D509" s="837"/>
      <c r="E509" s="837"/>
      <c r="F509" s="837"/>
      <c r="G509" s="837"/>
      <c r="H509" s="837"/>
      <c r="I509" s="837"/>
      <c r="J509" s="837"/>
      <c r="K509" s="837"/>
      <c r="L509" s="837"/>
      <c r="M509" s="838"/>
    </row>
    <row r="510" spans="1:13">
      <c r="A510" s="261" t="s">
        <v>536</v>
      </c>
      <c r="B510" s="262">
        <f>C510+D510+E510</f>
        <v>110</v>
      </c>
      <c r="C510" s="263"/>
      <c r="D510" s="263"/>
      <c r="E510" s="263">
        <v>110</v>
      </c>
      <c r="F510" s="264"/>
      <c r="G510" s="270"/>
      <c r="H510" s="265"/>
      <c r="I510" s="265"/>
      <c r="J510" s="266"/>
      <c r="K510" s="267"/>
      <c r="L510" s="268"/>
      <c r="M510" s="269"/>
    </row>
    <row r="511" spans="1:13">
      <c r="A511" s="261"/>
      <c r="B511" s="262"/>
      <c r="C511" s="263"/>
      <c r="D511" s="263"/>
      <c r="E511" s="263"/>
      <c r="F511" s="264"/>
      <c r="G511" s="270"/>
      <c r="H511" s="265"/>
      <c r="I511" s="265"/>
      <c r="J511" s="271"/>
      <c r="K511" s="272"/>
      <c r="L511" s="268"/>
      <c r="M511" s="269"/>
    </row>
    <row r="512" spans="1:13" ht="31.8" thickBot="1">
      <c r="A512" s="281" t="s">
        <v>539</v>
      </c>
      <c r="B512" s="339">
        <f>C512+D512+E512+F512</f>
        <v>130</v>
      </c>
      <c r="C512" s="306"/>
      <c r="D512" s="306"/>
      <c r="E512" s="323">
        <v>130</v>
      </c>
      <c r="F512" s="450"/>
      <c r="G512" s="307"/>
      <c r="H512" s="307">
        <f>((100*E512)/E510)-100</f>
        <v>18.181818181818187</v>
      </c>
      <c r="I512" s="307">
        <f>((100*B512)/B510)-100</f>
        <v>18.181818181818187</v>
      </c>
      <c r="J512" s="285"/>
      <c r="K512" s="305"/>
      <c r="L512" s="287"/>
      <c r="M512" s="288"/>
    </row>
    <row r="513" spans="1:13">
      <c r="A513" s="836" t="s">
        <v>743</v>
      </c>
      <c r="B513" s="837"/>
      <c r="C513" s="837"/>
      <c r="D513" s="837"/>
      <c r="E513" s="837"/>
      <c r="F513" s="837"/>
      <c r="G513" s="837"/>
      <c r="H513" s="837"/>
      <c r="I513" s="837"/>
      <c r="J513" s="837"/>
      <c r="K513" s="837"/>
      <c r="L513" s="837"/>
      <c r="M513" s="838"/>
    </row>
    <row r="514" spans="1:13">
      <c r="A514" s="261" t="s">
        <v>536</v>
      </c>
      <c r="B514" s="303">
        <f>C514+D514+E514</f>
        <v>6394.2</v>
      </c>
      <c r="C514" s="433">
        <v>5643.2</v>
      </c>
      <c r="D514" s="264">
        <v>83.1</v>
      </c>
      <c r="E514" s="264">
        <v>667.9</v>
      </c>
      <c r="F514" s="264"/>
      <c r="G514" s="270"/>
      <c r="H514" s="265"/>
      <c r="I514" s="265"/>
      <c r="J514" s="266"/>
      <c r="K514" s="462" t="s">
        <v>744</v>
      </c>
      <c r="L514" s="268"/>
      <c r="M514" s="269"/>
    </row>
    <row r="515" spans="1:13">
      <c r="A515" s="261"/>
      <c r="B515" s="303"/>
      <c r="C515" s="264"/>
      <c r="D515" s="264"/>
      <c r="E515" s="264"/>
      <c r="F515" s="264"/>
      <c r="G515" s="270"/>
      <c r="H515" s="265"/>
      <c r="I515" s="265"/>
      <c r="J515" s="271"/>
      <c r="K515" s="471"/>
      <c r="L515" s="268"/>
      <c r="M515" s="269"/>
    </row>
    <row r="516" spans="1:13" ht="31.2">
      <c r="A516" s="301" t="s">
        <v>539</v>
      </c>
      <c r="B516" s="303">
        <f>C516+D516+E516+F516</f>
        <v>7058.7350000000006</v>
      </c>
      <c r="C516" s="458">
        <v>6265.4</v>
      </c>
      <c r="D516" s="264">
        <v>92.1</v>
      </c>
      <c r="E516" s="264">
        <v>690.8</v>
      </c>
      <c r="F516" s="264">
        <v>10.435</v>
      </c>
      <c r="G516" s="302">
        <f>C516/C514*100-100</f>
        <v>11.025659200453646</v>
      </c>
      <c r="H516" s="302">
        <f>((100*E516)/E514)-100</f>
        <v>3.428656984578538</v>
      </c>
      <c r="I516" s="302">
        <f>((100*B516)/B514)-100</f>
        <v>10.392777829908354</v>
      </c>
      <c r="J516" s="266">
        <v>50</v>
      </c>
      <c r="K516" s="272" t="s">
        <v>745</v>
      </c>
      <c r="L516" s="268"/>
      <c r="M516" s="269"/>
    </row>
    <row r="517" spans="1:13" ht="16.2" thickBot="1">
      <c r="A517" s="281"/>
      <c r="B517" s="282"/>
      <c r="C517" s="283"/>
      <c r="D517" s="283"/>
      <c r="E517" s="283"/>
      <c r="F517" s="283"/>
      <c r="G517" s="284"/>
      <c r="H517" s="284"/>
      <c r="I517" s="284"/>
      <c r="J517" s="304">
        <v>15</v>
      </c>
      <c r="K517" s="305" t="s">
        <v>746</v>
      </c>
      <c r="L517" s="287"/>
      <c r="M517" s="288"/>
    </row>
    <row r="518" spans="1:13">
      <c r="A518" s="836" t="s">
        <v>747</v>
      </c>
      <c r="B518" s="837"/>
      <c r="C518" s="837"/>
      <c r="D518" s="837"/>
      <c r="E518" s="837"/>
      <c r="F518" s="837"/>
      <c r="G518" s="837"/>
      <c r="H518" s="837"/>
      <c r="I518" s="837"/>
      <c r="J518" s="837"/>
      <c r="K518" s="837"/>
      <c r="L518" s="837"/>
      <c r="M518" s="838"/>
    </row>
    <row r="519" spans="1:13">
      <c r="A519" s="261" t="s">
        <v>536</v>
      </c>
      <c r="B519" s="303">
        <f>C519+D519+E519</f>
        <v>731.30000000000007</v>
      </c>
      <c r="C519" s="264">
        <v>658.2</v>
      </c>
      <c r="D519" s="264">
        <v>9.5</v>
      </c>
      <c r="E519" s="264">
        <v>63.6</v>
      </c>
      <c r="F519" s="264"/>
      <c r="G519" s="270"/>
      <c r="H519" s="265"/>
      <c r="I519" s="265"/>
      <c r="J519" s="266"/>
      <c r="K519" s="267"/>
      <c r="L519" s="268"/>
      <c r="M519" s="269"/>
    </row>
    <row r="520" spans="1:13">
      <c r="A520" s="261"/>
      <c r="B520" s="303"/>
      <c r="C520" s="264"/>
      <c r="D520" s="264"/>
      <c r="E520" s="264"/>
      <c r="F520" s="264"/>
      <c r="G520" s="270"/>
      <c r="H520" s="265"/>
      <c r="I520" s="265"/>
      <c r="J520" s="271"/>
      <c r="K520" s="272"/>
      <c r="L520" s="268"/>
      <c r="M520" s="269"/>
    </row>
    <row r="521" spans="1:13" ht="31.8" thickBot="1">
      <c r="A521" s="281" t="s">
        <v>539</v>
      </c>
      <c r="B521" s="282">
        <f>C521+D521+E521+F521</f>
        <v>726.6</v>
      </c>
      <c r="C521" s="472">
        <v>658.4</v>
      </c>
      <c r="D521" s="283">
        <v>9.5</v>
      </c>
      <c r="E521" s="283">
        <v>58.7</v>
      </c>
      <c r="F521" s="283"/>
      <c r="G521" s="307">
        <f>C521/C519*100-100</f>
        <v>3.0385900941951149E-2</v>
      </c>
      <c r="H521" s="307">
        <f>((100*E521)/E519)-100</f>
        <v>-7.7044025157232738</v>
      </c>
      <c r="I521" s="307">
        <f>((100*B521)/B519)-100</f>
        <v>-0.6426910980445939</v>
      </c>
      <c r="J521" s="285"/>
      <c r="K521" s="305"/>
      <c r="L521" s="287"/>
      <c r="M521" s="288"/>
    </row>
    <row r="522" spans="1:13">
      <c r="A522" s="836" t="s">
        <v>748</v>
      </c>
      <c r="B522" s="837"/>
      <c r="C522" s="837"/>
      <c r="D522" s="837"/>
      <c r="E522" s="837"/>
      <c r="F522" s="837"/>
      <c r="G522" s="837"/>
      <c r="H522" s="837"/>
      <c r="I522" s="837"/>
      <c r="J522" s="837"/>
      <c r="K522" s="837"/>
      <c r="L522" s="837"/>
      <c r="M522" s="838"/>
    </row>
    <row r="523" spans="1:13">
      <c r="A523" s="261" t="s">
        <v>536</v>
      </c>
      <c r="B523" s="303">
        <f>C523+D523+E523</f>
        <v>169.5</v>
      </c>
      <c r="C523" s="264">
        <v>159.69999999999999</v>
      </c>
      <c r="D523" s="264">
        <v>2.2999999999999998</v>
      </c>
      <c r="E523" s="264">
        <v>7.5</v>
      </c>
      <c r="F523" s="264"/>
      <c r="G523" s="270"/>
      <c r="H523" s="265"/>
      <c r="I523" s="265"/>
      <c r="J523" s="266"/>
      <c r="K523" s="462" t="s">
        <v>749</v>
      </c>
      <c r="L523" s="268"/>
      <c r="M523" s="269"/>
    </row>
    <row r="524" spans="1:13">
      <c r="A524" s="261"/>
      <c r="B524" s="303"/>
      <c r="C524" s="264"/>
      <c r="D524" s="264"/>
      <c r="E524" s="264"/>
      <c r="F524" s="264"/>
      <c r="G524" s="270"/>
      <c r="H524" s="265"/>
      <c r="I524" s="265"/>
      <c r="J524" s="271"/>
      <c r="K524" s="272"/>
      <c r="L524" s="268"/>
      <c r="M524" s="269"/>
    </row>
    <row r="525" spans="1:13" ht="31.8" thickBot="1">
      <c r="A525" s="281" t="s">
        <v>539</v>
      </c>
      <c r="B525" s="282">
        <f>C525+D525+E525+F525</f>
        <v>170.1</v>
      </c>
      <c r="C525" s="283">
        <v>160.69999999999999</v>
      </c>
      <c r="D525" s="283">
        <v>2.2999999999999998</v>
      </c>
      <c r="E525" s="283">
        <v>7.1</v>
      </c>
      <c r="F525" s="283"/>
      <c r="G525" s="307">
        <f>C525/C523*100-100</f>
        <v>0.62617407639322664</v>
      </c>
      <c r="H525" s="307">
        <f>((100*E525)/E523)-100</f>
        <v>-5.3333333333333286</v>
      </c>
      <c r="I525" s="307">
        <f>((100*B525)/B523)-100</f>
        <v>0.35398230088495097</v>
      </c>
      <c r="J525" s="285"/>
      <c r="K525" s="305"/>
      <c r="L525" s="287"/>
      <c r="M525" s="288"/>
    </row>
    <row r="526" spans="1:13">
      <c r="A526" s="836" t="s">
        <v>750</v>
      </c>
      <c r="B526" s="837"/>
      <c r="C526" s="837"/>
      <c r="D526" s="837"/>
      <c r="E526" s="837"/>
      <c r="F526" s="837"/>
      <c r="G526" s="837"/>
      <c r="H526" s="837"/>
      <c r="I526" s="837"/>
      <c r="J526" s="837"/>
      <c r="K526" s="837"/>
      <c r="L526" s="837"/>
      <c r="M526" s="838"/>
    </row>
    <row r="527" spans="1:13">
      <c r="A527" s="261" t="s">
        <v>536</v>
      </c>
      <c r="B527" s="262">
        <f>C527+D527+E527</f>
        <v>36</v>
      </c>
      <c r="C527" s="263"/>
      <c r="D527" s="263"/>
      <c r="E527" s="263">
        <v>36</v>
      </c>
      <c r="F527" s="264"/>
      <c r="G527" s="270"/>
      <c r="H527" s="265"/>
      <c r="I527" s="265"/>
      <c r="J527" s="266"/>
      <c r="K527" s="267"/>
      <c r="L527" s="268"/>
      <c r="M527" s="269"/>
    </row>
    <row r="528" spans="1:13">
      <c r="A528" s="261"/>
      <c r="B528" s="262"/>
      <c r="C528" s="263"/>
      <c r="D528" s="263"/>
      <c r="E528" s="263"/>
      <c r="F528" s="264"/>
      <c r="G528" s="270"/>
      <c r="H528" s="265"/>
      <c r="I528" s="265"/>
      <c r="J528" s="271"/>
      <c r="K528" s="272"/>
      <c r="L528" s="268"/>
      <c r="M528" s="269"/>
    </row>
    <row r="529" spans="1:13" ht="31.8" thickBot="1">
      <c r="A529" s="281" t="s">
        <v>539</v>
      </c>
      <c r="B529" s="339">
        <f>C529+D529+E529+F529</f>
        <v>36</v>
      </c>
      <c r="C529" s="306"/>
      <c r="D529" s="306"/>
      <c r="E529" s="306">
        <v>36</v>
      </c>
      <c r="F529" s="283"/>
      <c r="G529" s="341"/>
      <c r="H529" s="284">
        <f>((100*E529)/E527)-100</f>
        <v>0</v>
      </c>
      <c r="I529" s="284">
        <f>((100*B529)/B527)-100</f>
        <v>0</v>
      </c>
      <c r="J529" s="285"/>
      <c r="K529" s="305"/>
      <c r="L529" s="287"/>
      <c r="M529" s="288"/>
    </row>
    <row r="530" spans="1:13">
      <c r="A530" s="836" t="s">
        <v>751</v>
      </c>
      <c r="B530" s="837"/>
      <c r="C530" s="837"/>
      <c r="D530" s="837"/>
      <c r="E530" s="837"/>
      <c r="F530" s="837"/>
      <c r="G530" s="837"/>
      <c r="H530" s="837"/>
      <c r="I530" s="837"/>
      <c r="J530" s="837"/>
      <c r="K530" s="837"/>
      <c r="L530" s="837"/>
      <c r="M530" s="838"/>
    </row>
    <row r="531" spans="1:13">
      <c r="A531" s="261" t="s">
        <v>536</v>
      </c>
      <c r="B531" s="262">
        <f>C531+D531+E531</f>
        <v>10</v>
      </c>
      <c r="C531" s="263"/>
      <c r="D531" s="263"/>
      <c r="E531" s="263">
        <v>10</v>
      </c>
      <c r="F531" s="264"/>
      <c r="G531" s="270"/>
      <c r="H531" s="265"/>
      <c r="I531" s="265"/>
      <c r="J531" s="266"/>
      <c r="K531" s="267"/>
      <c r="L531" s="268"/>
      <c r="M531" s="269"/>
    </row>
    <row r="532" spans="1:13">
      <c r="A532" s="261"/>
      <c r="B532" s="262"/>
      <c r="C532" s="263"/>
      <c r="D532" s="263"/>
      <c r="E532" s="263"/>
      <c r="F532" s="264"/>
      <c r="G532" s="270"/>
      <c r="H532" s="265"/>
      <c r="I532" s="265"/>
      <c r="J532" s="271"/>
      <c r="K532" s="272"/>
      <c r="L532" s="268"/>
      <c r="M532" s="269"/>
    </row>
    <row r="533" spans="1:13" ht="31.8" thickBot="1">
      <c r="A533" s="281" t="s">
        <v>539</v>
      </c>
      <c r="B533" s="339">
        <f>C533+D533+E533+F533</f>
        <v>10</v>
      </c>
      <c r="C533" s="306"/>
      <c r="D533" s="306"/>
      <c r="E533" s="306">
        <v>10</v>
      </c>
      <c r="F533" s="283"/>
      <c r="G533" s="341"/>
      <c r="H533" s="284">
        <f>((100*E533)/E531)-100</f>
        <v>0</v>
      </c>
      <c r="I533" s="284">
        <f>((100*B533)/B531)-100</f>
        <v>0</v>
      </c>
      <c r="J533" s="285"/>
      <c r="K533" s="305"/>
      <c r="L533" s="287"/>
      <c r="M533" s="288"/>
    </row>
    <row r="534" spans="1:13">
      <c r="A534" s="836" t="s">
        <v>752</v>
      </c>
      <c r="B534" s="837"/>
      <c r="C534" s="837"/>
      <c r="D534" s="837"/>
      <c r="E534" s="837"/>
      <c r="F534" s="837"/>
      <c r="G534" s="837"/>
      <c r="H534" s="837"/>
      <c r="I534" s="837"/>
      <c r="J534" s="837"/>
      <c r="K534" s="837"/>
      <c r="L534" s="837"/>
      <c r="M534" s="838"/>
    </row>
    <row r="535" spans="1:13">
      <c r="A535" s="261" t="s">
        <v>536</v>
      </c>
      <c r="B535" s="262">
        <f>C535+D535+E535</f>
        <v>1</v>
      </c>
      <c r="C535" s="263"/>
      <c r="D535" s="263"/>
      <c r="E535" s="263">
        <v>1</v>
      </c>
      <c r="F535" s="264"/>
      <c r="G535" s="270"/>
      <c r="H535" s="265"/>
      <c r="I535" s="265"/>
      <c r="J535" s="266"/>
      <c r="K535" s="267"/>
      <c r="L535" s="268"/>
      <c r="M535" s="269"/>
    </row>
    <row r="536" spans="1:13">
      <c r="A536" s="261"/>
      <c r="B536" s="262"/>
      <c r="C536" s="263"/>
      <c r="D536" s="263"/>
      <c r="E536" s="263"/>
      <c r="F536" s="264"/>
      <c r="G536" s="270"/>
      <c r="H536" s="265"/>
      <c r="I536" s="265"/>
      <c r="J536" s="271"/>
      <c r="K536" s="272"/>
      <c r="L536" s="268"/>
      <c r="M536" s="269"/>
    </row>
    <row r="537" spans="1:13" ht="31.8" thickBot="1">
      <c r="A537" s="281" t="s">
        <v>539</v>
      </c>
      <c r="B537" s="339">
        <f>C537+D537+E537+F537</f>
        <v>1</v>
      </c>
      <c r="C537" s="306"/>
      <c r="D537" s="306"/>
      <c r="E537" s="306">
        <v>1</v>
      </c>
      <c r="F537" s="283"/>
      <c r="G537" s="341"/>
      <c r="H537" s="284">
        <f>((100*E537)/E535)-100</f>
        <v>0</v>
      </c>
      <c r="I537" s="284">
        <f>((100*B537)/B535)-100</f>
        <v>0</v>
      </c>
      <c r="J537" s="285"/>
      <c r="K537" s="305"/>
      <c r="L537" s="287"/>
      <c r="M537" s="288"/>
    </row>
    <row r="538" spans="1:13">
      <c r="A538" s="836" t="s">
        <v>753</v>
      </c>
      <c r="B538" s="837"/>
      <c r="C538" s="837"/>
      <c r="D538" s="837"/>
      <c r="E538" s="837"/>
      <c r="F538" s="837"/>
      <c r="G538" s="837"/>
      <c r="H538" s="837"/>
      <c r="I538" s="837"/>
      <c r="J538" s="837"/>
      <c r="K538" s="837"/>
      <c r="L538" s="837"/>
      <c r="M538" s="838"/>
    </row>
    <row r="539" spans="1:13">
      <c r="A539" s="261" t="s">
        <v>536</v>
      </c>
      <c r="B539" s="262">
        <f>C539+D539+E539</f>
        <v>350</v>
      </c>
      <c r="C539" s="263"/>
      <c r="D539" s="263"/>
      <c r="E539" s="263">
        <v>350</v>
      </c>
      <c r="F539" s="264"/>
      <c r="G539" s="270"/>
      <c r="H539" s="265"/>
      <c r="I539" s="265"/>
      <c r="J539" s="266"/>
      <c r="K539" s="267"/>
      <c r="L539" s="268"/>
      <c r="M539" s="269"/>
    </row>
    <row r="540" spans="1:13">
      <c r="A540" s="261"/>
      <c r="B540" s="262"/>
      <c r="C540" s="263"/>
      <c r="D540" s="263"/>
      <c r="E540" s="263"/>
      <c r="F540" s="264"/>
      <c r="G540" s="270"/>
      <c r="H540" s="265"/>
      <c r="I540" s="265"/>
      <c r="J540" s="271"/>
      <c r="K540" s="272"/>
      <c r="L540" s="268"/>
      <c r="M540" s="269"/>
    </row>
    <row r="541" spans="1:13" ht="31.8" thickBot="1">
      <c r="A541" s="281" t="s">
        <v>539</v>
      </c>
      <c r="B541" s="339">
        <f>C541+D541+E541+F541</f>
        <v>380</v>
      </c>
      <c r="C541" s="306"/>
      <c r="D541" s="306"/>
      <c r="E541" s="306">
        <v>380</v>
      </c>
      <c r="F541" s="283"/>
      <c r="G541" s="341"/>
      <c r="H541" s="307">
        <f>((100*E541)/E539)-100</f>
        <v>8.5714285714285694</v>
      </c>
      <c r="I541" s="307">
        <f>((100*B541)/B539)-100</f>
        <v>8.5714285714285694</v>
      </c>
      <c r="J541" s="285"/>
      <c r="K541" s="305"/>
      <c r="L541" s="287"/>
      <c r="M541" s="288"/>
    </row>
    <row r="542" spans="1:13">
      <c r="A542" s="836" t="s">
        <v>754</v>
      </c>
      <c r="B542" s="837"/>
      <c r="C542" s="837"/>
      <c r="D542" s="837"/>
      <c r="E542" s="837"/>
      <c r="F542" s="837"/>
      <c r="G542" s="837"/>
      <c r="H542" s="837"/>
      <c r="I542" s="837"/>
      <c r="J542" s="837"/>
      <c r="K542" s="837"/>
      <c r="L542" s="837"/>
      <c r="M542" s="838"/>
    </row>
    <row r="543" spans="1:13">
      <c r="A543" s="261" t="s">
        <v>536</v>
      </c>
      <c r="B543" s="303">
        <f>C543+D543+E543</f>
        <v>1167.0999999999999</v>
      </c>
      <c r="C543" s="264"/>
      <c r="D543" s="264"/>
      <c r="E543" s="264">
        <v>1167.0999999999999</v>
      </c>
      <c r="F543" s="264"/>
      <c r="G543" s="270"/>
      <c r="H543" s="265"/>
      <c r="I543" s="265"/>
      <c r="J543" s="266"/>
      <c r="K543" s="267"/>
      <c r="L543" s="268"/>
      <c r="M543" s="269"/>
    </row>
    <row r="544" spans="1:13">
      <c r="A544" s="261"/>
      <c r="B544" s="303"/>
      <c r="C544" s="264"/>
      <c r="D544" s="264"/>
      <c r="E544" s="264"/>
      <c r="F544" s="264"/>
      <c r="G544" s="270"/>
      <c r="H544" s="265"/>
      <c r="I544" s="265"/>
      <c r="J544" s="271"/>
      <c r="K544" s="272"/>
      <c r="L544" s="268"/>
      <c r="M544" s="269"/>
    </row>
    <row r="545" spans="1:13" ht="31.8" thickBot="1">
      <c r="A545" s="281" t="s">
        <v>539</v>
      </c>
      <c r="B545" s="282">
        <f>C545+D545+E545+F545</f>
        <v>1684.8</v>
      </c>
      <c r="C545" s="283"/>
      <c r="D545" s="283"/>
      <c r="E545" s="283">
        <v>1684.8</v>
      </c>
      <c r="F545" s="283"/>
      <c r="G545" s="341"/>
      <c r="H545" s="307">
        <f>((100*E545)/E543)-100</f>
        <v>44.357809956301963</v>
      </c>
      <c r="I545" s="307">
        <f>((100*B545)/B543)-100</f>
        <v>44.357809956301963</v>
      </c>
      <c r="J545" s="285"/>
      <c r="K545" s="305"/>
      <c r="L545" s="287"/>
      <c r="M545" s="288"/>
    </row>
    <row r="546" spans="1:13">
      <c r="A546" s="836" t="s">
        <v>755</v>
      </c>
      <c r="B546" s="837"/>
      <c r="C546" s="837"/>
      <c r="D546" s="837"/>
      <c r="E546" s="837"/>
      <c r="F546" s="837"/>
      <c r="G546" s="837"/>
      <c r="H546" s="837"/>
      <c r="I546" s="837"/>
      <c r="J546" s="837"/>
      <c r="K546" s="837"/>
      <c r="L546" s="837"/>
      <c r="M546" s="838"/>
    </row>
    <row r="547" spans="1:13">
      <c r="A547" s="261" t="s">
        <v>536</v>
      </c>
      <c r="B547" s="262">
        <f>C547+D547+E547</f>
        <v>1</v>
      </c>
      <c r="C547" s="263"/>
      <c r="D547" s="263"/>
      <c r="E547" s="263">
        <v>1</v>
      </c>
      <c r="F547" s="264"/>
      <c r="G547" s="270"/>
      <c r="H547" s="265"/>
      <c r="I547" s="265"/>
      <c r="J547" s="266"/>
      <c r="K547" s="267"/>
      <c r="L547" s="268"/>
      <c r="M547" s="269"/>
    </row>
    <row r="548" spans="1:13">
      <c r="A548" s="261"/>
      <c r="B548" s="262"/>
      <c r="C548" s="263"/>
      <c r="D548" s="263"/>
      <c r="E548" s="263"/>
      <c r="F548" s="264"/>
      <c r="G548" s="270"/>
      <c r="H548" s="265"/>
      <c r="I548" s="265"/>
      <c r="J548" s="271"/>
      <c r="K548" s="272"/>
      <c r="L548" s="268"/>
      <c r="M548" s="269"/>
    </row>
    <row r="549" spans="1:13" ht="31.8" thickBot="1">
      <c r="A549" s="281" t="s">
        <v>539</v>
      </c>
      <c r="B549" s="339">
        <f>C549+D549+E549+F549</f>
        <v>1</v>
      </c>
      <c r="C549" s="306"/>
      <c r="D549" s="306"/>
      <c r="E549" s="306">
        <v>1</v>
      </c>
      <c r="F549" s="283"/>
      <c r="G549" s="341"/>
      <c r="H549" s="284">
        <f>((100*E549)/E547)-100</f>
        <v>0</v>
      </c>
      <c r="I549" s="284">
        <f>((100*B549)/B547)-100</f>
        <v>0</v>
      </c>
      <c r="J549" s="285"/>
      <c r="K549" s="305"/>
      <c r="L549" s="287"/>
      <c r="M549" s="288"/>
    </row>
    <row r="550" spans="1:13">
      <c r="A550" s="836" t="s">
        <v>756</v>
      </c>
      <c r="B550" s="837"/>
      <c r="C550" s="837"/>
      <c r="D550" s="837"/>
      <c r="E550" s="837"/>
      <c r="F550" s="837"/>
      <c r="G550" s="837"/>
      <c r="H550" s="837"/>
      <c r="I550" s="837"/>
      <c r="J550" s="837"/>
      <c r="K550" s="837"/>
      <c r="L550" s="837"/>
      <c r="M550" s="838"/>
    </row>
    <row r="551" spans="1:13">
      <c r="A551" s="261" t="s">
        <v>536</v>
      </c>
      <c r="B551" s="303">
        <f>C551+D551+E551</f>
        <v>1.5</v>
      </c>
      <c r="C551" s="264"/>
      <c r="D551" s="264"/>
      <c r="E551" s="264">
        <v>1.5</v>
      </c>
      <c r="F551" s="264"/>
      <c r="G551" s="270"/>
      <c r="H551" s="265"/>
      <c r="I551" s="265"/>
      <c r="J551" s="266"/>
      <c r="K551" s="267"/>
      <c r="L551" s="268"/>
      <c r="M551" s="269"/>
    </row>
    <row r="552" spans="1:13">
      <c r="A552" s="261"/>
      <c r="B552" s="303"/>
      <c r="C552" s="264"/>
      <c r="D552" s="264"/>
      <c r="E552" s="264"/>
      <c r="F552" s="264"/>
      <c r="G552" s="270"/>
      <c r="H552" s="265"/>
      <c r="I552" s="265"/>
      <c r="J552" s="271"/>
      <c r="K552" s="272"/>
      <c r="L552" s="268"/>
      <c r="M552" s="269"/>
    </row>
    <row r="553" spans="1:13" ht="31.8" thickBot="1">
      <c r="A553" s="273" t="s">
        <v>539</v>
      </c>
      <c r="B553" s="262">
        <f>C553+D553+E553+F553</f>
        <v>1</v>
      </c>
      <c r="C553" s="275"/>
      <c r="D553" s="275"/>
      <c r="E553" s="275">
        <v>1</v>
      </c>
      <c r="F553" s="298"/>
      <c r="G553" s="347"/>
      <c r="H553" s="276">
        <f>((100*E553)/E551)-100</f>
        <v>-33.333333333333329</v>
      </c>
      <c r="I553" s="276">
        <f>((100*B553)/B551)-100</f>
        <v>-33.333333333333329</v>
      </c>
      <c r="J553" s="277"/>
      <c r="K553" s="295"/>
      <c r="L553" s="279"/>
      <c r="M553" s="280"/>
    </row>
    <row r="554" spans="1:13" ht="24.75" customHeight="1" thickBot="1">
      <c r="A554" s="827" t="s">
        <v>757</v>
      </c>
      <c r="B554" s="828"/>
      <c r="C554" s="828"/>
      <c r="D554" s="828"/>
      <c r="E554" s="828"/>
      <c r="F554" s="828"/>
      <c r="G554" s="828"/>
      <c r="H554" s="828"/>
      <c r="I554" s="828"/>
      <c r="J554" s="828"/>
      <c r="K554" s="828"/>
      <c r="L554" s="828"/>
      <c r="M554" s="829"/>
    </row>
    <row r="555" spans="1:13">
      <c r="A555" s="358" t="s">
        <v>536</v>
      </c>
      <c r="B555" s="421">
        <f>C555+D555+E555</f>
        <v>11863</v>
      </c>
      <c r="C555" s="367">
        <f>C551+C547+C543+C539+C535+C531+C527+C523+C519+C514+C510+C502+C498+C492+C485+C479+C474+C466+C460+C456+C451+C446+C442+C433</f>
        <v>7595.8</v>
      </c>
      <c r="D555" s="367">
        <f>D551+D547+D543+D539+D535+D531+D527+D523+D519+D514+D510+D502+D498+D492+D485+D479+D474+D466+D460+D456+D451+D446+D442+D433</f>
        <v>111.39999999999999</v>
      </c>
      <c r="E555" s="367">
        <f>E551+E547+E543+E539+E535+E531+E527+E523+E519+E514+E510+E502+E498+E492+E485+E479+E474+E466+E460+E456+E451+E446+E442+E433</f>
        <v>4155.8</v>
      </c>
      <c r="F555" s="367"/>
      <c r="G555" s="367"/>
      <c r="H555" s="473"/>
      <c r="I555" s="473"/>
      <c r="J555" s="359"/>
      <c r="K555" s="406"/>
      <c r="L555" s="407"/>
      <c r="M555" s="408"/>
    </row>
    <row r="556" spans="1:13">
      <c r="A556" s="363"/>
      <c r="B556" s="374"/>
      <c r="C556" s="375"/>
      <c r="D556" s="375"/>
      <c r="E556" s="375"/>
      <c r="F556" s="375"/>
      <c r="G556" s="375"/>
      <c r="H556" s="423"/>
      <c r="I556" s="423"/>
      <c r="J556" s="375"/>
      <c r="K556" s="413"/>
      <c r="L556" s="413"/>
      <c r="M556" s="414"/>
    </row>
    <row r="557" spans="1:13" ht="31.8" thickBot="1">
      <c r="A557" s="353" t="s">
        <v>539</v>
      </c>
      <c r="B557" s="566">
        <f>C557+D557+E557+F557</f>
        <v>13326.235000000001</v>
      </c>
      <c r="C557" s="355">
        <f>C553+C549+C545+C541+C537+C533+C529+C525+C521+C516+C512+C504+C500+C495+C488+C481+C476+C470+C463+C458+C453+C448+C444+C436+C508</f>
        <v>8350.7000000000007</v>
      </c>
      <c r="D557" s="355">
        <f>D553+D549+D545+D541+D537+D533+D529+D525+D521+D516+D512+D504+D500+D495+D488+D481+D476+D470+D463+D458+D453+D448+D444+D436+D508</f>
        <v>122.19999999999999</v>
      </c>
      <c r="E557" s="355">
        <f>E553+E549+E545+E541+E537+E533+E529+E525+E521+E516+E512+E504+E500+E495+E488+E481+E476+E470+E463+E458+E453+E448+E444+E436+E508</f>
        <v>4807.5999999999995</v>
      </c>
      <c r="F557" s="378">
        <f>F553+F549+F545+F541+F537+F533+F529+F525+F521+F516+F512+F504+F500+F495+F488+F481+F476+F470+F463+F458+F453+F448+F444+F436+F508</f>
        <v>45.734999999999999</v>
      </c>
      <c r="G557" s="355">
        <f>C557/C555*100-100</f>
        <v>9.9383870033439479</v>
      </c>
      <c r="H557" s="355">
        <f>((100*E557)/E555)-100</f>
        <v>15.684104143606504</v>
      </c>
      <c r="I557" s="355">
        <f>((100*B557)/B555)-100</f>
        <v>12.334443226839753</v>
      </c>
      <c r="J557" s="355"/>
      <c r="K557" s="417"/>
      <c r="L557" s="417"/>
      <c r="M557" s="418"/>
    </row>
    <row r="558" spans="1:13" ht="18.75" customHeight="1">
      <c r="A558" s="839" t="s">
        <v>758</v>
      </c>
      <c r="B558" s="840"/>
      <c r="C558" s="840"/>
      <c r="D558" s="840"/>
      <c r="E558" s="840"/>
      <c r="F558" s="840"/>
      <c r="G558" s="840"/>
      <c r="H558" s="840"/>
      <c r="I558" s="840"/>
      <c r="J558" s="840"/>
      <c r="K558" s="840"/>
      <c r="L558" s="840"/>
      <c r="M558" s="841"/>
    </row>
    <row r="559" spans="1:13" ht="11.25" customHeight="1">
      <c r="A559" s="419"/>
      <c r="B559" s="549"/>
      <c r="C559" s="550"/>
      <c r="D559" s="426"/>
      <c r="E559" s="426"/>
      <c r="F559" s="426"/>
      <c r="G559" s="426"/>
      <c r="H559" s="842"/>
      <c r="I559" s="842"/>
      <c r="J559" s="842"/>
      <c r="K559" s="842"/>
      <c r="L559" s="842"/>
      <c r="M559" s="843"/>
    </row>
    <row r="560" spans="1:13">
      <c r="A560" s="833" t="s">
        <v>759</v>
      </c>
      <c r="B560" s="834"/>
      <c r="C560" s="834"/>
      <c r="D560" s="834"/>
      <c r="E560" s="834"/>
      <c r="F560" s="834"/>
      <c r="G560" s="834"/>
      <c r="H560" s="834"/>
      <c r="I560" s="834"/>
      <c r="J560" s="834"/>
      <c r="K560" s="834"/>
      <c r="L560" s="834"/>
      <c r="M560" s="835"/>
    </row>
    <row r="561" spans="1:13">
      <c r="A561" s="261" t="s">
        <v>536</v>
      </c>
      <c r="B561" s="262">
        <f>C561+D561+E561</f>
        <v>960</v>
      </c>
      <c r="C561" s="263"/>
      <c r="D561" s="263"/>
      <c r="E561" s="263">
        <v>960</v>
      </c>
      <c r="F561" s="264"/>
      <c r="G561" s="270"/>
      <c r="H561" s="265"/>
      <c r="I561" s="265"/>
      <c r="J561" s="266"/>
      <c r="K561" s="267"/>
      <c r="L561" s="268"/>
      <c r="M561" s="269"/>
    </row>
    <row r="562" spans="1:13">
      <c r="A562" s="261"/>
      <c r="B562" s="262"/>
      <c r="C562" s="263"/>
      <c r="D562" s="263"/>
      <c r="E562" s="263"/>
      <c r="F562" s="264"/>
      <c r="G562" s="270"/>
      <c r="H562" s="265"/>
      <c r="I562" s="265"/>
      <c r="J562" s="271"/>
      <c r="K562" s="272"/>
      <c r="L562" s="268"/>
      <c r="M562" s="269"/>
    </row>
    <row r="563" spans="1:13" ht="31.8" thickBot="1">
      <c r="A563" s="281" t="s">
        <v>539</v>
      </c>
      <c r="B563" s="339">
        <f t="shared" ref="B563" si="16">C563+D563+E563</f>
        <v>670</v>
      </c>
      <c r="C563" s="306"/>
      <c r="D563" s="306"/>
      <c r="E563" s="306">
        <v>670</v>
      </c>
      <c r="F563" s="283"/>
      <c r="G563" s="341"/>
      <c r="H563" s="307">
        <f>((100*E563)/E561)-100</f>
        <v>-30.208333333333329</v>
      </c>
      <c r="I563" s="307">
        <f>((100*B563)/B561)-100</f>
        <v>-30.208333333333329</v>
      </c>
      <c r="J563" s="285"/>
      <c r="K563" s="305"/>
      <c r="L563" s="287"/>
      <c r="M563" s="288"/>
    </row>
    <row r="564" spans="1:13">
      <c r="A564" s="836" t="s">
        <v>760</v>
      </c>
      <c r="B564" s="837"/>
      <c r="C564" s="837"/>
      <c r="D564" s="837"/>
      <c r="E564" s="837"/>
      <c r="F564" s="837"/>
      <c r="G564" s="837"/>
      <c r="H564" s="837"/>
      <c r="I564" s="837"/>
      <c r="J564" s="837"/>
      <c r="K564" s="837"/>
      <c r="L564" s="837"/>
      <c r="M564" s="838"/>
    </row>
    <row r="565" spans="1:13">
      <c r="A565" s="261" t="s">
        <v>536</v>
      </c>
      <c r="B565" s="262">
        <f>C565+D565+E565</f>
        <v>588</v>
      </c>
      <c r="C565" s="263"/>
      <c r="D565" s="263"/>
      <c r="E565" s="263">
        <v>588</v>
      </c>
      <c r="F565" s="264"/>
      <c r="G565" s="270"/>
      <c r="H565" s="265"/>
      <c r="I565" s="265"/>
      <c r="J565" s="266"/>
      <c r="K565" s="267"/>
      <c r="L565" s="268"/>
      <c r="M565" s="269"/>
    </row>
    <row r="566" spans="1:13">
      <c r="A566" s="261"/>
      <c r="B566" s="262"/>
      <c r="C566" s="263"/>
      <c r="D566" s="263"/>
      <c r="E566" s="263"/>
      <c r="F566" s="264"/>
      <c r="G566" s="270"/>
      <c r="H566" s="265"/>
      <c r="I566" s="265"/>
      <c r="J566" s="271"/>
      <c r="K566" s="272"/>
      <c r="L566" s="268"/>
      <c r="M566" s="269"/>
    </row>
    <row r="567" spans="1:13" ht="31.8" thickBot="1">
      <c r="A567" s="281" t="s">
        <v>539</v>
      </c>
      <c r="B567" s="339">
        <f t="shared" ref="B567" si="17">C567+D567+E567</f>
        <v>460</v>
      </c>
      <c r="C567" s="306"/>
      <c r="D567" s="306"/>
      <c r="E567" s="306">
        <v>460</v>
      </c>
      <c r="F567" s="283"/>
      <c r="G567" s="341"/>
      <c r="H567" s="307">
        <f>((100*E567)/E565)-100</f>
        <v>-21.768707482993193</v>
      </c>
      <c r="I567" s="307">
        <f>((100*B567)/B565)-100</f>
        <v>-21.768707482993193</v>
      </c>
      <c r="J567" s="285"/>
      <c r="K567" s="305"/>
      <c r="L567" s="287"/>
      <c r="M567" s="288"/>
    </row>
    <row r="568" spans="1:13">
      <c r="A568" s="836" t="s">
        <v>761</v>
      </c>
      <c r="B568" s="837"/>
      <c r="C568" s="837"/>
      <c r="D568" s="837"/>
      <c r="E568" s="837"/>
      <c r="F568" s="837"/>
      <c r="G568" s="837"/>
      <c r="H568" s="837"/>
      <c r="I568" s="837"/>
      <c r="J568" s="837"/>
      <c r="K568" s="837"/>
      <c r="L568" s="837"/>
      <c r="M568" s="838"/>
    </row>
    <row r="569" spans="1:13" ht="83.25" customHeight="1">
      <c r="A569" s="261" t="s">
        <v>536</v>
      </c>
      <c r="B569" s="262">
        <f>C569+D569+E569</f>
        <v>220</v>
      </c>
      <c r="C569" s="263"/>
      <c r="D569" s="263"/>
      <c r="E569" s="263">
        <v>220</v>
      </c>
      <c r="F569" s="264"/>
      <c r="G569" s="270"/>
      <c r="H569" s="265"/>
      <c r="I569" s="265"/>
      <c r="J569" s="266"/>
      <c r="K569" s="399" t="s">
        <v>762</v>
      </c>
      <c r="L569" s="268"/>
      <c r="M569" s="269"/>
    </row>
    <row r="570" spans="1:13">
      <c r="A570" s="261"/>
      <c r="B570" s="262"/>
      <c r="C570" s="263"/>
      <c r="D570" s="263"/>
      <c r="E570" s="263"/>
      <c r="F570" s="264"/>
      <c r="G570" s="270"/>
      <c r="H570" s="265"/>
      <c r="I570" s="265"/>
      <c r="J570" s="271"/>
      <c r="K570" s="272"/>
      <c r="L570" s="268"/>
      <c r="M570" s="269"/>
    </row>
    <row r="571" spans="1:13" ht="31.8" thickBot="1">
      <c r="A571" s="281" t="s">
        <v>539</v>
      </c>
      <c r="B571" s="339">
        <f t="shared" ref="B571" si="18">C571+D571+E571</f>
        <v>220</v>
      </c>
      <c r="C571" s="306"/>
      <c r="D571" s="306"/>
      <c r="E571" s="306">
        <v>220</v>
      </c>
      <c r="F571" s="283"/>
      <c r="G571" s="341"/>
      <c r="H571" s="284">
        <f>((100*E571)/E569)-100</f>
        <v>0</v>
      </c>
      <c r="I571" s="284">
        <f>((100*B571)/B569)-100</f>
        <v>0</v>
      </c>
      <c r="J571" s="285"/>
      <c r="K571" s="305"/>
      <c r="L571" s="287"/>
      <c r="M571" s="288"/>
    </row>
    <row r="572" spans="1:13">
      <c r="A572" s="836" t="s">
        <v>763</v>
      </c>
      <c r="B572" s="837"/>
      <c r="C572" s="837"/>
      <c r="D572" s="837"/>
      <c r="E572" s="837"/>
      <c r="F572" s="837"/>
      <c r="G572" s="837"/>
      <c r="H572" s="837"/>
      <c r="I572" s="837"/>
      <c r="J572" s="837"/>
      <c r="K572" s="837"/>
      <c r="L572" s="837"/>
      <c r="M572" s="838"/>
    </row>
    <row r="573" spans="1:13">
      <c r="A573" s="261" t="s">
        <v>536</v>
      </c>
      <c r="B573" s="262">
        <f>C573+D573+E573</f>
        <v>48</v>
      </c>
      <c r="C573" s="263"/>
      <c r="D573" s="263"/>
      <c r="E573" s="263">
        <v>48</v>
      </c>
      <c r="F573" s="264"/>
      <c r="G573" s="270"/>
      <c r="H573" s="265"/>
      <c r="I573" s="265"/>
      <c r="J573" s="266"/>
      <c r="K573" s="267"/>
      <c r="L573" s="268"/>
      <c r="M573" s="269"/>
    </row>
    <row r="574" spans="1:13">
      <c r="A574" s="261"/>
      <c r="B574" s="262"/>
      <c r="C574" s="263"/>
      <c r="D574" s="263"/>
      <c r="E574" s="263"/>
      <c r="F574" s="264"/>
      <c r="G574" s="270"/>
      <c r="H574" s="265"/>
      <c r="I574" s="265"/>
      <c r="J574" s="271"/>
      <c r="K574" s="272"/>
      <c r="L574" s="268"/>
      <c r="M574" s="269"/>
    </row>
    <row r="575" spans="1:13" ht="31.8" thickBot="1">
      <c r="A575" s="281" t="s">
        <v>539</v>
      </c>
      <c r="B575" s="339">
        <f t="shared" ref="B575" si="19">C575+D575+E575</f>
        <v>50</v>
      </c>
      <c r="C575" s="306"/>
      <c r="D575" s="306"/>
      <c r="E575" s="306">
        <v>50</v>
      </c>
      <c r="F575" s="283"/>
      <c r="G575" s="341"/>
      <c r="H575" s="307">
        <f>((100*E575)/E573)-100</f>
        <v>4.1666666666666714</v>
      </c>
      <c r="I575" s="307">
        <f>((100*B575)/B573)-100</f>
        <v>4.1666666666666714</v>
      </c>
      <c r="J575" s="285"/>
      <c r="K575" s="305"/>
      <c r="L575" s="287"/>
      <c r="M575" s="288"/>
    </row>
    <row r="576" spans="1:13">
      <c r="A576" s="836" t="s">
        <v>764</v>
      </c>
      <c r="B576" s="837"/>
      <c r="C576" s="837"/>
      <c r="D576" s="837"/>
      <c r="E576" s="837"/>
      <c r="F576" s="837"/>
      <c r="G576" s="837"/>
      <c r="H576" s="837"/>
      <c r="I576" s="837"/>
      <c r="J576" s="837"/>
      <c r="K576" s="837"/>
      <c r="L576" s="837"/>
      <c r="M576" s="838"/>
    </row>
    <row r="577" spans="1:13">
      <c r="A577" s="261" t="s">
        <v>536</v>
      </c>
      <c r="B577" s="262">
        <f>C577+D577+E577</f>
        <v>50</v>
      </c>
      <c r="C577" s="263"/>
      <c r="D577" s="263"/>
      <c r="E577" s="263">
        <v>50</v>
      </c>
      <c r="F577" s="264"/>
      <c r="G577" s="270"/>
      <c r="H577" s="265"/>
      <c r="I577" s="265"/>
      <c r="J577" s="266"/>
      <c r="K577" s="267"/>
      <c r="L577" s="268"/>
      <c r="M577" s="269"/>
    </row>
    <row r="578" spans="1:13">
      <c r="A578" s="261"/>
      <c r="B578" s="262"/>
      <c r="C578" s="263"/>
      <c r="D578" s="263"/>
      <c r="E578" s="263"/>
      <c r="F578" s="264"/>
      <c r="G578" s="270"/>
      <c r="H578" s="265"/>
      <c r="I578" s="265"/>
      <c r="J578" s="271"/>
      <c r="K578" s="272"/>
      <c r="L578" s="268"/>
      <c r="M578" s="269"/>
    </row>
    <row r="579" spans="1:13" ht="31.8" thickBot="1">
      <c r="A579" s="281" t="s">
        <v>539</v>
      </c>
      <c r="B579" s="339">
        <f t="shared" ref="B579" si="20">C579+D579+E579</f>
        <v>200</v>
      </c>
      <c r="C579" s="306"/>
      <c r="D579" s="306"/>
      <c r="E579" s="306">
        <v>200</v>
      </c>
      <c r="F579" s="283"/>
      <c r="G579" s="341"/>
      <c r="H579" s="307">
        <f>((100*E579)/E577)-100</f>
        <v>300</v>
      </c>
      <c r="I579" s="307">
        <f>((100*B579)/B577)-100</f>
        <v>300</v>
      </c>
      <c r="J579" s="285"/>
      <c r="K579" s="305"/>
      <c r="L579" s="287"/>
      <c r="M579" s="288"/>
    </row>
    <row r="580" spans="1:13">
      <c r="A580" s="836" t="s">
        <v>765</v>
      </c>
      <c r="B580" s="837"/>
      <c r="C580" s="837"/>
      <c r="D580" s="837"/>
      <c r="E580" s="837"/>
      <c r="F580" s="837"/>
      <c r="G580" s="837"/>
      <c r="H580" s="837"/>
      <c r="I580" s="837"/>
      <c r="J580" s="837"/>
      <c r="K580" s="837"/>
      <c r="L580" s="837"/>
      <c r="M580" s="838"/>
    </row>
    <row r="581" spans="1:13">
      <c r="A581" s="261" t="s">
        <v>536</v>
      </c>
      <c r="B581" s="262">
        <f>C581+D581+E581</f>
        <v>144</v>
      </c>
      <c r="C581" s="263"/>
      <c r="D581" s="263"/>
      <c r="E581" s="263">
        <v>144</v>
      </c>
      <c r="F581" s="264"/>
      <c r="G581" s="270"/>
      <c r="H581" s="265"/>
      <c r="I581" s="265"/>
      <c r="J581" s="266">
        <v>44</v>
      </c>
      <c r="K581" s="267" t="s">
        <v>766</v>
      </c>
      <c r="L581" s="268"/>
      <c r="M581" s="269"/>
    </row>
    <row r="582" spans="1:13">
      <c r="A582" s="261"/>
      <c r="B582" s="262"/>
      <c r="C582" s="263"/>
      <c r="D582" s="263"/>
      <c r="E582" s="263"/>
      <c r="F582" s="264"/>
      <c r="G582" s="270"/>
      <c r="H582" s="265"/>
      <c r="I582" s="265"/>
      <c r="J582" s="271"/>
      <c r="K582" s="272"/>
      <c r="L582" s="268"/>
      <c r="M582" s="269"/>
    </row>
    <row r="583" spans="1:13" ht="31.8" thickBot="1">
      <c r="A583" s="273" t="s">
        <v>539</v>
      </c>
      <c r="B583" s="274">
        <f t="shared" ref="B583" si="21">C583+D583+E583</f>
        <v>110</v>
      </c>
      <c r="C583" s="275"/>
      <c r="D583" s="275"/>
      <c r="E583" s="275">
        <v>110</v>
      </c>
      <c r="F583" s="298"/>
      <c r="G583" s="347"/>
      <c r="H583" s="276">
        <f>((100*E583)/E581)-100</f>
        <v>-23.611111111111114</v>
      </c>
      <c r="I583" s="276">
        <f>((100*B583)/B581)-100</f>
        <v>-23.611111111111114</v>
      </c>
      <c r="J583" s="277"/>
      <c r="K583" s="295"/>
      <c r="L583" s="279"/>
      <c r="M583" s="280"/>
    </row>
    <row r="584" spans="1:13" ht="24" customHeight="1" thickBot="1">
      <c r="A584" s="827" t="s">
        <v>767</v>
      </c>
      <c r="B584" s="828"/>
      <c r="C584" s="828"/>
      <c r="D584" s="828"/>
      <c r="E584" s="828"/>
      <c r="F584" s="828"/>
      <c r="G584" s="828"/>
      <c r="H584" s="828"/>
      <c r="I584" s="828"/>
      <c r="J584" s="828"/>
      <c r="K584" s="828"/>
      <c r="L584" s="828"/>
      <c r="M584" s="829"/>
    </row>
    <row r="585" spans="1:13">
      <c r="A585" s="358" t="s">
        <v>536</v>
      </c>
      <c r="B585" s="421">
        <f>C585+D585+E585</f>
        <v>2010</v>
      </c>
      <c r="C585" s="359">
        <f>C581+C577+C573+C569+C565+C561</f>
        <v>0</v>
      </c>
      <c r="D585" s="359">
        <f>D581+D577+D573+D569+D565+D561</f>
        <v>0</v>
      </c>
      <c r="E585" s="359">
        <f>E581+E577+E573+E569+E565+E561</f>
        <v>2010</v>
      </c>
      <c r="F585" s="367"/>
      <c r="G585" s="367"/>
      <c r="H585" s="473"/>
      <c r="I585" s="473"/>
      <c r="J585" s="359"/>
      <c r="K585" s="406"/>
      <c r="L585" s="407"/>
      <c r="M585" s="408"/>
    </row>
    <row r="586" spans="1:13">
      <c r="A586" s="363"/>
      <c r="B586" s="322"/>
      <c r="C586" s="321"/>
      <c r="D586" s="321"/>
      <c r="E586" s="321"/>
      <c r="F586" s="375"/>
      <c r="G586" s="375"/>
      <c r="H586" s="423"/>
      <c r="I586" s="423"/>
      <c r="J586" s="375"/>
      <c r="K586" s="413"/>
      <c r="L586" s="413"/>
      <c r="M586" s="414"/>
    </row>
    <row r="587" spans="1:13" ht="31.8" thickBot="1">
      <c r="A587" s="474" t="s">
        <v>539</v>
      </c>
      <c r="B587" s="573">
        <f t="shared" ref="B587:E587" si="22">B583+B579+B575+B571+B567+B563</f>
        <v>1710</v>
      </c>
      <c r="C587" s="475">
        <f t="shared" si="22"/>
        <v>0</v>
      </c>
      <c r="D587" s="475">
        <f t="shared" si="22"/>
        <v>0</v>
      </c>
      <c r="E587" s="475">
        <f t="shared" si="22"/>
        <v>1710</v>
      </c>
      <c r="F587" s="476">
        <f>F583+F579+F575+F571+F567+F563</f>
        <v>0</v>
      </c>
      <c r="G587" s="476"/>
      <c r="H587" s="475">
        <f>((100*E587)/E585)-100</f>
        <v>-14.925373134328353</v>
      </c>
      <c r="I587" s="475">
        <f>((100*B587)/B585)-100</f>
        <v>-14.925373134328353</v>
      </c>
      <c r="J587" s="476"/>
      <c r="K587" s="477"/>
      <c r="L587" s="477"/>
      <c r="M587" s="478"/>
    </row>
    <row r="588" spans="1:13" ht="24.75" customHeight="1" thickBot="1">
      <c r="A588" s="830" t="s">
        <v>768</v>
      </c>
      <c r="B588" s="831"/>
      <c r="C588" s="831"/>
      <c r="D588" s="831"/>
      <c r="E588" s="831"/>
      <c r="F588" s="831"/>
      <c r="G588" s="831"/>
      <c r="H588" s="831"/>
      <c r="I588" s="831"/>
      <c r="J588" s="831"/>
      <c r="K588" s="831"/>
      <c r="L588" s="831"/>
      <c r="M588" s="832"/>
    </row>
    <row r="589" spans="1:13">
      <c r="A589" s="479" t="s">
        <v>536</v>
      </c>
      <c r="B589" s="480">
        <f>C589+D589+E589</f>
        <v>47001.009999999995</v>
      </c>
      <c r="C589" s="481">
        <f>C585+C555+C427+C347+C333+C228+C210+C145</f>
        <v>23038.6</v>
      </c>
      <c r="D589" s="481">
        <f>D585+D555+D427+D347+D333+D228+D210+D145</f>
        <v>334.90999999999997</v>
      </c>
      <c r="E589" s="481">
        <f>E585+E555+E427+E347+E333+E228+E210+E145</f>
        <v>23627.5</v>
      </c>
      <c r="F589" s="481"/>
      <c r="G589" s="370"/>
      <c r="H589" s="369"/>
      <c r="I589" s="369"/>
      <c r="J589" s="482"/>
      <c r="K589" s="483"/>
      <c r="L589" s="484"/>
      <c r="M589" s="485"/>
    </row>
    <row r="590" spans="1:13">
      <c r="A590" s="261"/>
      <c r="B590" s="303"/>
      <c r="C590" s="264"/>
      <c r="D590" s="264"/>
      <c r="E590" s="263"/>
      <c r="F590" s="263"/>
      <c r="G590" s="302"/>
      <c r="H590" s="265"/>
      <c r="I590" s="265"/>
      <c r="J590" s="271"/>
      <c r="K590" s="272"/>
      <c r="L590" s="268"/>
      <c r="M590" s="269"/>
    </row>
    <row r="591" spans="1:13" ht="31.2">
      <c r="A591" s="486" t="s">
        <v>539</v>
      </c>
      <c r="B591" s="487">
        <f>C591+D591+E591+F591</f>
        <v>51197.593999999997</v>
      </c>
      <c r="C591" s="488">
        <f>C587+C557+C429+C349+C335+C230+C212+C146</f>
        <v>25361.1</v>
      </c>
      <c r="D591" s="488">
        <f>D587+D557+D429+D349+D335+D230+D212+D146</f>
        <v>368.79999999999995</v>
      </c>
      <c r="E591" s="489">
        <f>E587+E557+E429+E349+E335+E230+E212+E146</f>
        <v>25309.458999999999</v>
      </c>
      <c r="F591" s="489">
        <f>F587+F557+F429+F349+F335+F230+F212+F146</f>
        <v>158.23499999999999</v>
      </c>
      <c r="G591" s="488">
        <f>C591/C589*100-100</f>
        <v>10.080907694043901</v>
      </c>
      <c r="H591" s="488">
        <f>((100*E591)/E589)-100</f>
        <v>7.1186498783197436</v>
      </c>
      <c r="I591" s="488">
        <f>((100*B591)/B589)-100</f>
        <v>8.9287102553753641</v>
      </c>
      <c r="J591" s="490"/>
      <c r="K591" s="491"/>
      <c r="L591" s="491"/>
      <c r="M591" s="492"/>
    </row>
    <row r="592" spans="1:13">
      <c r="A592" s="545"/>
      <c r="B592" s="544"/>
      <c r="C592" s="493"/>
      <c r="D592" s="493"/>
      <c r="E592" s="493"/>
      <c r="F592" s="493"/>
      <c r="G592" s="493"/>
      <c r="H592" s="493"/>
      <c r="I592" s="493"/>
      <c r="J592" s="493"/>
      <c r="K592" s="493"/>
      <c r="L592" s="493"/>
      <c r="M592" s="494"/>
    </row>
    <row r="593" spans="1:13" ht="46.8">
      <c r="A593" s="301" t="s">
        <v>769</v>
      </c>
      <c r="B593" s="262">
        <f>C593+D593+E593</f>
        <v>3147</v>
      </c>
      <c r="C593" s="263">
        <f>C206+C202+C198+C194</f>
        <v>0</v>
      </c>
      <c r="D593" s="263">
        <f>D206+D202+D198+D194</f>
        <v>0</v>
      </c>
      <c r="E593" s="263">
        <f>E206+E202+E198+E194</f>
        <v>3147</v>
      </c>
      <c r="F593" s="264"/>
      <c r="G593" s="270"/>
      <c r="H593" s="265"/>
      <c r="I593" s="265"/>
      <c r="J593" s="266"/>
      <c r="K593" s="267"/>
      <c r="L593" s="268"/>
      <c r="M593" s="269"/>
    </row>
    <row r="594" spans="1:13" ht="62.4">
      <c r="A594" s="301" t="s">
        <v>770</v>
      </c>
      <c r="B594" s="303">
        <f>C594+D594+E594</f>
        <v>3887.2</v>
      </c>
      <c r="C594" s="264">
        <f>C208+C204+C200+C196</f>
        <v>0</v>
      </c>
      <c r="D594" s="264">
        <f>D208+D204+D200+D196</f>
        <v>0</v>
      </c>
      <c r="E594" s="264">
        <f>E208+E204+E200+E196</f>
        <v>3887.2</v>
      </c>
      <c r="F594" s="264"/>
      <c r="G594" s="265"/>
      <c r="H594" s="302">
        <f>((100*E594)/E593)-100</f>
        <v>23.520813473149033</v>
      </c>
      <c r="I594" s="265"/>
      <c r="J594" s="271"/>
      <c r="K594" s="272"/>
      <c r="L594" s="268"/>
      <c r="M594" s="269"/>
    </row>
    <row r="595" spans="1:13">
      <c r="A595" s="495"/>
      <c r="B595" s="496"/>
      <c r="C595" s="497"/>
      <c r="D595" s="497"/>
      <c r="E595" s="497"/>
      <c r="F595" s="497"/>
      <c r="G595" s="497"/>
      <c r="H595" s="498"/>
      <c r="I595" s="498"/>
      <c r="J595" s="499"/>
      <c r="K595" s="500"/>
      <c r="L595" s="501"/>
      <c r="M595" s="502"/>
    </row>
    <row r="596" spans="1:13" ht="78">
      <c r="A596" s="301" t="s">
        <v>771</v>
      </c>
      <c r="B596" s="262">
        <f>C596+D596+E596</f>
        <v>43854.009999999995</v>
      </c>
      <c r="C596" s="263">
        <f t="shared" ref="C596:D596" si="23">C589-C593</f>
        <v>23038.6</v>
      </c>
      <c r="D596" s="263">
        <f t="shared" si="23"/>
        <v>334.90999999999997</v>
      </c>
      <c r="E596" s="263">
        <f>E589-E593</f>
        <v>20480.5</v>
      </c>
      <c r="F596" s="263"/>
      <c r="G596" s="302"/>
      <c r="H596" s="265"/>
      <c r="I596" s="265"/>
      <c r="J596" s="266"/>
      <c r="K596" s="267"/>
      <c r="L596" s="268"/>
      <c r="M596" s="269"/>
    </row>
    <row r="597" spans="1:13" ht="94.2" thickBot="1">
      <c r="A597" s="281" t="s">
        <v>772</v>
      </c>
      <c r="B597" s="282">
        <f>C597+D597+E597</f>
        <v>47152.159</v>
      </c>
      <c r="C597" s="306">
        <f t="shared" ref="C597:D597" si="24">C591-C594</f>
        <v>25361.1</v>
      </c>
      <c r="D597" s="306">
        <f t="shared" si="24"/>
        <v>368.79999999999995</v>
      </c>
      <c r="E597" s="306">
        <f>E591-E594</f>
        <v>21422.258999999998</v>
      </c>
      <c r="F597" s="306"/>
      <c r="G597" s="307">
        <f>C597/C596*100-100</f>
        <v>10.080907694043901</v>
      </c>
      <c r="H597" s="307">
        <f>((100*E597)/E596)-100</f>
        <v>4.5983203535069919</v>
      </c>
      <c r="I597" s="284"/>
      <c r="J597" s="285"/>
      <c r="K597" s="305"/>
      <c r="L597" s="287"/>
      <c r="M597" s="288"/>
    </row>
    <row r="600" spans="1:13">
      <c r="A600" s="503"/>
      <c r="B600" s="504"/>
      <c r="E600" s="503"/>
    </row>
    <row r="601" spans="1:13">
      <c r="A601" s="503"/>
      <c r="B601" s="508"/>
      <c r="C601" s="509"/>
      <c r="D601" s="509"/>
      <c r="E601" s="508"/>
    </row>
    <row r="604" spans="1:13">
      <c r="G604" s="510"/>
      <c r="I604" s="506"/>
      <c r="J604" s="507"/>
      <c r="K604" s="258"/>
      <c r="L604" s="507"/>
      <c r="M604" s="260"/>
    </row>
    <row r="605" spans="1:13">
      <c r="B605" s="511"/>
      <c r="E605" s="512"/>
      <c r="F605" s="512"/>
      <c r="G605" s="509"/>
    </row>
    <row r="607" spans="1:13">
      <c r="J607" s="513"/>
    </row>
    <row r="608" spans="1:13">
      <c r="E608" s="509"/>
      <c r="F608" s="509"/>
    </row>
    <row r="609" spans="5:6">
      <c r="E609" s="509"/>
      <c r="F609" s="509"/>
    </row>
  </sheetData>
  <mergeCells count="156">
    <mergeCell ref="A2:M3"/>
    <mergeCell ref="A4:A5"/>
    <mergeCell ref="B4:B5"/>
    <mergeCell ref="C4:E4"/>
    <mergeCell ref="G4:I4"/>
    <mergeCell ref="J4:J5"/>
    <mergeCell ref="K4:K5"/>
    <mergeCell ref="L4:L5"/>
    <mergeCell ref="M4:M5"/>
    <mergeCell ref="F4:F5"/>
    <mergeCell ref="A30:M30"/>
    <mergeCell ref="A34:M34"/>
    <mergeCell ref="A38:M38"/>
    <mergeCell ref="A43:M43"/>
    <mergeCell ref="A47:M47"/>
    <mergeCell ref="A51:M51"/>
    <mergeCell ref="A6:M6"/>
    <mergeCell ref="A7:M7"/>
    <mergeCell ref="A9:M9"/>
    <mergeCell ref="A14:M14"/>
    <mergeCell ref="A20:M20"/>
    <mergeCell ref="A26:M26"/>
    <mergeCell ref="A83:M83"/>
    <mergeCell ref="A87:M87"/>
    <mergeCell ref="A92:M92"/>
    <mergeCell ref="A97:M97"/>
    <mergeCell ref="A101:M101"/>
    <mergeCell ref="A105:M105"/>
    <mergeCell ref="A55:M55"/>
    <mergeCell ref="A59:M59"/>
    <mergeCell ref="A63:M63"/>
    <mergeCell ref="A68:M68"/>
    <mergeCell ref="A72:M72"/>
    <mergeCell ref="A77:M77"/>
    <mergeCell ref="A136:M136"/>
    <mergeCell ref="A140:M140"/>
    <mergeCell ref="A144:M144"/>
    <mergeCell ref="A147:M147"/>
    <mergeCell ref="A149:M149"/>
    <mergeCell ref="A153:M153"/>
    <mergeCell ref="A109:M109"/>
    <mergeCell ref="A114:M114"/>
    <mergeCell ref="A120:M120"/>
    <mergeCell ref="A124:M124"/>
    <mergeCell ref="A128:M128"/>
    <mergeCell ref="A132:M132"/>
    <mergeCell ref="A148:M148"/>
    <mergeCell ref="A181:M181"/>
    <mergeCell ref="A185:M185"/>
    <mergeCell ref="A189:M189"/>
    <mergeCell ref="A193:M193"/>
    <mergeCell ref="A197:M197"/>
    <mergeCell ref="A201:M201"/>
    <mergeCell ref="A157:M157"/>
    <mergeCell ref="A161:M161"/>
    <mergeCell ref="A165:M165"/>
    <mergeCell ref="A169:M169"/>
    <mergeCell ref="A173:M173"/>
    <mergeCell ref="A177:M177"/>
    <mergeCell ref="A223:M223"/>
    <mergeCell ref="A227:M227"/>
    <mergeCell ref="A231:M231"/>
    <mergeCell ref="H232:M232"/>
    <mergeCell ref="A233:M233"/>
    <mergeCell ref="A237:M237"/>
    <mergeCell ref="A205:M205"/>
    <mergeCell ref="A209:M209"/>
    <mergeCell ref="A213:M213"/>
    <mergeCell ref="D214:M214"/>
    <mergeCell ref="A215:M215"/>
    <mergeCell ref="A219:M219"/>
    <mergeCell ref="A265:M265"/>
    <mergeCell ref="A269:M269"/>
    <mergeCell ref="A273:M273"/>
    <mergeCell ref="A277:M277"/>
    <mergeCell ref="A282:M282"/>
    <mergeCell ref="A286:M286"/>
    <mergeCell ref="A238:M238"/>
    <mergeCell ref="A242:M242"/>
    <mergeCell ref="A246:M246"/>
    <mergeCell ref="A250:M250"/>
    <mergeCell ref="A256:M256"/>
    <mergeCell ref="A261:M261"/>
    <mergeCell ref="A314:M314"/>
    <mergeCell ref="A318:M318"/>
    <mergeCell ref="A323:M323"/>
    <mergeCell ref="A327:M327"/>
    <mergeCell ref="A331:M331"/>
    <mergeCell ref="A332:M332"/>
    <mergeCell ref="A290:M290"/>
    <mergeCell ref="A294:M294"/>
    <mergeCell ref="A298:M298"/>
    <mergeCell ref="A302:M302"/>
    <mergeCell ref="A306:M306"/>
    <mergeCell ref="A310:M310"/>
    <mergeCell ref="H351:M351"/>
    <mergeCell ref="A352:M352"/>
    <mergeCell ref="A359:M359"/>
    <mergeCell ref="A365:M365"/>
    <mergeCell ref="A374:M374"/>
    <mergeCell ref="A336:M336"/>
    <mergeCell ref="B337:M337"/>
    <mergeCell ref="A338:M338"/>
    <mergeCell ref="A342:M342"/>
    <mergeCell ref="A346:M346"/>
    <mergeCell ref="A350:M350"/>
    <mergeCell ref="A410:M410"/>
    <mergeCell ref="A414:M414"/>
    <mergeCell ref="A418:M418"/>
    <mergeCell ref="A422:M422"/>
    <mergeCell ref="A426:M426"/>
    <mergeCell ref="A430:M430"/>
    <mergeCell ref="A378:M378"/>
    <mergeCell ref="A383:M383"/>
    <mergeCell ref="A388:M388"/>
    <mergeCell ref="A393:M393"/>
    <mergeCell ref="A397:M397"/>
    <mergeCell ref="A406:M406"/>
    <mergeCell ref="A402:M402"/>
    <mergeCell ref="A455:M455"/>
    <mergeCell ref="A459:M459"/>
    <mergeCell ref="A465:M465"/>
    <mergeCell ref="A473:M473"/>
    <mergeCell ref="A478:M478"/>
    <mergeCell ref="A484:M484"/>
    <mergeCell ref="H431:L431"/>
    <mergeCell ref="A432:M432"/>
    <mergeCell ref="A441:M441"/>
    <mergeCell ref="A445:M445"/>
    <mergeCell ref="A450:M450"/>
    <mergeCell ref="A518:M518"/>
    <mergeCell ref="A522:M522"/>
    <mergeCell ref="A526:M526"/>
    <mergeCell ref="A530:M530"/>
    <mergeCell ref="A534:M534"/>
    <mergeCell ref="A538:M538"/>
    <mergeCell ref="A491:M491"/>
    <mergeCell ref="A497:M497"/>
    <mergeCell ref="A501:M501"/>
    <mergeCell ref="A505:M505"/>
    <mergeCell ref="A509:M509"/>
    <mergeCell ref="A513:M513"/>
    <mergeCell ref="A584:M584"/>
    <mergeCell ref="A588:M588"/>
    <mergeCell ref="A560:M560"/>
    <mergeCell ref="A564:M564"/>
    <mergeCell ref="A568:M568"/>
    <mergeCell ref="A572:M572"/>
    <mergeCell ref="A576:M576"/>
    <mergeCell ref="A580:M580"/>
    <mergeCell ref="A542:M542"/>
    <mergeCell ref="A546:M546"/>
    <mergeCell ref="A550:M550"/>
    <mergeCell ref="A554:M554"/>
    <mergeCell ref="A558:M558"/>
    <mergeCell ref="H559:M559"/>
  </mergeCells>
  <pageMargins left="0.23622047244094491" right="0.23622047244094491" top="0.35433070866141736" bottom="0.35433070866141736" header="0.31496062992125984" footer="0.31496062992125984"/>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93"/>
  <sheetViews>
    <sheetView zoomScaleNormal="100" workbookViewId="0">
      <selection activeCell="H1" sqref="H1"/>
    </sheetView>
  </sheetViews>
  <sheetFormatPr defaultColWidth="14.44140625" defaultRowHeight="15" customHeight="1"/>
  <cols>
    <col min="1" max="5" width="4.33203125" style="24" customWidth="1"/>
    <col min="6" max="6" width="6" style="24" customWidth="1"/>
    <col min="7" max="7" width="77" style="24" customWidth="1"/>
    <col min="8" max="8" width="26.33203125" style="24" customWidth="1"/>
    <col min="9" max="16384" width="14.44140625" style="24"/>
  </cols>
  <sheetData>
    <row r="1" spans="1:8" s="50" customFormat="1" ht="15" customHeight="1">
      <c r="H1" s="561" t="s">
        <v>411</v>
      </c>
    </row>
    <row r="2" spans="1:8" ht="36" customHeight="1">
      <c r="A2" s="761" t="s">
        <v>410</v>
      </c>
      <c r="B2" s="761"/>
      <c r="C2" s="761"/>
      <c r="D2" s="761"/>
      <c r="E2" s="761"/>
      <c r="F2" s="761"/>
      <c r="G2" s="761"/>
      <c r="H2" s="166"/>
    </row>
    <row r="3" spans="1:8" ht="13.8">
      <c r="A3" s="6"/>
      <c r="B3" s="6"/>
      <c r="C3" s="6"/>
      <c r="D3" s="6"/>
      <c r="E3" s="6"/>
      <c r="F3" s="6"/>
      <c r="G3" s="6"/>
      <c r="H3" s="23"/>
    </row>
    <row r="4" spans="1:8" ht="27" customHeight="1">
      <c r="A4" s="775" t="s">
        <v>0</v>
      </c>
      <c r="B4" s="776"/>
      <c r="C4" s="776"/>
      <c r="D4" s="777"/>
      <c r="E4" s="167" t="s">
        <v>14</v>
      </c>
      <c r="F4" s="167" t="s">
        <v>359</v>
      </c>
      <c r="G4" s="168" t="s">
        <v>15</v>
      </c>
      <c r="H4" s="168" t="s">
        <v>34</v>
      </c>
    </row>
    <row r="5" spans="1:8" ht="12.75" customHeight="1">
      <c r="A5" s="169">
        <v>1</v>
      </c>
      <c r="B5" s="170">
        <v>2</v>
      </c>
      <c r="C5" s="170"/>
      <c r="D5" s="170">
        <v>3</v>
      </c>
      <c r="E5" s="170">
        <v>4</v>
      </c>
      <c r="F5" s="170">
        <v>5</v>
      </c>
      <c r="G5" s="170">
        <v>6</v>
      </c>
      <c r="H5" s="170">
        <v>7</v>
      </c>
    </row>
    <row r="6" spans="1:8" ht="14.4">
      <c r="A6" s="171" t="s">
        <v>4</v>
      </c>
      <c r="B6" s="172" t="s">
        <v>4</v>
      </c>
      <c r="C6" s="172" t="s">
        <v>5</v>
      </c>
      <c r="D6" s="172" t="s">
        <v>4</v>
      </c>
      <c r="E6" s="172" t="s">
        <v>16</v>
      </c>
      <c r="F6" s="172"/>
      <c r="G6" s="173" t="s">
        <v>17</v>
      </c>
      <c r="H6" s="174">
        <f>H7+H8+H9+H10</f>
        <v>41.2</v>
      </c>
    </row>
    <row r="7" spans="1:8" ht="41.4">
      <c r="A7" s="762"/>
      <c r="B7" s="763"/>
      <c r="C7" s="763"/>
      <c r="D7" s="763"/>
      <c r="E7" s="764"/>
      <c r="F7" s="175" t="s">
        <v>7</v>
      </c>
      <c r="G7" s="176" t="s">
        <v>18</v>
      </c>
      <c r="H7" s="177">
        <v>34</v>
      </c>
    </row>
    <row r="8" spans="1:8" ht="14.4">
      <c r="A8" s="765"/>
      <c r="B8" s="766"/>
      <c r="C8" s="766"/>
      <c r="D8" s="766"/>
      <c r="E8" s="767"/>
      <c r="F8" s="175" t="s">
        <v>10</v>
      </c>
      <c r="G8" s="176" t="s">
        <v>19</v>
      </c>
      <c r="H8" s="177">
        <v>5</v>
      </c>
    </row>
    <row r="9" spans="1:8" ht="27.6">
      <c r="A9" s="765"/>
      <c r="B9" s="766"/>
      <c r="C9" s="766"/>
      <c r="D9" s="766"/>
      <c r="E9" s="767"/>
      <c r="F9" s="178" t="s">
        <v>12</v>
      </c>
      <c r="G9" s="176" t="s">
        <v>20</v>
      </c>
      <c r="H9" s="177">
        <v>2</v>
      </c>
    </row>
    <row r="10" spans="1:8" ht="14.4">
      <c r="A10" s="768"/>
      <c r="B10" s="769"/>
      <c r="C10" s="769"/>
      <c r="D10" s="769"/>
      <c r="E10" s="770"/>
      <c r="F10" s="175" t="s">
        <v>11</v>
      </c>
      <c r="G10" s="176" t="s">
        <v>21</v>
      </c>
      <c r="H10" s="177">
        <v>0.2</v>
      </c>
    </row>
    <row r="11" spans="1:8" ht="14.4">
      <c r="A11" s="179" t="s">
        <v>4</v>
      </c>
      <c r="B11" s="180" t="s">
        <v>6</v>
      </c>
      <c r="C11" s="180" t="s">
        <v>22</v>
      </c>
      <c r="D11" s="180" t="s">
        <v>4</v>
      </c>
      <c r="E11" s="180" t="s">
        <v>16</v>
      </c>
      <c r="F11" s="180"/>
      <c r="G11" s="181" t="s">
        <v>23</v>
      </c>
      <c r="H11" s="182">
        <v>22.2</v>
      </c>
    </row>
    <row r="12" spans="1:8" ht="15.6">
      <c r="A12" s="179" t="s">
        <v>4</v>
      </c>
      <c r="B12" s="180" t="s">
        <v>6</v>
      </c>
      <c r="C12" s="180" t="s">
        <v>22</v>
      </c>
      <c r="D12" s="180" t="s">
        <v>6</v>
      </c>
      <c r="E12" s="180" t="s">
        <v>16</v>
      </c>
      <c r="F12" s="180"/>
      <c r="G12" s="183" t="s">
        <v>24</v>
      </c>
      <c r="H12" s="184">
        <f>H13+H14+H15+H16</f>
        <v>33</v>
      </c>
    </row>
    <row r="13" spans="1:8" ht="15.6">
      <c r="A13" s="771"/>
      <c r="B13" s="763"/>
      <c r="C13" s="763"/>
      <c r="D13" s="763"/>
      <c r="E13" s="764"/>
      <c r="F13" s="175" t="s">
        <v>7</v>
      </c>
      <c r="G13" s="185" t="s">
        <v>25</v>
      </c>
      <c r="H13" s="186">
        <v>10</v>
      </c>
    </row>
    <row r="14" spans="1:8" ht="15.6">
      <c r="A14" s="765"/>
      <c r="B14" s="766"/>
      <c r="C14" s="766"/>
      <c r="D14" s="766"/>
      <c r="E14" s="767"/>
      <c r="F14" s="175" t="s">
        <v>10</v>
      </c>
      <c r="G14" s="185" t="s">
        <v>26</v>
      </c>
      <c r="H14" s="186">
        <v>4</v>
      </c>
    </row>
    <row r="15" spans="1:8" ht="15.6">
      <c r="A15" s="765"/>
      <c r="B15" s="766"/>
      <c r="C15" s="766"/>
      <c r="D15" s="766"/>
      <c r="E15" s="767"/>
      <c r="F15" s="175" t="s">
        <v>12</v>
      </c>
      <c r="G15" s="185" t="s">
        <v>35</v>
      </c>
      <c r="H15" s="186">
        <v>0.5</v>
      </c>
    </row>
    <row r="16" spans="1:8" ht="31.2">
      <c r="A16" s="768"/>
      <c r="B16" s="769"/>
      <c r="C16" s="769"/>
      <c r="D16" s="769"/>
      <c r="E16" s="770"/>
      <c r="F16" s="175" t="s">
        <v>11</v>
      </c>
      <c r="G16" s="187" t="s">
        <v>27</v>
      </c>
      <c r="H16" s="186">
        <v>18.5</v>
      </c>
    </row>
    <row r="17" spans="1:8" ht="14.4">
      <c r="A17" s="179" t="s">
        <v>4</v>
      </c>
      <c r="B17" s="180" t="s">
        <v>9</v>
      </c>
      <c r="C17" s="180" t="s">
        <v>5</v>
      </c>
      <c r="D17" s="180" t="s">
        <v>4</v>
      </c>
      <c r="E17" s="180" t="s">
        <v>16</v>
      </c>
      <c r="F17" s="180"/>
      <c r="G17" s="181" t="s">
        <v>28</v>
      </c>
      <c r="H17" s="182">
        <f>H18</f>
        <v>45</v>
      </c>
    </row>
    <row r="18" spans="1:8" ht="14.4">
      <c r="A18" s="772"/>
      <c r="B18" s="773"/>
      <c r="C18" s="773"/>
      <c r="D18" s="773"/>
      <c r="E18" s="774"/>
      <c r="F18" s="175" t="s">
        <v>7</v>
      </c>
      <c r="G18" s="188" t="s">
        <v>29</v>
      </c>
      <c r="H18" s="189">
        <v>45</v>
      </c>
    </row>
    <row r="19" spans="1:8" ht="14.4">
      <c r="A19" s="179" t="s">
        <v>4</v>
      </c>
      <c r="B19" s="180" t="s">
        <v>9</v>
      </c>
      <c r="C19" s="180" t="s">
        <v>5</v>
      </c>
      <c r="D19" s="180" t="s">
        <v>6</v>
      </c>
      <c r="E19" s="180" t="s">
        <v>13</v>
      </c>
      <c r="F19" s="180"/>
      <c r="G19" s="181" t="s">
        <v>30</v>
      </c>
      <c r="H19" s="182">
        <v>60.8</v>
      </c>
    </row>
    <row r="20" spans="1:8" ht="27.6">
      <c r="A20" s="762"/>
      <c r="B20" s="763"/>
      <c r="C20" s="763"/>
      <c r="D20" s="763"/>
      <c r="E20" s="764"/>
      <c r="F20" s="175" t="s">
        <v>7</v>
      </c>
      <c r="G20" s="188" t="s">
        <v>492</v>
      </c>
      <c r="H20" s="177">
        <v>8</v>
      </c>
    </row>
    <row r="21" spans="1:8" ht="27.6">
      <c r="A21" s="765"/>
      <c r="B21" s="766"/>
      <c r="C21" s="766"/>
      <c r="D21" s="766"/>
      <c r="E21" s="767"/>
      <c r="F21" s="175" t="s">
        <v>10</v>
      </c>
      <c r="G21" s="188" t="s">
        <v>493</v>
      </c>
      <c r="H21" s="177">
        <v>5</v>
      </c>
    </row>
    <row r="22" spans="1:8" ht="14.4">
      <c r="A22" s="765"/>
      <c r="B22" s="766"/>
      <c r="C22" s="766"/>
      <c r="D22" s="766"/>
      <c r="E22" s="767"/>
      <c r="F22" s="175" t="s">
        <v>12</v>
      </c>
      <c r="G22" s="188" t="s">
        <v>31</v>
      </c>
      <c r="H22" s="177">
        <v>7</v>
      </c>
    </row>
    <row r="23" spans="1:8" ht="14.4">
      <c r="A23" s="765"/>
      <c r="B23" s="766"/>
      <c r="C23" s="766"/>
      <c r="D23" s="766"/>
      <c r="E23" s="767"/>
      <c r="F23" s="175" t="s">
        <v>11</v>
      </c>
      <c r="G23" s="188" t="s">
        <v>494</v>
      </c>
      <c r="H23" s="177">
        <v>32.4</v>
      </c>
    </row>
    <row r="24" spans="1:8" ht="41.4">
      <c r="A24" s="765"/>
      <c r="B24" s="766"/>
      <c r="C24" s="766"/>
      <c r="D24" s="766"/>
      <c r="E24" s="767"/>
      <c r="F24" s="190">
        <v>5</v>
      </c>
      <c r="G24" s="188" t="s">
        <v>498</v>
      </c>
      <c r="H24" s="191">
        <v>3.1</v>
      </c>
    </row>
    <row r="25" spans="1:8" ht="41.4">
      <c r="A25" s="765"/>
      <c r="B25" s="766"/>
      <c r="C25" s="766"/>
      <c r="D25" s="766"/>
      <c r="E25" s="767"/>
      <c r="F25" s="190">
        <v>6</v>
      </c>
      <c r="G25" s="188" t="s">
        <v>495</v>
      </c>
      <c r="H25" s="191">
        <v>1.5</v>
      </c>
    </row>
    <row r="26" spans="1:8" ht="55.2">
      <c r="A26" s="765"/>
      <c r="B26" s="766"/>
      <c r="C26" s="766"/>
      <c r="D26" s="766"/>
      <c r="E26" s="767"/>
      <c r="F26" s="190">
        <v>7</v>
      </c>
      <c r="G26" s="188" t="s">
        <v>496</v>
      </c>
      <c r="H26" s="191">
        <v>2.4</v>
      </c>
    </row>
    <row r="27" spans="1:8" ht="41.4">
      <c r="A27" s="765"/>
      <c r="B27" s="766"/>
      <c r="C27" s="766"/>
      <c r="D27" s="766"/>
      <c r="E27" s="767"/>
      <c r="F27" s="190">
        <v>8</v>
      </c>
      <c r="G27" s="188" t="s">
        <v>497</v>
      </c>
      <c r="H27" s="191">
        <v>1.4</v>
      </c>
    </row>
    <row r="28" spans="1:8" ht="14.4">
      <c r="A28" s="179" t="s">
        <v>4</v>
      </c>
      <c r="B28" s="192">
        <v>3</v>
      </c>
      <c r="C28" s="192" t="s">
        <v>5</v>
      </c>
      <c r="D28" s="192">
        <v>3</v>
      </c>
      <c r="E28" s="192" t="s">
        <v>16</v>
      </c>
      <c r="F28" s="192"/>
      <c r="G28" s="181" t="s">
        <v>32</v>
      </c>
      <c r="H28" s="193">
        <v>35</v>
      </c>
    </row>
    <row r="29" spans="1:8" ht="14.4">
      <c r="A29" s="179" t="s">
        <v>4</v>
      </c>
      <c r="B29" s="192">
        <v>3</v>
      </c>
      <c r="C29" s="192" t="s">
        <v>5</v>
      </c>
      <c r="D29" s="192">
        <v>4</v>
      </c>
      <c r="E29" s="192" t="s">
        <v>16</v>
      </c>
      <c r="F29" s="192"/>
      <c r="G29" s="181" t="s">
        <v>103</v>
      </c>
      <c r="H29" s="194">
        <v>2</v>
      </c>
    </row>
    <row r="30" spans="1:8" ht="13.8">
      <c r="A30" s="195"/>
      <c r="B30" s="196"/>
      <c r="C30" s="197"/>
      <c r="D30" s="197"/>
      <c r="E30" s="176"/>
      <c r="F30" s="176"/>
      <c r="G30" s="198" t="s">
        <v>33</v>
      </c>
      <c r="H30" s="199">
        <f>H6+H11+H12+H17+H19+H28+H29</f>
        <v>239.2</v>
      </c>
    </row>
    <row r="31" spans="1:8" ht="13.8">
      <c r="A31" s="200"/>
      <c r="B31" s="200"/>
      <c r="C31" s="200"/>
      <c r="D31" s="200"/>
      <c r="E31" s="200"/>
      <c r="F31" s="200"/>
      <c r="G31" s="200"/>
      <c r="H31" s="200"/>
    </row>
    <row r="32" spans="1:8" ht="13.8">
      <c r="A32" s="6"/>
      <c r="B32" s="6"/>
      <c r="C32" s="6"/>
      <c r="D32" s="6"/>
      <c r="E32" s="6"/>
      <c r="F32" s="6"/>
      <c r="G32" s="6"/>
      <c r="H32" s="6"/>
    </row>
    <row r="33" spans="1:8" ht="13.8">
      <c r="A33" s="7"/>
      <c r="B33" s="7"/>
      <c r="C33" s="7"/>
      <c r="D33" s="7"/>
      <c r="E33" s="7"/>
      <c r="F33" s="6"/>
      <c r="G33" s="6"/>
      <c r="H33" s="6"/>
    </row>
    <row r="34" spans="1:8" ht="13.8">
      <c r="A34" s="23"/>
      <c r="B34" s="23"/>
      <c r="C34" s="23"/>
      <c r="D34" s="23"/>
      <c r="E34" s="23"/>
      <c r="F34" s="23"/>
      <c r="G34" s="23"/>
      <c r="H34" s="23"/>
    </row>
    <row r="35" spans="1:8" ht="13.8">
      <c r="A35" s="23"/>
      <c r="B35" s="23"/>
      <c r="C35" s="23"/>
      <c r="D35" s="23"/>
      <c r="E35" s="23"/>
      <c r="F35" s="23"/>
      <c r="G35" s="23"/>
      <c r="H35" s="23"/>
    </row>
    <row r="36" spans="1:8" ht="13.8">
      <c r="A36" s="23"/>
      <c r="B36" s="23"/>
      <c r="C36" s="23"/>
      <c r="D36" s="23"/>
      <c r="E36" s="23"/>
      <c r="F36" s="23"/>
      <c r="G36" s="23"/>
      <c r="H36" s="23"/>
    </row>
    <row r="37" spans="1:8" ht="13.8">
      <c r="A37" s="23"/>
      <c r="B37" s="23"/>
      <c r="C37" s="23"/>
      <c r="D37" s="23"/>
      <c r="E37" s="23"/>
      <c r="F37" s="23"/>
      <c r="G37" s="23"/>
      <c r="H37" s="23"/>
    </row>
    <row r="38" spans="1:8" ht="13.8">
      <c r="A38" s="23"/>
      <c r="B38" s="23"/>
      <c r="C38" s="23"/>
      <c r="D38" s="23"/>
      <c r="E38" s="23"/>
      <c r="F38" s="23"/>
      <c r="G38" s="23"/>
      <c r="H38" s="23"/>
    </row>
    <row r="39" spans="1:8" ht="13.8">
      <c r="A39" s="23"/>
      <c r="B39" s="23"/>
      <c r="C39" s="23"/>
      <c r="D39" s="23"/>
      <c r="E39" s="23"/>
      <c r="F39" s="23"/>
      <c r="G39" s="23"/>
      <c r="H39" s="23"/>
    </row>
    <row r="40" spans="1:8" ht="13.8">
      <c r="A40" s="23"/>
      <c r="B40" s="23"/>
      <c r="C40" s="23"/>
      <c r="D40" s="23"/>
      <c r="E40" s="23"/>
      <c r="F40" s="23"/>
      <c r="G40" s="23"/>
      <c r="H40" s="23"/>
    </row>
    <row r="41" spans="1:8" ht="13.8">
      <c r="A41" s="23"/>
      <c r="B41" s="23"/>
      <c r="C41" s="23"/>
      <c r="D41" s="23"/>
      <c r="E41" s="23"/>
      <c r="F41" s="23"/>
      <c r="G41" s="23"/>
      <c r="H41" s="23"/>
    </row>
    <row r="42" spans="1:8" ht="13.8">
      <c r="A42" s="23"/>
      <c r="B42" s="23"/>
      <c r="C42" s="23"/>
      <c r="D42" s="23"/>
      <c r="E42" s="23"/>
      <c r="F42" s="23"/>
      <c r="G42" s="23"/>
      <c r="H42" s="23"/>
    </row>
    <row r="43" spans="1:8" ht="13.8">
      <c r="A43" s="23"/>
      <c r="B43" s="23"/>
      <c r="C43" s="23"/>
      <c r="D43" s="23"/>
      <c r="E43" s="23"/>
      <c r="F43" s="23"/>
      <c r="G43" s="23"/>
      <c r="H43" s="23"/>
    </row>
    <row r="44" spans="1:8" ht="13.8">
      <c r="A44" s="23"/>
      <c r="B44" s="23"/>
      <c r="C44" s="23"/>
      <c r="D44" s="23"/>
      <c r="E44" s="23"/>
      <c r="F44" s="23"/>
      <c r="G44" s="23"/>
      <c r="H44" s="23"/>
    </row>
    <row r="45" spans="1:8" ht="13.8">
      <c r="A45" s="23"/>
      <c r="B45" s="23"/>
      <c r="C45" s="23"/>
      <c r="D45" s="23"/>
      <c r="E45" s="23"/>
      <c r="F45" s="23"/>
      <c r="G45" s="23"/>
      <c r="H45" s="23"/>
    </row>
    <row r="46" spans="1:8" ht="13.8">
      <c r="A46" s="23"/>
      <c r="B46" s="23"/>
      <c r="C46" s="23"/>
      <c r="D46" s="23"/>
      <c r="E46" s="23"/>
      <c r="F46" s="23"/>
      <c r="G46" s="23"/>
      <c r="H46" s="23"/>
    </row>
    <row r="47" spans="1:8" ht="13.8">
      <c r="A47" s="23"/>
      <c r="B47" s="23"/>
      <c r="C47" s="23"/>
      <c r="D47" s="23"/>
      <c r="E47" s="23"/>
      <c r="F47" s="23"/>
      <c r="G47" s="23"/>
      <c r="H47" s="23"/>
    </row>
    <row r="48" spans="1:8" ht="13.8">
      <c r="A48" s="23"/>
      <c r="B48" s="23"/>
      <c r="C48" s="23"/>
      <c r="D48" s="23"/>
      <c r="E48" s="23"/>
      <c r="F48" s="23"/>
      <c r="G48" s="23"/>
      <c r="H48" s="23"/>
    </row>
    <row r="49" spans="1:8" ht="13.8">
      <c r="A49" s="23"/>
      <c r="B49" s="23"/>
      <c r="C49" s="23"/>
      <c r="D49" s="23"/>
      <c r="E49" s="23"/>
      <c r="F49" s="23"/>
      <c r="G49" s="23"/>
      <c r="H49" s="23"/>
    </row>
    <row r="50" spans="1:8" ht="13.8">
      <c r="A50" s="23"/>
      <c r="B50" s="23"/>
      <c r="C50" s="23"/>
      <c r="D50" s="23"/>
      <c r="E50" s="23"/>
      <c r="F50" s="23"/>
      <c r="G50" s="23"/>
      <c r="H50" s="23"/>
    </row>
    <row r="51" spans="1:8" ht="13.8">
      <c r="A51" s="23"/>
      <c r="B51" s="23"/>
      <c r="C51" s="23"/>
      <c r="D51" s="23"/>
      <c r="E51" s="23"/>
      <c r="F51" s="23"/>
      <c r="G51" s="23"/>
      <c r="H51" s="23"/>
    </row>
    <row r="52" spans="1:8" ht="13.8">
      <c r="A52" s="23"/>
      <c r="B52" s="23"/>
      <c r="C52" s="23"/>
      <c r="D52" s="23"/>
      <c r="E52" s="23"/>
      <c r="F52" s="23"/>
      <c r="G52" s="23"/>
      <c r="H52" s="23"/>
    </row>
    <row r="53" spans="1:8" ht="13.8">
      <c r="A53" s="23"/>
      <c r="B53" s="23"/>
      <c r="C53" s="23"/>
      <c r="D53" s="23"/>
      <c r="E53" s="23"/>
      <c r="F53" s="23"/>
      <c r="G53" s="23"/>
      <c r="H53" s="23"/>
    </row>
    <row r="54" spans="1:8" ht="13.8">
      <c r="A54" s="23"/>
      <c r="B54" s="23"/>
      <c r="C54" s="23"/>
      <c r="D54" s="23"/>
      <c r="E54" s="23"/>
      <c r="F54" s="23"/>
      <c r="G54" s="23"/>
      <c r="H54" s="23"/>
    </row>
    <row r="55" spans="1:8" ht="13.8">
      <c r="A55" s="23"/>
      <c r="B55" s="23"/>
      <c r="C55" s="23"/>
      <c r="D55" s="23"/>
      <c r="E55" s="23"/>
      <c r="F55" s="23"/>
      <c r="G55" s="23"/>
      <c r="H55" s="23"/>
    </row>
    <row r="56" spans="1:8" ht="13.8">
      <c r="A56" s="23"/>
      <c r="B56" s="23"/>
      <c r="C56" s="23"/>
      <c r="D56" s="23"/>
      <c r="E56" s="23"/>
      <c r="F56" s="23"/>
      <c r="G56" s="23"/>
      <c r="H56" s="23"/>
    </row>
    <row r="57" spans="1:8" ht="13.8">
      <c r="A57" s="23"/>
      <c r="B57" s="23"/>
      <c r="C57" s="23"/>
      <c r="D57" s="23"/>
      <c r="E57" s="23"/>
      <c r="F57" s="23"/>
      <c r="G57" s="23"/>
      <c r="H57" s="23"/>
    </row>
    <row r="58" spans="1:8" ht="13.8">
      <c r="A58" s="23"/>
      <c r="B58" s="23"/>
      <c r="C58" s="23"/>
      <c r="D58" s="23"/>
      <c r="E58" s="23"/>
      <c r="F58" s="23"/>
      <c r="G58" s="23"/>
      <c r="H58" s="23"/>
    </row>
    <row r="59" spans="1:8" ht="13.8">
      <c r="A59" s="23"/>
      <c r="B59" s="23"/>
      <c r="C59" s="23"/>
      <c r="D59" s="23"/>
      <c r="E59" s="23"/>
      <c r="F59" s="23"/>
      <c r="G59" s="23"/>
      <c r="H59" s="23"/>
    </row>
    <row r="60" spans="1:8" ht="13.8">
      <c r="A60" s="23"/>
      <c r="B60" s="23"/>
      <c r="C60" s="23"/>
      <c r="D60" s="23"/>
      <c r="E60" s="23"/>
      <c r="F60" s="23"/>
      <c r="G60" s="23"/>
      <c r="H60" s="23"/>
    </row>
    <row r="61" spans="1:8" ht="13.8">
      <c r="A61" s="23"/>
      <c r="B61" s="23"/>
      <c r="C61" s="23"/>
      <c r="D61" s="23"/>
      <c r="E61" s="23"/>
      <c r="F61" s="23"/>
      <c r="G61" s="23"/>
      <c r="H61" s="23"/>
    </row>
    <row r="62" spans="1:8" ht="13.8">
      <c r="A62" s="23"/>
      <c r="B62" s="23"/>
      <c r="C62" s="23"/>
      <c r="D62" s="23"/>
      <c r="E62" s="23"/>
      <c r="F62" s="23"/>
      <c r="G62" s="23"/>
      <c r="H62" s="23"/>
    </row>
    <row r="63" spans="1:8" ht="13.8">
      <c r="A63" s="23"/>
      <c r="B63" s="23"/>
      <c r="C63" s="23"/>
      <c r="D63" s="23"/>
      <c r="E63" s="23"/>
      <c r="F63" s="23"/>
      <c r="G63" s="23"/>
      <c r="H63" s="23"/>
    </row>
    <row r="64" spans="1:8" ht="13.8">
      <c r="A64" s="23"/>
      <c r="B64" s="23"/>
      <c r="C64" s="23"/>
      <c r="D64" s="23"/>
      <c r="E64" s="23"/>
      <c r="F64" s="23"/>
      <c r="G64" s="23"/>
      <c r="H64" s="23"/>
    </row>
    <row r="65" spans="1:8" ht="13.8">
      <c r="A65" s="23"/>
      <c r="B65" s="23"/>
      <c r="C65" s="23"/>
      <c r="D65" s="23"/>
      <c r="E65" s="23"/>
      <c r="F65" s="23"/>
      <c r="G65" s="23"/>
      <c r="H65" s="23"/>
    </row>
    <row r="66" spans="1:8" ht="13.8">
      <c r="A66" s="23"/>
      <c r="B66" s="23"/>
      <c r="C66" s="23"/>
      <c r="D66" s="23"/>
      <c r="E66" s="23"/>
      <c r="F66" s="23"/>
      <c r="G66" s="23"/>
      <c r="H66" s="23"/>
    </row>
    <row r="67" spans="1:8" ht="13.8">
      <c r="A67" s="23"/>
      <c r="B67" s="23"/>
      <c r="C67" s="23"/>
      <c r="D67" s="23"/>
      <c r="E67" s="23"/>
      <c r="F67" s="23"/>
      <c r="G67" s="23"/>
      <c r="H67" s="23"/>
    </row>
    <row r="68" spans="1:8" ht="13.8">
      <c r="A68" s="23"/>
      <c r="B68" s="23"/>
      <c r="C68" s="23"/>
      <c r="D68" s="23"/>
      <c r="E68" s="23"/>
      <c r="F68" s="23"/>
      <c r="G68" s="23"/>
      <c r="H68" s="23"/>
    </row>
    <row r="69" spans="1:8" ht="13.8">
      <c r="A69" s="23"/>
      <c r="B69" s="23"/>
      <c r="C69" s="23"/>
      <c r="D69" s="23"/>
      <c r="E69" s="23"/>
      <c r="F69" s="23"/>
      <c r="G69" s="23"/>
      <c r="H69" s="23"/>
    </row>
    <row r="70" spans="1:8" ht="13.8">
      <c r="A70" s="23"/>
      <c r="B70" s="23"/>
      <c r="C70" s="23"/>
      <c r="D70" s="23"/>
      <c r="E70" s="23"/>
      <c r="F70" s="23"/>
      <c r="G70" s="23"/>
      <c r="H70" s="23"/>
    </row>
    <row r="71" spans="1:8" ht="13.8">
      <c r="A71" s="23"/>
      <c r="B71" s="23"/>
      <c r="C71" s="23"/>
      <c r="D71" s="23"/>
      <c r="E71" s="23"/>
      <c r="F71" s="23"/>
      <c r="G71" s="23"/>
      <c r="H71" s="23"/>
    </row>
    <row r="72" spans="1:8" ht="13.8">
      <c r="A72" s="23"/>
      <c r="B72" s="23"/>
      <c r="C72" s="23"/>
      <c r="D72" s="23"/>
      <c r="E72" s="23"/>
      <c r="F72" s="23"/>
      <c r="G72" s="23"/>
      <c r="H72" s="23"/>
    </row>
    <row r="73" spans="1:8" ht="13.8">
      <c r="A73" s="23"/>
      <c r="B73" s="23"/>
      <c r="C73" s="23"/>
      <c r="D73" s="23"/>
      <c r="E73" s="23"/>
      <c r="F73" s="23"/>
      <c r="G73" s="23"/>
      <c r="H73" s="23"/>
    </row>
    <row r="74" spans="1:8" ht="13.8">
      <c r="A74" s="23"/>
      <c r="B74" s="23"/>
      <c r="C74" s="23"/>
      <c r="D74" s="23"/>
      <c r="E74" s="23"/>
      <c r="F74" s="23"/>
      <c r="G74" s="23"/>
      <c r="H74" s="23"/>
    </row>
    <row r="75" spans="1:8" ht="13.8">
      <c r="A75" s="23"/>
      <c r="B75" s="23"/>
      <c r="C75" s="23"/>
      <c r="D75" s="23"/>
      <c r="E75" s="23"/>
      <c r="F75" s="23"/>
      <c r="G75" s="23"/>
      <c r="H75" s="23"/>
    </row>
    <row r="76" spans="1:8" ht="13.8">
      <c r="A76" s="23"/>
      <c r="B76" s="23"/>
      <c r="C76" s="23"/>
      <c r="D76" s="23"/>
      <c r="E76" s="23"/>
      <c r="F76" s="23"/>
      <c r="G76" s="23"/>
      <c r="H76" s="23"/>
    </row>
    <row r="77" spans="1:8" ht="13.8">
      <c r="A77" s="23"/>
      <c r="B77" s="23"/>
      <c r="C77" s="23"/>
      <c r="D77" s="23"/>
      <c r="E77" s="23"/>
      <c r="F77" s="23"/>
      <c r="G77" s="23"/>
      <c r="H77" s="23"/>
    </row>
    <row r="78" spans="1:8" ht="13.8">
      <c r="A78" s="23"/>
      <c r="B78" s="23"/>
      <c r="C78" s="23"/>
      <c r="D78" s="23"/>
      <c r="E78" s="23"/>
      <c r="F78" s="23"/>
      <c r="G78" s="23"/>
      <c r="H78" s="23"/>
    </row>
    <row r="79" spans="1:8" ht="13.8">
      <c r="A79" s="23"/>
      <c r="B79" s="23"/>
      <c r="C79" s="23"/>
      <c r="D79" s="23"/>
      <c r="E79" s="23"/>
      <c r="F79" s="23"/>
      <c r="G79" s="23"/>
      <c r="H79" s="23"/>
    </row>
    <row r="80" spans="1:8" ht="13.8">
      <c r="A80" s="23"/>
      <c r="B80" s="23"/>
      <c r="C80" s="23"/>
      <c r="D80" s="23"/>
      <c r="E80" s="23"/>
      <c r="F80" s="23"/>
      <c r="G80" s="23"/>
      <c r="H80" s="23"/>
    </row>
    <row r="81" spans="1:8" ht="13.8">
      <c r="A81" s="23"/>
      <c r="B81" s="23"/>
      <c r="C81" s="23"/>
      <c r="D81" s="23"/>
      <c r="E81" s="23"/>
      <c r="F81" s="23"/>
      <c r="G81" s="23"/>
      <c r="H81" s="23"/>
    </row>
    <row r="82" spans="1:8" ht="13.8">
      <c r="A82" s="23"/>
      <c r="B82" s="23"/>
      <c r="C82" s="23"/>
      <c r="D82" s="23"/>
      <c r="E82" s="23"/>
      <c r="F82" s="23"/>
      <c r="G82" s="23"/>
      <c r="H82" s="23"/>
    </row>
    <row r="83" spans="1:8" ht="13.8">
      <c r="A83" s="23"/>
      <c r="B83" s="23"/>
      <c r="C83" s="23"/>
      <c r="D83" s="23"/>
      <c r="E83" s="23"/>
      <c r="F83" s="23"/>
      <c r="G83" s="23"/>
      <c r="H83" s="23"/>
    </row>
    <row r="84" spans="1:8" ht="13.8">
      <c r="A84" s="23"/>
      <c r="B84" s="23"/>
      <c r="C84" s="23"/>
      <c r="D84" s="23"/>
      <c r="E84" s="23"/>
      <c r="F84" s="23"/>
      <c r="G84" s="23"/>
      <c r="H84" s="23"/>
    </row>
    <row r="85" spans="1:8" ht="13.8">
      <c r="A85" s="23"/>
      <c r="B85" s="23"/>
      <c r="C85" s="23"/>
      <c r="D85" s="23"/>
      <c r="E85" s="23"/>
      <c r="F85" s="23"/>
      <c r="G85" s="23"/>
      <c r="H85" s="23"/>
    </row>
    <row r="86" spans="1:8" ht="13.8">
      <c r="A86" s="23"/>
      <c r="B86" s="23"/>
      <c r="C86" s="23"/>
      <c r="D86" s="23"/>
      <c r="E86" s="23"/>
      <c r="F86" s="23"/>
      <c r="G86" s="23"/>
      <c r="H86" s="23"/>
    </row>
    <row r="87" spans="1:8" ht="13.8">
      <c r="A87" s="23"/>
      <c r="B87" s="23"/>
      <c r="C87" s="23"/>
      <c r="D87" s="23"/>
      <c r="E87" s="23"/>
      <c r="F87" s="23"/>
      <c r="G87" s="23"/>
      <c r="H87" s="23"/>
    </row>
    <row r="88" spans="1:8" ht="13.8">
      <c r="A88" s="23"/>
      <c r="B88" s="23"/>
      <c r="C88" s="23"/>
      <c r="D88" s="23"/>
      <c r="E88" s="23"/>
      <c r="F88" s="23"/>
      <c r="G88" s="23"/>
      <c r="H88" s="23"/>
    </row>
    <row r="89" spans="1:8" ht="13.8">
      <c r="A89" s="23"/>
      <c r="B89" s="23"/>
      <c r="C89" s="23"/>
      <c r="D89" s="23"/>
      <c r="E89" s="23"/>
      <c r="F89" s="23"/>
      <c r="G89" s="23"/>
      <c r="H89" s="23"/>
    </row>
    <row r="90" spans="1:8" ht="13.8">
      <c r="A90" s="23"/>
      <c r="B90" s="23"/>
      <c r="C90" s="23"/>
      <c r="D90" s="23"/>
      <c r="E90" s="23"/>
      <c r="F90" s="23"/>
      <c r="G90" s="23"/>
      <c r="H90" s="23"/>
    </row>
    <row r="91" spans="1:8" ht="13.8">
      <c r="A91" s="23"/>
      <c r="B91" s="23"/>
      <c r="C91" s="23"/>
      <c r="D91" s="23"/>
      <c r="E91" s="23"/>
      <c r="F91" s="23"/>
      <c r="G91" s="23"/>
      <c r="H91" s="23"/>
    </row>
    <row r="92" spans="1:8" ht="13.8">
      <c r="A92" s="23"/>
      <c r="B92" s="23"/>
      <c r="C92" s="23"/>
      <c r="D92" s="23"/>
      <c r="E92" s="23"/>
      <c r="F92" s="23"/>
      <c r="G92" s="23"/>
      <c r="H92" s="23"/>
    </row>
    <row r="93" spans="1:8" ht="13.8">
      <c r="A93" s="23"/>
      <c r="B93" s="23"/>
      <c r="C93" s="23"/>
      <c r="D93" s="23"/>
      <c r="E93" s="23"/>
      <c r="F93" s="23"/>
      <c r="G93" s="23"/>
      <c r="H93" s="23"/>
    </row>
  </sheetData>
  <mergeCells count="6">
    <mergeCell ref="A2:G2"/>
    <mergeCell ref="A7:E10"/>
    <mergeCell ref="A13:E16"/>
    <mergeCell ref="A18:E18"/>
    <mergeCell ref="A20:E27"/>
    <mergeCell ref="A4:D4"/>
  </mergeCells>
  <pageMargins left="0.23622047244094491" right="0.23622047244094491" top="0.74803149606299213" bottom="1.6822087476291743" header="0" footer="0"/>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96" zoomScaleNormal="96" workbookViewId="0">
      <selection activeCell="C8" sqref="C8"/>
    </sheetView>
  </sheetViews>
  <sheetFormatPr defaultColWidth="9.109375" defaultRowHeight="13.8"/>
  <cols>
    <col min="1" max="1" width="5.5546875" style="8" customWidth="1"/>
    <col min="2" max="2" width="24.6640625" style="8" customWidth="1"/>
    <col min="3" max="3" width="66.6640625" style="8" customWidth="1"/>
    <col min="4" max="4" width="14.109375" style="8" customWidth="1"/>
    <col min="5" max="5" width="8.5546875" style="8" customWidth="1"/>
    <col min="6" max="16384" width="9.109375" style="8"/>
  </cols>
  <sheetData>
    <row r="1" spans="1:5">
      <c r="D1" s="787" t="s">
        <v>104</v>
      </c>
      <c r="E1" s="787"/>
    </row>
    <row r="2" spans="1:5" ht="15" customHeight="1">
      <c r="A2" s="788" t="s">
        <v>412</v>
      </c>
      <c r="B2" s="788"/>
      <c r="C2" s="788"/>
      <c r="D2" s="788"/>
      <c r="E2" s="788"/>
    </row>
    <row r="3" spans="1:5" ht="16.5" customHeight="1">
      <c r="A3" s="788"/>
      <c r="B3" s="788"/>
      <c r="C3" s="788"/>
      <c r="D3" s="788"/>
      <c r="E3" s="788"/>
    </row>
    <row r="4" spans="1:5" ht="15" hidden="1" customHeight="1">
      <c r="A4" s="788"/>
      <c r="B4" s="788"/>
      <c r="C4" s="788"/>
      <c r="D4" s="788"/>
      <c r="E4" s="788"/>
    </row>
    <row r="5" spans="1:5" ht="15" hidden="1" customHeight="1">
      <c r="A5" s="788"/>
      <c r="B5" s="788"/>
      <c r="C5" s="788"/>
      <c r="D5" s="788"/>
      <c r="E5" s="788"/>
    </row>
    <row r="6" spans="1:5" ht="12.75" customHeight="1">
      <c r="A6" s="788"/>
      <c r="B6" s="788"/>
      <c r="C6" s="788"/>
      <c r="D6" s="788"/>
      <c r="E6" s="788"/>
    </row>
    <row r="7" spans="1:5" ht="14.4" thickBot="1">
      <c r="A7" s="10"/>
      <c r="B7" s="10"/>
      <c r="C7" s="10"/>
      <c r="D7" s="11"/>
      <c r="E7" s="9"/>
    </row>
    <row r="8" spans="1:5" ht="59.25" customHeight="1" thickBot="1">
      <c r="A8" s="515" t="s">
        <v>105</v>
      </c>
      <c r="B8" s="518" t="s">
        <v>106</v>
      </c>
      <c r="C8" s="516" t="s">
        <v>107</v>
      </c>
      <c r="D8" s="515" t="s">
        <v>108</v>
      </c>
      <c r="E8" s="517" t="s">
        <v>8</v>
      </c>
    </row>
    <row r="9" spans="1:5" ht="23.25" customHeight="1">
      <c r="A9" s="789" t="s">
        <v>109</v>
      </c>
      <c r="B9" s="778" t="s">
        <v>110</v>
      </c>
      <c r="C9" s="51" t="s">
        <v>413</v>
      </c>
      <c r="D9" s="52">
        <v>8.93</v>
      </c>
      <c r="E9" s="781">
        <f>SUM(D9:D13)</f>
        <v>35.894999999999996</v>
      </c>
    </row>
    <row r="10" spans="1:5" ht="22.5" customHeight="1">
      <c r="A10" s="790"/>
      <c r="B10" s="779"/>
      <c r="C10" s="12" t="s">
        <v>111</v>
      </c>
      <c r="D10" s="13">
        <v>11.494999999999999</v>
      </c>
      <c r="E10" s="782"/>
    </row>
    <row r="11" spans="1:5" ht="39" customHeight="1">
      <c r="A11" s="790"/>
      <c r="B11" s="779"/>
      <c r="C11" s="12" t="s">
        <v>112</v>
      </c>
      <c r="D11" s="14">
        <v>6</v>
      </c>
      <c r="E11" s="782"/>
    </row>
    <row r="12" spans="1:5" ht="24.75" customHeight="1">
      <c r="A12" s="790"/>
      <c r="B12" s="779"/>
      <c r="C12" s="12" t="s">
        <v>499</v>
      </c>
      <c r="D12" s="15">
        <v>8.4700000000000006</v>
      </c>
      <c r="E12" s="782"/>
    </row>
    <row r="13" spans="1:5" ht="25.5" customHeight="1" thickBot="1">
      <c r="A13" s="790"/>
      <c r="B13" s="792"/>
      <c r="C13" s="16" t="s">
        <v>120</v>
      </c>
      <c r="D13" s="17">
        <v>1</v>
      </c>
      <c r="E13" s="793"/>
    </row>
    <row r="14" spans="1:5" s="18" customFormat="1" ht="55.5" customHeight="1">
      <c r="A14" s="790"/>
      <c r="B14" s="778" t="s">
        <v>113</v>
      </c>
      <c r="C14" s="53" t="s">
        <v>114</v>
      </c>
      <c r="D14" s="54">
        <v>45</v>
      </c>
      <c r="E14" s="781">
        <f>SUM(D14:D17)</f>
        <v>183</v>
      </c>
    </row>
    <row r="15" spans="1:5" ht="52.5" customHeight="1">
      <c r="A15" s="790"/>
      <c r="B15" s="779"/>
      <c r="C15" s="19" t="s">
        <v>115</v>
      </c>
      <c r="D15" s="55">
        <v>60</v>
      </c>
      <c r="E15" s="782"/>
    </row>
    <row r="16" spans="1:5" ht="52.5" customHeight="1" thickBot="1">
      <c r="A16" s="790"/>
      <c r="B16" s="779"/>
      <c r="C16" s="20" t="s">
        <v>116</v>
      </c>
      <c r="D16" s="21">
        <v>60</v>
      </c>
      <c r="E16" s="782"/>
    </row>
    <row r="17" spans="1:5" s="22" customFormat="1" ht="25.5" customHeight="1">
      <c r="A17" s="791"/>
      <c r="B17" s="780"/>
      <c r="C17" s="202" t="s">
        <v>120</v>
      </c>
      <c r="D17" s="203">
        <v>18</v>
      </c>
      <c r="E17" s="783"/>
    </row>
    <row r="18" spans="1:5" s="22" customFormat="1" ht="19.5" customHeight="1">
      <c r="A18" s="784" t="s">
        <v>8</v>
      </c>
      <c r="B18" s="785"/>
      <c r="C18" s="785"/>
      <c r="D18" s="786"/>
      <c r="E18" s="204">
        <f>SUM(E9,E14)</f>
        <v>218.89499999999998</v>
      </c>
    </row>
  </sheetData>
  <mergeCells count="8">
    <mergeCell ref="B14:B17"/>
    <mergeCell ref="E14:E17"/>
    <mergeCell ref="A18:D18"/>
    <mergeCell ref="D1:E1"/>
    <mergeCell ref="A2:E6"/>
    <mergeCell ref="A9:A17"/>
    <mergeCell ref="B9:B13"/>
    <mergeCell ref="E9:E13"/>
  </mergeCells>
  <pageMargins left="0.25" right="0.25" top="0.75" bottom="0.75" header="0.3" footer="0.3"/>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zoomScale="98" zoomScaleNormal="98" workbookViewId="0">
      <pane ySplit="4" topLeftCell="A5" activePane="bottomLeft" state="frozen"/>
      <selection pane="bottomLeft" activeCell="H21" sqref="H21"/>
    </sheetView>
  </sheetViews>
  <sheetFormatPr defaultColWidth="9.109375" defaultRowHeight="13.2"/>
  <cols>
    <col min="1" max="1" width="43.44140625" style="205" customWidth="1"/>
    <col min="2" max="2" width="16.88671875" style="206" customWidth="1"/>
    <col min="3" max="3" width="23.5546875" style="206" customWidth="1"/>
    <col min="4" max="16384" width="9.109375" style="205"/>
  </cols>
  <sheetData>
    <row r="1" spans="1:3">
      <c r="B1" s="797" t="s">
        <v>421</v>
      </c>
      <c r="C1" s="797"/>
    </row>
    <row r="2" spans="1:3" ht="12.75" customHeight="1">
      <c r="A2" s="798" t="s">
        <v>522</v>
      </c>
      <c r="B2" s="798"/>
      <c r="C2" s="798"/>
    </row>
    <row r="3" spans="1:3" ht="24.75" customHeight="1">
      <c r="A3" s="799"/>
      <c r="B3" s="799"/>
      <c r="C3" s="799"/>
    </row>
    <row r="4" spans="1:3" ht="58.5" customHeight="1" thickBot="1">
      <c r="A4" s="519" t="s">
        <v>36</v>
      </c>
      <c r="B4" s="520" t="s">
        <v>358</v>
      </c>
      <c r="C4" s="520" t="s">
        <v>414</v>
      </c>
    </row>
    <row r="5" spans="1:3" ht="21" customHeight="1">
      <c r="A5" s="794" t="s">
        <v>416</v>
      </c>
      <c r="B5" s="795"/>
      <c r="C5" s="796"/>
    </row>
    <row r="6" spans="1:3" ht="13.5" customHeight="1">
      <c r="A6" s="207" t="s">
        <v>37</v>
      </c>
      <c r="B6" s="209">
        <v>200</v>
      </c>
      <c r="C6" s="209">
        <v>700</v>
      </c>
    </row>
    <row r="7" spans="1:3" ht="13.5" customHeight="1">
      <c r="A7" s="210" t="s">
        <v>38</v>
      </c>
      <c r="B7" s="211">
        <v>10</v>
      </c>
      <c r="C7" s="209">
        <v>10</v>
      </c>
    </row>
    <row r="8" spans="1:3" ht="14.25" customHeight="1">
      <c r="A8" s="210" t="s">
        <v>39</v>
      </c>
      <c r="B8" s="211">
        <v>7.5</v>
      </c>
      <c r="C8" s="209">
        <v>7.5</v>
      </c>
    </row>
    <row r="9" spans="1:3" ht="14.25" customHeight="1">
      <c r="A9" s="212" t="s">
        <v>40</v>
      </c>
      <c r="B9" s="209">
        <v>100</v>
      </c>
      <c r="C9" s="209">
        <v>400</v>
      </c>
    </row>
    <row r="10" spans="1:3" ht="17.25" customHeight="1">
      <c r="A10" s="215" t="s">
        <v>42</v>
      </c>
      <c r="B10" s="214"/>
      <c r="C10" s="209">
        <v>565</v>
      </c>
    </row>
    <row r="11" spans="1:3" ht="14.25" customHeight="1">
      <c r="A11" s="215" t="s">
        <v>43</v>
      </c>
      <c r="B11" s="214"/>
      <c r="C11" s="209">
        <v>8.1999999999999993</v>
      </c>
    </row>
    <row r="12" spans="1:3" ht="14.25" customHeight="1">
      <c r="A12" s="215" t="s">
        <v>44</v>
      </c>
      <c r="B12" s="214"/>
      <c r="C12" s="209">
        <v>0.6</v>
      </c>
    </row>
    <row r="13" spans="1:3" ht="14.25" customHeight="1">
      <c r="A13" s="215" t="s">
        <v>45</v>
      </c>
      <c r="B13" s="214"/>
      <c r="C13" s="209">
        <v>0.2</v>
      </c>
    </row>
    <row r="14" spans="1:3" ht="13.5" customHeight="1">
      <c r="A14" s="215" t="s">
        <v>46</v>
      </c>
      <c r="B14" s="214"/>
      <c r="C14" s="209">
        <v>4</v>
      </c>
    </row>
    <row r="15" spans="1:3" ht="14.25" customHeight="1">
      <c r="A15" s="215" t="s">
        <v>47</v>
      </c>
      <c r="B15" s="214"/>
      <c r="C15" s="209">
        <v>2.5</v>
      </c>
    </row>
    <row r="16" spans="1:3" ht="13.5" customHeight="1">
      <c r="A16" s="216" t="s">
        <v>48</v>
      </c>
      <c r="B16" s="211"/>
      <c r="C16" s="209">
        <v>4.5</v>
      </c>
    </row>
    <row r="17" spans="1:3" ht="14.25" customHeight="1">
      <c r="A17" s="215" t="s">
        <v>49</v>
      </c>
      <c r="B17" s="211"/>
      <c r="C17" s="209">
        <v>10</v>
      </c>
    </row>
    <row r="18" spans="1:3" ht="14.25" customHeight="1">
      <c r="A18" s="215" t="s">
        <v>50</v>
      </c>
      <c r="B18" s="211"/>
      <c r="C18" s="209">
        <v>1</v>
      </c>
    </row>
    <row r="19" spans="1:3" ht="12.75" customHeight="1">
      <c r="A19" s="215" t="s">
        <v>51</v>
      </c>
      <c r="B19" s="214"/>
      <c r="C19" s="209">
        <v>0.2</v>
      </c>
    </row>
    <row r="20" spans="1:3" ht="14.25" customHeight="1">
      <c r="A20" s="215" t="s">
        <v>52</v>
      </c>
      <c r="B20" s="214"/>
      <c r="C20" s="209">
        <v>4</v>
      </c>
    </row>
    <row r="21" spans="1:3" ht="14.25" customHeight="1">
      <c r="A21" s="215" t="s">
        <v>53</v>
      </c>
      <c r="B21" s="211"/>
      <c r="C21" s="209">
        <v>2.5</v>
      </c>
    </row>
    <row r="22" spans="1:3" ht="14.25" customHeight="1">
      <c r="A22" s="215" t="s">
        <v>54</v>
      </c>
      <c r="B22" s="211">
        <v>400</v>
      </c>
      <c r="C22" s="209">
        <v>1100</v>
      </c>
    </row>
    <row r="23" spans="1:3" ht="15" customHeight="1">
      <c r="A23" s="215" t="s">
        <v>55</v>
      </c>
      <c r="B23" s="211"/>
      <c r="C23" s="209">
        <v>216.2</v>
      </c>
    </row>
    <row r="24" spans="1:3" ht="15" customHeight="1">
      <c r="A24" s="215" t="s">
        <v>56</v>
      </c>
      <c r="B24" s="211"/>
      <c r="C24" s="209">
        <v>286.5</v>
      </c>
    </row>
    <row r="25" spans="1:3" ht="15.75" customHeight="1">
      <c r="A25" s="215" t="s">
        <v>57</v>
      </c>
      <c r="B25" s="211"/>
      <c r="C25" s="209">
        <v>25.3</v>
      </c>
    </row>
    <row r="26" spans="1:3" ht="14.25" customHeight="1">
      <c r="A26" s="217" t="s">
        <v>415</v>
      </c>
      <c r="B26" s="208">
        <f>SUM(B6:B25)</f>
        <v>717.5</v>
      </c>
      <c r="C26" s="208">
        <f>SUM(C6:C25)</f>
        <v>3348.2</v>
      </c>
    </row>
    <row r="27" spans="1:3" ht="17.25" customHeight="1">
      <c r="A27" s="218" t="s">
        <v>117</v>
      </c>
      <c r="B27" s="211"/>
      <c r="C27" s="209">
        <v>15</v>
      </c>
    </row>
    <row r="28" spans="1:3" ht="15.75" customHeight="1">
      <c r="A28" s="215" t="s">
        <v>58</v>
      </c>
      <c r="B28" s="211"/>
      <c r="C28" s="209">
        <v>415</v>
      </c>
    </row>
    <row r="29" spans="1:3" ht="14.25" customHeight="1" thickBot="1">
      <c r="A29" s="219" t="s">
        <v>59</v>
      </c>
      <c r="B29" s="220">
        <f>SUM(B26,B27:B28)</f>
        <v>717.5</v>
      </c>
      <c r="C29" s="220">
        <f t="shared" ref="C29" si="0">SUM(C26,C27:C28)</f>
        <v>3778.2</v>
      </c>
    </row>
    <row r="30" spans="1:3" ht="21.75" customHeight="1">
      <c r="A30" s="794" t="s">
        <v>60</v>
      </c>
      <c r="B30" s="795"/>
      <c r="C30" s="796"/>
    </row>
    <row r="31" spans="1:3" ht="19.5" customHeight="1">
      <c r="A31" s="215" t="s">
        <v>61</v>
      </c>
      <c r="B31" s="211"/>
      <c r="C31" s="209">
        <v>180</v>
      </c>
    </row>
    <row r="32" spans="1:3" ht="18" customHeight="1">
      <c r="A32" s="215" t="s">
        <v>119</v>
      </c>
      <c r="B32" s="221"/>
      <c r="C32" s="209">
        <v>60</v>
      </c>
    </row>
    <row r="33" spans="1:7" ht="19.5" customHeight="1" thickBot="1">
      <c r="A33" s="217" t="s">
        <v>59</v>
      </c>
      <c r="B33" s="211"/>
      <c r="C33" s="222">
        <f>SUM(C31:C32)</f>
        <v>240</v>
      </c>
      <c r="D33" s="800"/>
      <c r="E33" s="800"/>
      <c r="F33" s="800"/>
    </row>
    <row r="34" spans="1:7" ht="22.5" customHeight="1">
      <c r="A34" s="794" t="s">
        <v>62</v>
      </c>
      <c r="B34" s="795"/>
      <c r="C34" s="796"/>
      <c r="D34" s="223"/>
      <c r="E34" s="223"/>
      <c r="F34" s="223"/>
    </row>
    <row r="35" spans="1:7" ht="28.5" customHeight="1">
      <c r="A35" s="224" t="s">
        <v>63</v>
      </c>
      <c r="B35" s="225"/>
      <c r="C35" s="209">
        <v>60</v>
      </c>
    </row>
    <row r="36" spans="1:7" ht="14.25" customHeight="1" thickBot="1">
      <c r="A36" s="226" t="s">
        <v>59</v>
      </c>
      <c r="B36" s="227"/>
      <c r="C36" s="222">
        <v>60</v>
      </c>
    </row>
    <row r="37" spans="1:7" ht="33.75" customHeight="1">
      <c r="A37" s="794" t="s">
        <v>64</v>
      </c>
      <c r="B37" s="795"/>
      <c r="C37" s="796"/>
    </row>
    <row r="38" spans="1:7" ht="17.25" customHeight="1">
      <c r="A38" s="228" t="s">
        <v>65</v>
      </c>
      <c r="B38" s="229"/>
      <c r="C38" s="209">
        <v>3</v>
      </c>
    </row>
    <row r="39" spans="1:7" ht="19.5" customHeight="1">
      <c r="A39" s="228" t="s">
        <v>66</v>
      </c>
      <c r="B39" s="229"/>
      <c r="C39" s="209">
        <v>3.6</v>
      </c>
    </row>
    <row r="40" spans="1:7" ht="24" customHeight="1">
      <c r="A40" s="228" t="s">
        <v>67</v>
      </c>
      <c r="B40" s="229"/>
      <c r="C40" s="209">
        <v>5</v>
      </c>
    </row>
    <row r="41" spans="1:7" ht="15" customHeight="1">
      <c r="A41" s="228" t="s">
        <v>68</v>
      </c>
      <c r="B41" s="229"/>
      <c r="C41" s="209">
        <v>3.5</v>
      </c>
    </row>
    <row r="42" spans="1:7" ht="18" customHeight="1">
      <c r="A42" s="228" t="s">
        <v>69</v>
      </c>
      <c r="B42" s="229"/>
      <c r="C42" s="209">
        <v>5.4</v>
      </c>
      <c r="D42" s="5"/>
      <c r="E42" s="5"/>
      <c r="F42" s="5"/>
    </row>
    <row r="43" spans="1:7" ht="19.5" customHeight="1">
      <c r="A43" s="228" t="s">
        <v>70</v>
      </c>
      <c r="B43" s="229"/>
      <c r="C43" s="209">
        <v>18.2</v>
      </c>
    </row>
    <row r="44" spans="1:7" ht="18.75" customHeight="1" thickBot="1">
      <c r="A44" s="230" t="s">
        <v>59</v>
      </c>
      <c r="B44" s="229"/>
      <c r="C44" s="222">
        <f>SUM(C38:C43)</f>
        <v>38.700000000000003</v>
      </c>
    </row>
    <row r="45" spans="1:7" ht="38.25" customHeight="1">
      <c r="A45" s="794" t="s">
        <v>71</v>
      </c>
      <c r="B45" s="795"/>
      <c r="C45" s="796"/>
      <c r="D45" s="5"/>
      <c r="E45" s="5"/>
      <c r="F45" s="5"/>
      <c r="G45" s="5"/>
    </row>
    <row r="46" spans="1:7" ht="18" customHeight="1">
      <c r="A46" s="215" t="s">
        <v>72</v>
      </c>
      <c r="B46" s="211"/>
      <c r="C46" s="209">
        <v>9.3000000000000007</v>
      </c>
    </row>
    <row r="47" spans="1:7" ht="18.75" customHeight="1">
      <c r="A47" s="215" t="s">
        <v>73</v>
      </c>
      <c r="B47" s="211"/>
      <c r="C47" s="209">
        <v>15.6</v>
      </c>
    </row>
    <row r="48" spans="1:7" ht="18.75" customHeight="1">
      <c r="A48" s="215" t="s">
        <v>74</v>
      </c>
      <c r="B48" s="211"/>
      <c r="C48" s="209">
        <v>14</v>
      </c>
    </row>
    <row r="49" spans="1:3" ht="27" customHeight="1">
      <c r="A49" s="213" t="s">
        <v>75</v>
      </c>
      <c r="B49" s="211"/>
      <c r="C49" s="209">
        <v>10.9</v>
      </c>
    </row>
    <row r="50" spans="1:3" ht="18" customHeight="1">
      <c r="A50" s="213" t="s">
        <v>76</v>
      </c>
      <c r="B50" s="211"/>
      <c r="C50" s="209">
        <v>9.3000000000000007</v>
      </c>
    </row>
    <row r="51" spans="1:3" ht="25.5" customHeight="1">
      <c r="A51" s="213" t="s">
        <v>77</v>
      </c>
      <c r="B51" s="211"/>
      <c r="C51" s="209">
        <v>0</v>
      </c>
    </row>
    <row r="52" spans="1:3" ht="21.75" customHeight="1" thickBot="1">
      <c r="A52" s="219" t="s">
        <v>59</v>
      </c>
      <c r="B52" s="211"/>
      <c r="C52" s="222">
        <f>SUM(C46:C51)</f>
        <v>59.099999999999994</v>
      </c>
    </row>
    <row r="53" spans="1:3" ht="36.75" customHeight="1">
      <c r="A53" s="794" t="s">
        <v>78</v>
      </c>
      <c r="B53" s="795"/>
      <c r="C53" s="796"/>
    </row>
    <row r="54" spans="1:3" ht="21.75" customHeight="1">
      <c r="A54" s="215" t="s">
        <v>79</v>
      </c>
      <c r="B54" s="211"/>
      <c r="C54" s="209">
        <v>50</v>
      </c>
    </row>
    <row r="55" spans="1:3" ht="21.75" customHeight="1">
      <c r="A55" s="215" t="s">
        <v>80</v>
      </c>
      <c r="B55" s="214"/>
      <c r="C55" s="209">
        <v>40</v>
      </c>
    </row>
    <row r="56" spans="1:3" ht="22.5" customHeight="1">
      <c r="A56" s="215" t="s">
        <v>81</v>
      </c>
      <c r="B56" s="211"/>
      <c r="C56" s="209">
        <v>40</v>
      </c>
    </row>
    <row r="57" spans="1:3" ht="21.75" customHeight="1">
      <c r="A57" s="231" t="s">
        <v>82</v>
      </c>
      <c r="B57" s="214"/>
      <c r="C57" s="209">
        <v>24</v>
      </c>
    </row>
    <row r="58" spans="1:3" ht="21.75" customHeight="1">
      <c r="A58" s="215" t="s">
        <v>83</v>
      </c>
      <c r="B58" s="211"/>
      <c r="C58" s="209">
        <v>21</v>
      </c>
    </row>
    <row r="59" spans="1:3" ht="24" customHeight="1">
      <c r="A59" s="215" t="s">
        <v>84</v>
      </c>
      <c r="B59" s="214"/>
      <c r="C59" s="209">
        <v>24</v>
      </c>
    </row>
    <row r="60" spans="1:3" ht="21.75" customHeight="1">
      <c r="A60" s="215" t="s">
        <v>85</v>
      </c>
      <c r="B60" s="211"/>
      <c r="C60" s="209">
        <v>3</v>
      </c>
    </row>
    <row r="61" spans="1:3" ht="20.25" customHeight="1">
      <c r="A61" s="215" t="s">
        <v>86</v>
      </c>
      <c r="B61" s="211"/>
      <c r="C61" s="209">
        <v>0</v>
      </c>
    </row>
    <row r="62" spans="1:3" ht="21" customHeight="1" thickBot="1">
      <c r="A62" s="219" t="s">
        <v>59</v>
      </c>
      <c r="B62" s="211"/>
      <c r="C62" s="222">
        <f>SUM(C54:C61)</f>
        <v>202</v>
      </c>
    </row>
    <row r="63" spans="1:3" ht="24" customHeight="1">
      <c r="A63" s="794" t="s">
        <v>87</v>
      </c>
      <c r="B63" s="795"/>
      <c r="C63" s="796"/>
    </row>
    <row r="64" spans="1:3" ht="22.5" customHeight="1">
      <c r="A64" s="215" t="s">
        <v>88</v>
      </c>
      <c r="B64" s="211"/>
      <c r="C64" s="209">
        <v>120</v>
      </c>
    </row>
    <row r="65" spans="1:3" ht="21" customHeight="1">
      <c r="A65" s="215" t="s">
        <v>89</v>
      </c>
      <c r="B65" s="211"/>
      <c r="C65" s="209">
        <v>46.4</v>
      </c>
    </row>
    <row r="66" spans="1:3" ht="23.25" customHeight="1" thickBot="1">
      <c r="A66" s="219" t="s">
        <v>59</v>
      </c>
      <c r="B66" s="211"/>
      <c r="C66" s="222">
        <v>167.5</v>
      </c>
    </row>
    <row r="67" spans="1:3" ht="21.75" customHeight="1">
      <c r="A67" s="794" t="s">
        <v>90</v>
      </c>
      <c r="B67" s="795"/>
      <c r="C67" s="796"/>
    </row>
    <row r="68" spans="1:3" ht="19.5" customHeight="1">
      <c r="A68" s="232" t="s">
        <v>91</v>
      </c>
      <c r="B68" s="233"/>
      <c r="C68" s="209">
        <v>10</v>
      </c>
    </row>
    <row r="69" spans="1:3" ht="21" customHeight="1">
      <c r="A69" s="234" t="s">
        <v>92</v>
      </c>
      <c r="B69" s="233"/>
      <c r="C69" s="222">
        <v>10</v>
      </c>
    </row>
    <row r="70" spans="1:3" ht="17.399999999999999">
      <c r="A70" s="235" t="s">
        <v>93</v>
      </c>
      <c r="B70" s="236">
        <f t="shared" ref="B70" si="1">SUM(B29,B33,B36,B44,B52,B62,B66,B69)</f>
        <v>717.5</v>
      </c>
      <c r="C70" s="236">
        <f>SUM(C29,C33,C36,C44,C52,C62,C66,C69)</f>
        <v>4555.5</v>
      </c>
    </row>
  </sheetData>
  <mergeCells count="11">
    <mergeCell ref="D33:F33"/>
    <mergeCell ref="A67:C67"/>
    <mergeCell ref="A37:C37"/>
    <mergeCell ref="A45:C45"/>
    <mergeCell ref="A53:C53"/>
    <mergeCell ref="A63:C63"/>
    <mergeCell ref="A34:C34"/>
    <mergeCell ref="A30:C30"/>
    <mergeCell ref="B1:C1"/>
    <mergeCell ref="A5:C5"/>
    <mergeCell ref="A2:C3"/>
  </mergeCells>
  <pageMargins left="0.75" right="0.75" top="1" bottom="1" header="0.5" footer="0.5"/>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Normal="100" workbookViewId="0">
      <selection activeCell="B31" sqref="B31"/>
    </sheetView>
  </sheetViews>
  <sheetFormatPr defaultColWidth="9.109375" defaultRowHeight="14.4"/>
  <cols>
    <col min="1" max="1" width="7.88671875" style="2" customWidth="1"/>
    <col min="2" max="2" width="76.44140625" style="2" customWidth="1"/>
    <col min="3" max="3" width="22.44140625" style="2" customWidth="1"/>
    <col min="4" max="16384" width="9.109375" style="2"/>
  </cols>
  <sheetData>
    <row r="1" spans="1:3">
      <c r="C1" s="543" t="s">
        <v>418</v>
      </c>
    </row>
    <row r="2" spans="1:3" ht="15" customHeight="1">
      <c r="A2" s="801" t="s">
        <v>417</v>
      </c>
      <c r="B2" s="801"/>
      <c r="C2" s="1"/>
    </row>
    <row r="3" spans="1:3" ht="21" customHeight="1" thickBot="1">
      <c r="A3" s="801"/>
      <c r="B3" s="801"/>
      <c r="C3" s="543" t="s">
        <v>368</v>
      </c>
    </row>
    <row r="4" spans="1:3">
      <c r="A4" s="522" t="s">
        <v>94</v>
      </c>
      <c r="B4" s="523" t="s">
        <v>694</v>
      </c>
      <c r="C4" s="525" t="s">
        <v>420</v>
      </c>
    </row>
    <row r="5" spans="1:3" ht="16.5" customHeight="1">
      <c r="A5" s="524">
        <v>1</v>
      </c>
      <c r="B5" s="3" t="s">
        <v>95</v>
      </c>
      <c r="C5" s="526">
        <v>15</v>
      </c>
    </row>
    <row r="6" spans="1:3" ht="27.75" customHeight="1">
      <c r="A6" s="524">
        <v>2</v>
      </c>
      <c r="B6" s="3" t="s">
        <v>96</v>
      </c>
      <c r="C6" s="526">
        <v>15</v>
      </c>
    </row>
    <row r="7" spans="1:3" ht="14.25" customHeight="1">
      <c r="A7" s="524">
        <v>3</v>
      </c>
      <c r="B7" s="3" t="s">
        <v>97</v>
      </c>
      <c r="C7" s="526">
        <v>8</v>
      </c>
    </row>
    <row r="8" spans="1:3" ht="14.25" customHeight="1">
      <c r="A8" s="524">
        <v>4</v>
      </c>
      <c r="B8" s="3" t="s">
        <v>98</v>
      </c>
      <c r="C8" s="526">
        <v>5</v>
      </c>
    </row>
    <row r="9" spans="1:3">
      <c r="A9" s="524">
        <v>5</v>
      </c>
      <c r="B9" s="3" t="s">
        <v>500</v>
      </c>
      <c r="C9" s="526">
        <v>5</v>
      </c>
    </row>
    <row r="10" spans="1:3">
      <c r="A10" s="524">
        <v>6</v>
      </c>
      <c r="B10" s="3" t="s">
        <v>99</v>
      </c>
      <c r="C10" s="526">
        <v>6</v>
      </c>
    </row>
    <row r="11" spans="1:3">
      <c r="A11" s="524">
        <v>7</v>
      </c>
      <c r="B11" s="3" t="s">
        <v>100</v>
      </c>
      <c r="C11" s="526">
        <v>2</v>
      </c>
    </row>
    <row r="12" spans="1:3">
      <c r="A12" s="524">
        <v>8</v>
      </c>
      <c r="B12" s="3" t="s">
        <v>101</v>
      </c>
      <c r="C12" s="526">
        <v>2</v>
      </c>
    </row>
    <row r="13" spans="1:3" ht="15" thickBot="1">
      <c r="A13" s="524">
        <v>9</v>
      </c>
      <c r="B13" s="3" t="s">
        <v>102</v>
      </c>
      <c r="C13" s="527">
        <v>2</v>
      </c>
    </row>
    <row r="14" spans="1:3" ht="15" thickBot="1">
      <c r="A14" s="804" t="s">
        <v>8</v>
      </c>
      <c r="B14" s="805"/>
      <c r="C14" s="521">
        <f>SUM(C5:C13)</f>
        <v>60</v>
      </c>
    </row>
    <row r="15" spans="1:3" ht="18" customHeight="1">
      <c r="C15" s="1"/>
    </row>
    <row r="16" spans="1:3" ht="15" thickBot="1">
      <c r="B16" s="4"/>
      <c r="C16" s="543" t="s">
        <v>368</v>
      </c>
    </row>
    <row r="17" spans="1:5" ht="17.25" customHeight="1">
      <c r="A17" s="522" t="s">
        <v>94</v>
      </c>
      <c r="B17" s="579" t="s">
        <v>677</v>
      </c>
      <c r="C17" s="525" t="s">
        <v>420</v>
      </c>
    </row>
    <row r="18" spans="1:5" ht="15.6">
      <c r="A18" s="578">
        <v>1</v>
      </c>
      <c r="B18" s="3" t="s">
        <v>794</v>
      </c>
      <c r="C18" s="575">
        <v>40</v>
      </c>
    </row>
    <row r="19" spans="1:5" ht="15.6">
      <c r="A19" s="578">
        <v>2</v>
      </c>
      <c r="B19" s="3" t="s">
        <v>795</v>
      </c>
      <c r="C19" s="576">
        <v>13</v>
      </c>
    </row>
    <row r="20" spans="1:5" ht="15.6">
      <c r="A20" s="578">
        <v>3</v>
      </c>
      <c r="B20" s="3" t="s">
        <v>796</v>
      </c>
      <c r="C20" s="576">
        <v>13</v>
      </c>
    </row>
    <row r="21" spans="1:5" ht="15.6">
      <c r="A21" s="578">
        <v>4</v>
      </c>
      <c r="B21" s="3" t="s">
        <v>797</v>
      </c>
      <c r="C21" s="576">
        <v>10</v>
      </c>
    </row>
    <row r="22" spans="1:5" ht="15.6">
      <c r="A22" s="578">
        <v>5</v>
      </c>
      <c r="B22" s="3" t="s">
        <v>798</v>
      </c>
      <c r="C22" s="576">
        <v>13</v>
      </c>
    </row>
    <row r="23" spans="1:5" ht="15.6">
      <c r="A23" s="578">
        <v>6</v>
      </c>
      <c r="B23" s="3" t="s">
        <v>799</v>
      </c>
      <c r="C23" s="576">
        <v>1</v>
      </c>
    </row>
    <row r="24" spans="1:5" ht="16.2" thickBot="1">
      <c r="A24" s="802" t="s">
        <v>8</v>
      </c>
      <c r="B24" s="803"/>
      <c r="C24" s="577">
        <f>SUM(C18:C23)</f>
        <v>90</v>
      </c>
    </row>
    <row r="26" spans="1:5">
      <c r="E26" s="574"/>
    </row>
  </sheetData>
  <mergeCells count="3">
    <mergeCell ref="A2:B3"/>
    <mergeCell ref="A24:B24"/>
    <mergeCell ref="A14:B14"/>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9"/>
  <sheetViews>
    <sheetView topLeftCell="B1" zoomScaleNormal="100" workbookViewId="0">
      <selection activeCell="B52" sqref="B52"/>
    </sheetView>
  </sheetViews>
  <sheetFormatPr defaultColWidth="9.109375" defaultRowHeight="15.6"/>
  <cols>
    <col min="1" max="1" width="9.5546875" style="59" customWidth="1"/>
    <col min="2" max="2" width="89" style="60" customWidth="1"/>
    <col min="3" max="3" width="11.44140625" style="61" customWidth="1"/>
    <col min="4" max="16384" width="9.109375" style="60"/>
  </cols>
  <sheetData>
    <row r="1" spans="1:5">
      <c r="B1" s="806" t="s">
        <v>463</v>
      </c>
      <c r="C1" s="806"/>
    </row>
    <row r="2" spans="1:5" ht="47.25" customHeight="1">
      <c r="A2" s="807" t="s">
        <v>290</v>
      </c>
      <c r="B2" s="807"/>
      <c r="C2" s="807"/>
    </row>
    <row r="3" spans="1:5" ht="11.25" customHeight="1"/>
    <row r="4" spans="1:5" ht="13.95" customHeight="1">
      <c r="A4" s="808" t="s">
        <v>94</v>
      </c>
      <c r="B4" s="810" t="s">
        <v>291</v>
      </c>
      <c r="C4" s="808" t="s">
        <v>292</v>
      </c>
    </row>
    <row r="5" spans="1:5" ht="13.95" customHeight="1">
      <c r="A5" s="809"/>
      <c r="B5" s="811"/>
      <c r="C5" s="812"/>
    </row>
    <row r="6" spans="1:5" ht="22.2" customHeight="1">
      <c r="A6" s="62" t="s">
        <v>293</v>
      </c>
      <c r="B6" s="814" t="s">
        <v>294</v>
      </c>
      <c r="C6" s="815"/>
    </row>
    <row r="7" spans="1:5" ht="32.4" customHeight="1" thickBot="1">
      <c r="A7" s="63" t="s">
        <v>295</v>
      </c>
      <c r="B7" s="25" t="s">
        <v>419</v>
      </c>
      <c r="C7" s="64">
        <f>C8+C9+C10</f>
        <v>60</v>
      </c>
    </row>
    <row r="8" spans="1:5" ht="21.6" customHeight="1">
      <c r="A8" s="65"/>
      <c r="B8" s="66" t="s">
        <v>360</v>
      </c>
      <c r="C8" s="26">
        <v>20</v>
      </c>
    </row>
    <row r="9" spans="1:5" ht="30" customHeight="1">
      <c r="A9" s="65"/>
      <c r="B9" s="68" t="s">
        <v>361</v>
      </c>
      <c r="C9" s="27">
        <v>30</v>
      </c>
    </row>
    <row r="10" spans="1:5" ht="30" customHeight="1" thickBot="1">
      <c r="A10" s="69"/>
      <c r="B10" s="70" t="s">
        <v>362</v>
      </c>
      <c r="C10" s="26">
        <v>10</v>
      </c>
    </row>
    <row r="11" spans="1:5" ht="33" customHeight="1" thickBot="1">
      <c r="A11" s="71" t="s">
        <v>296</v>
      </c>
      <c r="B11" s="28" t="s">
        <v>297</v>
      </c>
      <c r="C11" s="64">
        <f>SUM(C12:C22)</f>
        <v>229.5</v>
      </c>
      <c r="D11" s="72"/>
    </row>
    <row r="12" spans="1:5" ht="28.95" customHeight="1">
      <c r="A12" s="73"/>
      <c r="B12" s="74" t="s">
        <v>511</v>
      </c>
      <c r="C12" s="29">
        <v>25</v>
      </c>
    </row>
    <row r="13" spans="1:5" ht="30.75" customHeight="1">
      <c r="A13" s="65"/>
      <c r="B13" s="75" t="s">
        <v>512</v>
      </c>
      <c r="C13" s="26">
        <v>28</v>
      </c>
    </row>
    <row r="14" spans="1:5" ht="25.2" customHeight="1">
      <c r="A14" s="65"/>
      <c r="B14" s="75" t="s">
        <v>513</v>
      </c>
      <c r="C14" s="26">
        <v>2</v>
      </c>
    </row>
    <row r="15" spans="1:5" ht="33.75" customHeight="1">
      <c r="A15" s="65"/>
      <c r="B15" s="75" t="s">
        <v>298</v>
      </c>
      <c r="C15" s="26">
        <v>20</v>
      </c>
      <c r="E15" s="76"/>
    </row>
    <row r="16" spans="1:5" ht="25.2" customHeight="1">
      <c r="A16" s="65"/>
      <c r="B16" s="75" t="s">
        <v>299</v>
      </c>
      <c r="C16" s="26">
        <v>2</v>
      </c>
    </row>
    <row r="17" spans="1:11" ht="22.5" customHeight="1">
      <c r="A17" s="65"/>
      <c r="B17" s="75" t="s">
        <v>300</v>
      </c>
      <c r="C17" s="26">
        <v>19.5</v>
      </c>
    </row>
    <row r="18" spans="1:11" ht="22.5" customHeight="1">
      <c r="A18" s="65"/>
      <c r="B18" s="75" t="s">
        <v>301</v>
      </c>
      <c r="C18" s="26">
        <v>2.5</v>
      </c>
    </row>
    <row r="19" spans="1:11" ht="30" customHeight="1">
      <c r="A19" s="67"/>
      <c r="B19" s="77" t="s">
        <v>363</v>
      </c>
      <c r="C19" s="30">
        <v>30</v>
      </c>
    </row>
    <row r="20" spans="1:11" ht="30" customHeight="1">
      <c r="A20" s="67"/>
      <c r="B20" s="77" t="s">
        <v>302</v>
      </c>
      <c r="C20" s="30">
        <v>35</v>
      </c>
    </row>
    <row r="21" spans="1:11" ht="30" customHeight="1">
      <c r="A21" s="67"/>
      <c r="B21" s="77" t="s">
        <v>303</v>
      </c>
      <c r="C21" s="30">
        <v>60</v>
      </c>
    </row>
    <row r="22" spans="1:11" ht="30" customHeight="1">
      <c r="A22" s="65"/>
      <c r="B22" s="78" t="s">
        <v>516</v>
      </c>
      <c r="C22" s="26">
        <v>5.5</v>
      </c>
    </row>
    <row r="23" spans="1:11" ht="31.5" customHeight="1">
      <c r="A23" s="79" t="s">
        <v>304</v>
      </c>
      <c r="B23" s="31" t="s">
        <v>305</v>
      </c>
      <c r="C23" s="80">
        <f>SUM(C24:C27)</f>
        <v>98.5</v>
      </c>
    </row>
    <row r="24" spans="1:11" s="72" customFormat="1" ht="31.5" customHeight="1">
      <c r="A24" s="81"/>
      <c r="B24" s="32" t="s">
        <v>306</v>
      </c>
      <c r="C24" s="82">
        <v>3</v>
      </c>
      <c r="D24" s="60"/>
    </row>
    <row r="25" spans="1:11" s="72" customFormat="1" ht="31.5" customHeight="1">
      <c r="A25" s="83"/>
      <c r="B25" s="32" t="s">
        <v>307</v>
      </c>
      <c r="C25" s="82">
        <v>15</v>
      </c>
      <c r="D25" s="60"/>
    </row>
    <row r="26" spans="1:11" ht="31.5" customHeight="1">
      <c r="A26" s="81"/>
      <c r="B26" s="32" t="s">
        <v>308</v>
      </c>
      <c r="C26" s="82">
        <v>5.5</v>
      </c>
    </row>
    <row r="27" spans="1:11" ht="34.5" customHeight="1">
      <c r="A27" s="84"/>
      <c r="B27" s="70" t="s">
        <v>364</v>
      </c>
      <c r="C27" s="26">
        <v>75</v>
      </c>
      <c r="D27" s="76"/>
      <c r="E27" s="85"/>
      <c r="F27" s="85"/>
      <c r="G27" s="85"/>
      <c r="H27" s="85"/>
      <c r="I27" s="85"/>
      <c r="J27" s="85"/>
      <c r="K27" s="85"/>
    </row>
    <row r="28" spans="1:11" ht="34.5" customHeight="1">
      <c r="A28" s="65"/>
      <c r="B28" s="31" t="s">
        <v>309</v>
      </c>
      <c r="C28" s="56">
        <f>C29+C30+C31</f>
        <v>47</v>
      </c>
    </row>
    <row r="29" spans="1:11" ht="34.5" customHeight="1">
      <c r="A29" s="65"/>
      <c r="B29" s="57" t="s">
        <v>514</v>
      </c>
      <c r="C29" s="82">
        <v>7</v>
      </c>
    </row>
    <row r="30" spans="1:11" ht="34.5" customHeight="1">
      <c r="A30" s="65"/>
      <c r="B30" s="77" t="s">
        <v>515</v>
      </c>
      <c r="C30" s="30">
        <v>22</v>
      </c>
    </row>
    <row r="31" spans="1:11" ht="34.5" customHeight="1">
      <c r="A31" s="65"/>
      <c r="B31" s="78" t="s">
        <v>310</v>
      </c>
      <c r="C31" s="26">
        <v>18</v>
      </c>
    </row>
    <row r="32" spans="1:11" ht="34.5" customHeight="1" thickBot="1">
      <c r="A32" s="86" t="s">
        <v>311</v>
      </c>
      <c r="B32" s="33" t="s">
        <v>312</v>
      </c>
      <c r="C32" s="87">
        <f>C33</f>
        <v>75</v>
      </c>
    </row>
    <row r="33" spans="1:11" ht="31.8" thickBot="1">
      <c r="A33" s="73"/>
      <c r="B33" s="88" t="s">
        <v>313</v>
      </c>
      <c r="C33" s="34">
        <v>75</v>
      </c>
      <c r="D33" s="72"/>
    </row>
    <row r="34" spans="1:11" ht="24.75" customHeight="1" thickBot="1">
      <c r="A34" s="79" t="s">
        <v>314</v>
      </c>
      <c r="B34" s="35" t="s">
        <v>315</v>
      </c>
      <c r="C34" s="89">
        <f>C35</f>
        <v>19</v>
      </c>
    </row>
    <row r="35" spans="1:11" ht="21" customHeight="1" thickBot="1">
      <c r="A35" s="65"/>
      <c r="B35" s="36" t="s">
        <v>316</v>
      </c>
      <c r="C35" s="26">
        <v>19</v>
      </c>
      <c r="D35" s="85"/>
      <c r="E35" s="85"/>
      <c r="F35" s="85"/>
      <c r="G35" s="85"/>
    </row>
    <row r="36" spans="1:11" ht="16.2" thickBot="1">
      <c r="A36" s="90" t="s">
        <v>317</v>
      </c>
      <c r="B36" s="37" t="s">
        <v>318</v>
      </c>
      <c r="C36" s="89">
        <f>SUM(C37:C38)</f>
        <v>50</v>
      </c>
      <c r="D36" s="85"/>
      <c r="E36" s="85"/>
      <c r="F36" s="85"/>
      <c r="G36" s="85"/>
      <c r="K36" s="91"/>
    </row>
    <row r="37" spans="1:11" ht="36" customHeight="1">
      <c r="A37" s="92"/>
      <c r="B37" s="93" t="s">
        <v>517</v>
      </c>
      <c r="C37" s="26">
        <v>25</v>
      </c>
      <c r="D37" s="76"/>
    </row>
    <row r="38" spans="1:11" ht="21.75" customHeight="1" thickBot="1">
      <c r="A38" s="65"/>
      <c r="B38" s="94" t="s">
        <v>319</v>
      </c>
      <c r="C38" s="26">
        <v>25</v>
      </c>
    </row>
    <row r="39" spans="1:11" ht="31.5" customHeight="1" thickBot="1">
      <c r="A39" s="95" t="s">
        <v>320</v>
      </c>
      <c r="B39" s="38" t="s">
        <v>321</v>
      </c>
      <c r="C39" s="89">
        <f>C40</f>
        <v>68</v>
      </c>
    </row>
    <row r="40" spans="1:11" ht="21.75" customHeight="1" thickBot="1">
      <c r="A40" s="96"/>
      <c r="B40" s="58" t="s">
        <v>365</v>
      </c>
      <c r="C40" s="97">
        <v>68</v>
      </c>
    </row>
    <row r="41" spans="1:11" ht="33" customHeight="1" thickBot="1">
      <c r="A41" s="95" t="s">
        <v>322</v>
      </c>
      <c r="B41" s="39" t="s">
        <v>323</v>
      </c>
      <c r="C41" s="40">
        <f>SUM(C42:C43)</f>
        <v>23</v>
      </c>
    </row>
    <row r="42" spans="1:11" ht="42.6" customHeight="1">
      <c r="A42" s="84"/>
      <c r="B42" s="94" t="s">
        <v>324</v>
      </c>
      <c r="C42" s="26">
        <v>5</v>
      </c>
    </row>
    <row r="43" spans="1:11" ht="29.25" customHeight="1">
      <c r="A43" s="84"/>
      <c r="B43" s="94" t="s">
        <v>518</v>
      </c>
      <c r="C43" s="26">
        <v>18</v>
      </c>
    </row>
    <row r="44" spans="1:11" ht="30" customHeight="1" thickBot="1">
      <c r="A44" s="98"/>
      <c r="B44" s="99" t="s">
        <v>325</v>
      </c>
      <c r="C44" s="41">
        <f>C7+C11+C23+C28+C32+C34+C36+C39+C41</f>
        <v>670</v>
      </c>
    </row>
    <row r="45" spans="1:11" ht="18.600000000000001" customHeight="1">
      <c r="A45" s="100" t="s">
        <v>326</v>
      </c>
      <c r="B45" s="816" t="s">
        <v>327</v>
      </c>
      <c r="C45" s="817"/>
    </row>
    <row r="46" spans="1:11">
      <c r="A46" s="101" t="s">
        <v>328</v>
      </c>
      <c r="B46" s="42" t="s">
        <v>329</v>
      </c>
      <c r="C46" s="89">
        <f>SUM(C47:C50)</f>
        <v>340</v>
      </c>
    </row>
    <row r="47" spans="1:11" s="85" customFormat="1" ht="27" customHeight="1">
      <c r="A47" s="102"/>
      <c r="B47" s="43" t="s">
        <v>330</v>
      </c>
      <c r="C47" s="34">
        <v>130</v>
      </c>
      <c r="D47" s="103"/>
    </row>
    <row r="48" spans="1:11" s="85" customFormat="1" ht="25.95" customHeight="1">
      <c r="A48" s="102"/>
      <c r="B48" s="43" t="s">
        <v>331</v>
      </c>
      <c r="C48" s="34">
        <v>125</v>
      </c>
    </row>
    <row r="49" spans="1:7" s="85" customFormat="1" ht="25.95" customHeight="1">
      <c r="A49" s="102"/>
      <c r="B49" s="44" t="s">
        <v>519</v>
      </c>
      <c r="C49" s="34">
        <v>45</v>
      </c>
    </row>
    <row r="50" spans="1:7" s="85" customFormat="1" ht="25.95" customHeight="1">
      <c r="A50" s="102"/>
      <c r="B50" s="44" t="s">
        <v>332</v>
      </c>
      <c r="C50" s="34">
        <v>40</v>
      </c>
    </row>
    <row r="51" spans="1:7">
      <c r="A51" s="104" t="s">
        <v>333</v>
      </c>
      <c r="B51" s="45" t="s">
        <v>334</v>
      </c>
      <c r="C51" s="105">
        <f>C52</f>
        <v>120</v>
      </c>
    </row>
    <row r="52" spans="1:7" ht="24.75" customHeight="1" thickBot="1">
      <c r="A52" s="106"/>
      <c r="B52" s="44" t="s">
        <v>520</v>
      </c>
      <c r="C52" s="26">
        <v>120</v>
      </c>
    </row>
    <row r="53" spans="1:7" ht="24" customHeight="1">
      <c r="A53" s="107"/>
      <c r="B53" s="46" t="s">
        <v>335</v>
      </c>
      <c r="C53" s="47">
        <f>SUM(C46+C51)</f>
        <v>460</v>
      </c>
    </row>
    <row r="54" spans="1:7" ht="32.4" customHeight="1">
      <c r="A54" s="108" t="s">
        <v>336</v>
      </c>
      <c r="B54" s="818" t="s">
        <v>337</v>
      </c>
      <c r="C54" s="818"/>
    </row>
    <row r="55" spans="1:7" ht="30.6" customHeight="1">
      <c r="A55" s="109" t="s">
        <v>338</v>
      </c>
      <c r="B55" s="45" t="s">
        <v>339</v>
      </c>
      <c r="C55" s="105">
        <f>C56</f>
        <v>220</v>
      </c>
    </row>
    <row r="56" spans="1:7" ht="38.25" customHeight="1">
      <c r="A56" s="110"/>
      <c r="B56" s="111" t="s">
        <v>340</v>
      </c>
      <c r="C56" s="82">
        <v>220</v>
      </c>
      <c r="D56" s="72"/>
    </row>
    <row r="57" spans="1:7" ht="30" customHeight="1">
      <c r="A57" s="109"/>
      <c r="B57" s="48" t="s">
        <v>341</v>
      </c>
      <c r="C57" s="49">
        <f>SUM(C55)</f>
        <v>220</v>
      </c>
    </row>
    <row r="58" spans="1:7" ht="30.6" customHeight="1">
      <c r="A58" s="109" t="s">
        <v>342</v>
      </c>
      <c r="B58" s="819" t="s">
        <v>343</v>
      </c>
      <c r="C58" s="819"/>
    </row>
    <row r="59" spans="1:7" ht="31.2">
      <c r="A59" s="112" t="s">
        <v>344</v>
      </c>
      <c r="B59" s="113" t="s">
        <v>345</v>
      </c>
      <c r="C59" s="89">
        <f>SUM(C60)</f>
        <v>50</v>
      </c>
    </row>
    <row r="60" spans="1:7" ht="45.6" customHeight="1">
      <c r="A60" s="114"/>
      <c r="B60" s="115" t="s">
        <v>346</v>
      </c>
      <c r="C60" s="82">
        <v>50</v>
      </c>
    </row>
    <row r="61" spans="1:7" ht="31.2">
      <c r="A61" s="116"/>
      <c r="B61" s="117" t="s">
        <v>347</v>
      </c>
      <c r="C61" s="118">
        <f>C59</f>
        <v>50</v>
      </c>
    </row>
    <row r="62" spans="1:7" ht="31.2" customHeight="1">
      <c r="A62" s="119" t="s">
        <v>348</v>
      </c>
      <c r="B62" s="820" t="s">
        <v>349</v>
      </c>
      <c r="C62" s="820"/>
    </row>
    <row r="63" spans="1:7" ht="31.2" customHeight="1">
      <c r="A63" s="112" t="s">
        <v>350</v>
      </c>
      <c r="B63" s="113" t="s">
        <v>351</v>
      </c>
      <c r="C63" s="89">
        <f>SUM(C64)</f>
        <v>200</v>
      </c>
    </row>
    <row r="64" spans="1:7" ht="72" customHeight="1">
      <c r="A64" s="114"/>
      <c r="B64" s="120" t="s">
        <v>352</v>
      </c>
      <c r="C64" s="121">
        <v>200</v>
      </c>
      <c r="G64" s="85"/>
    </row>
    <row r="65" spans="1:3" ht="33" customHeight="1">
      <c r="A65" s="122"/>
      <c r="B65" s="123" t="s">
        <v>353</v>
      </c>
      <c r="C65" s="118">
        <f>SUM(C63)</f>
        <v>200</v>
      </c>
    </row>
    <row r="66" spans="1:3" ht="18" customHeight="1">
      <c r="A66" s="119" t="s">
        <v>354</v>
      </c>
      <c r="B66" s="813" t="s">
        <v>355</v>
      </c>
      <c r="C66" s="813"/>
    </row>
    <row r="67" spans="1:3">
      <c r="A67" s="119" t="s">
        <v>356</v>
      </c>
      <c r="B67" s="124" t="s">
        <v>357</v>
      </c>
      <c r="C67" s="118">
        <v>110</v>
      </c>
    </row>
    <row r="68" spans="1:3">
      <c r="A68" s="125"/>
      <c r="B68" s="126"/>
      <c r="C68" s="127"/>
    </row>
    <row r="69" spans="1:3">
      <c r="A69" s="128"/>
      <c r="B69" s="129" t="s">
        <v>118</v>
      </c>
      <c r="C69" s="130">
        <f>SUM(C67+C65+C61+C57+C53+C44)</f>
        <v>1710</v>
      </c>
    </row>
  </sheetData>
  <mergeCells count="11">
    <mergeCell ref="B66:C66"/>
    <mergeCell ref="B6:C6"/>
    <mergeCell ref="B45:C45"/>
    <mergeCell ref="B54:C54"/>
    <mergeCell ref="B58:C58"/>
    <mergeCell ref="B62:C62"/>
    <mergeCell ref="B1:C1"/>
    <mergeCell ref="A2:C2"/>
    <mergeCell ref="A4:A5"/>
    <mergeCell ref="B4:B5"/>
    <mergeCell ref="C4:C5"/>
  </mergeCells>
  <pageMargins left="3.937007874015748E-2" right="3.937007874015748E-2" top="0.47244094488188981" bottom="0.39370078740157483" header="0.31496062992125984" footer="0.31496062992125984"/>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
  <sheetViews>
    <sheetView workbookViewId="0">
      <selection activeCell="J17" sqref="J17"/>
    </sheetView>
  </sheetViews>
  <sheetFormatPr defaultRowHeight="12"/>
  <cols>
    <col min="1" max="1" width="2.5546875" style="237" customWidth="1"/>
    <col min="2" max="2" width="13.88671875" style="237" customWidth="1"/>
    <col min="3" max="3" width="9.44140625" style="237" customWidth="1"/>
    <col min="4" max="4" width="7.33203125" style="237" customWidth="1"/>
    <col min="5" max="5" width="6.88671875" style="237" customWidth="1"/>
    <col min="6" max="6" width="7.88671875" style="237" customWidth="1"/>
    <col min="7" max="7" width="6.6640625" style="237" customWidth="1"/>
    <col min="8" max="8" width="6.33203125" style="237" customWidth="1"/>
    <col min="9" max="9" width="8.5546875" style="237" customWidth="1"/>
    <col min="10" max="10" width="8.6640625" style="237" customWidth="1"/>
    <col min="11" max="11" width="5.109375" style="237" customWidth="1"/>
    <col min="12" max="12" width="9.109375" style="237" customWidth="1"/>
    <col min="13" max="13" width="6.109375" style="237" customWidth="1"/>
    <col min="14" max="15" width="7.5546875" style="237" customWidth="1"/>
    <col min="16" max="16" width="6.6640625" style="237" customWidth="1"/>
    <col min="17" max="17" width="5.33203125" style="237" customWidth="1"/>
    <col min="18" max="18" width="5.88671875" style="237" customWidth="1"/>
    <col min="19" max="19" width="6.109375" style="237" customWidth="1"/>
    <col min="20" max="20" width="5.44140625" style="237" customWidth="1"/>
    <col min="21" max="21" width="5.33203125" style="237" customWidth="1"/>
    <col min="22" max="22" width="6.5546875" style="237" customWidth="1"/>
    <col min="23" max="23" width="5.6640625" style="237" customWidth="1"/>
    <col min="24" max="24" width="5.44140625" style="237" customWidth="1"/>
    <col min="25" max="256" width="9.109375" style="237"/>
    <col min="257" max="257" width="2.5546875" style="237" customWidth="1"/>
    <col min="258" max="258" width="13.88671875" style="237" customWidth="1"/>
    <col min="259" max="259" width="9.44140625" style="237" customWidth="1"/>
    <col min="260" max="260" width="7.33203125" style="237" customWidth="1"/>
    <col min="261" max="261" width="6.88671875" style="237" customWidth="1"/>
    <col min="262" max="262" width="7.88671875" style="237" customWidth="1"/>
    <col min="263" max="263" width="6.6640625" style="237" customWidth="1"/>
    <col min="264" max="264" width="6.33203125" style="237" customWidth="1"/>
    <col min="265" max="265" width="8.5546875" style="237" customWidth="1"/>
    <col min="266" max="266" width="8.6640625" style="237" customWidth="1"/>
    <col min="267" max="267" width="5.109375" style="237" customWidth="1"/>
    <col min="268" max="268" width="9.109375" style="237" customWidth="1"/>
    <col min="269" max="269" width="6.109375" style="237" customWidth="1"/>
    <col min="270" max="271" width="7.5546875" style="237" customWidth="1"/>
    <col min="272" max="272" width="6.6640625" style="237" customWidth="1"/>
    <col min="273" max="273" width="5.33203125" style="237" customWidth="1"/>
    <col min="274" max="274" width="5.88671875" style="237" customWidth="1"/>
    <col min="275" max="275" width="6.109375" style="237" customWidth="1"/>
    <col min="276" max="276" width="5.44140625" style="237" customWidth="1"/>
    <col min="277" max="277" width="5.33203125" style="237" customWidth="1"/>
    <col min="278" max="278" width="6.5546875" style="237" customWidth="1"/>
    <col min="279" max="279" width="5.6640625" style="237" customWidth="1"/>
    <col min="280" max="280" width="5.44140625" style="237" customWidth="1"/>
    <col min="281" max="512" width="9.109375" style="237"/>
    <col min="513" max="513" width="2.5546875" style="237" customWidth="1"/>
    <col min="514" max="514" width="13.88671875" style="237" customWidth="1"/>
    <col min="515" max="515" width="9.44140625" style="237" customWidth="1"/>
    <col min="516" max="516" width="7.33203125" style="237" customWidth="1"/>
    <col min="517" max="517" width="6.88671875" style="237" customWidth="1"/>
    <col min="518" max="518" width="7.88671875" style="237" customWidth="1"/>
    <col min="519" max="519" width="6.6640625" style="237" customWidth="1"/>
    <col min="520" max="520" width="6.33203125" style="237" customWidth="1"/>
    <col min="521" max="521" width="8.5546875" style="237" customWidth="1"/>
    <col min="522" max="522" width="8.6640625" style="237" customWidth="1"/>
    <col min="523" max="523" width="5.109375" style="237" customWidth="1"/>
    <col min="524" max="524" width="9.109375" style="237" customWidth="1"/>
    <col min="525" max="525" width="6.109375" style="237" customWidth="1"/>
    <col min="526" max="527" width="7.5546875" style="237" customWidth="1"/>
    <col min="528" max="528" width="6.6640625" style="237" customWidth="1"/>
    <col min="529" max="529" width="5.33203125" style="237" customWidth="1"/>
    <col min="530" max="530" width="5.88671875" style="237" customWidth="1"/>
    <col min="531" max="531" width="6.109375" style="237" customWidth="1"/>
    <col min="532" max="532" width="5.44140625" style="237" customWidth="1"/>
    <col min="533" max="533" width="5.33203125" style="237" customWidth="1"/>
    <col min="534" max="534" width="6.5546875" style="237" customWidth="1"/>
    <col min="535" max="535" width="5.6640625" style="237" customWidth="1"/>
    <col min="536" max="536" width="5.44140625" style="237" customWidth="1"/>
    <col min="537" max="768" width="9.109375" style="237"/>
    <col min="769" max="769" width="2.5546875" style="237" customWidth="1"/>
    <col min="770" max="770" width="13.88671875" style="237" customWidth="1"/>
    <col min="771" max="771" width="9.44140625" style="237" customWidth="1"/>
    <col min="772" max="772" width="7.33203125" style="237" customWidth="1"/>
    <col min="773" max="773" width="6.88671875" style="237" customWidth="1"/>
    <col min="774" max="774" width="7.88671875" style="237" customWidth="1"/>
    <col min="775" max="775" width="6.6640625" style="237" customWidth="1"/>
    <col min="776" max="776" width="6.33203125" style="237" customWidth="1"/>
    <col min="777" max="777" width="8.5546875" style="237" customWidth="1"/>
    <col min="778" max="778" width="8.6640625" style="237" customWidth="1"/>
    <col min="779" max="779" width="5.109375" style="237" customWidth="1"/>
    <col min="780" max="780" width="9.109375" style="237" customWidth="1"/>
    <col min="781" max="781" width="6.109375" style="237" customWidth="1"/>
    <col min="782" max="783" width="7.5546875" style="237" customWidth="1"/>
    <col min="784" max="784" width="6.6640625" style="237" customWidth="1"/>
    <col min="785" max="785" width="5.33203125" style="237" customWidth="1"/>
    <col min="786" max="786" width="5.88671875" style="237" customWidth="1"/>
    <col min="787" max="787" width="6.109375" style="237" customWidth="1"/>
    <col min="788" max="788" width="5.44140625" style="237" customWidth="1"/>
    <col min="789" max="789" width="5.33203125" style="237" customWidth="1"/>
    <col min="790" max="790" width="6.5546875" style="237" customWidth="1"/>
    <col min="791" max="791" width="5.6640625" style="237" customWidth="1"/>
    <col min="792" max="792" width="5.44140625" style="237" customWidth="1"/>
    <col min="793" max="1024" width="9.109375" style="237"/>
    <col min="1025" max="1025" width="2.5546875" style="237" customWidth="1"/>
    <col min="1026" max="1026" width="13.88671875" style="237" customWidth="1"/>
    <col min="1027" max="1027" width="9.44140625" style="237" customWidth="1"/>
    <col min="1028" max="1028" width="7.33203125" style="237" customWidth="1"/>
    <col min="1029" max="1029" width="6.88671875" style="237" customWidth="1"/>
    <col min="1030" max="1030" width="7.88671875" style="237" customWidth="1"/>
    <col min="1031" max="1031" width="6.6640625" style="237" customWidth="1"/>
    <col min="1032" max="1032" width="6.33203125" style="237" customWidth="1"/>
    <col min="1033" max="1033" width="8.5546875" style="237" customWidth="1"/>
    <col min="1034" max="1034" width="8.6640625" style="237" customWidth="1"/>
    <col min="1035" max="1035" width="5.109375" style="237" customWidth="1"/>
    <col min="1036" max="1036" width="9.109375" style="237" customWidth="1"/>
    <col min="1037" max="1037" width="6.109375" style="237" customWidth="1"/>
    <col min="1038" max="1039" width="7.5546875" style="237" customWidth="1"/>
    <col min="1040" max="1040" width="6.6640625" style="237" customWidth="1"/>
    <col min="1041" max="1041" width="5.33203125" style="237" customWidth="1"/>
    <col min="1042" max="1042" width="5.88671875" style="237" customWidth="1"/>
    <col min="1043" max="1043" width="6.109375" style="237" customWidth="1"/>
    <col min="1044" max="1044" width="5.44140625" style="237" customWidth="1"/>
    <col min="1045" max="1045" width="5.33203125" style="237" customWidth="1"/>
    <col min="1046" max="1046" width="6.5546875" style="237" customWidth="1"/>
    <col min="1047" max="1047" width="5.6640625" style="237" customWidth="1"/>
    <col min="1048" max="1048" width="5.44140625" style="237" customWidth="1"/>
    <col min="1049" max="1280" width="9.109375" style="237"/>
    <col min="1281" max="1281" width="2.5546875" style="237" customWidth="1"/>
    <col min="1282" max="1282" width="13.88671875" style="237" customWidth="1"/>
    <col min="1283" max="1283" width="9.44140625" style="237" customWidth="1"/>
    <col min="1284" max="1284" width="7.33203125" style="237" customWidth="1"/>
    <col min="1285" max="1285" width="6.88671875" style="237" customWidth="1"/>
    <col min="1286" max="1286" width="7.88671875" style="237" customWidth="1"/>
    <col min="1287" max="1287" width="6.6640625" style="237" customWidth="1"/>
    <col min="1288" max="1288" width="6.33203125" style="237" customWidth="1"/>
    <col min="1289" max="1289" width="8.5546875" style="237" customWidth="1"/>
    <col min="1290" max="1290" width="8.6640625" style="237" customWidth="1"/>
    <col min="1291" max="1291" width="5.109375" style="237" customWidth="1"/>
    <col min="1292" max="1292" width="9.109375" style="237" customWidth="1"/>
    <col min="1293" max="1293" width="6.109375" style="237" customWidth="1"/>
    <col min="1294" max="1295" width="7.5546875" style="237" customWidth="1"/>
    <col min="1296" max="1296" width="6.6640625" style="237" customWidth="1"/>
    <col min="1297" max="1297" width="5.33203125" style="237" customWidth="1"/>
    <col min="1298" max="1298" width="5.88671875" style="237" customWidth="1"/>
    <col min="1299" max="1299" width="6.109375" style="237" customWidth="1"/>
    <col min="1300" max="1300" width="5.44140625" style="237" customWidth="1"/>
    <col min="1301" max="1301" width="5.33203125" style="237" customWidth="1"/>
    <col min="1302" max="1302" width="6.5546875" style="237" customWidth="1"/>
    <col min="1303" max="1303" width="5.6640625" style="237" customWidth="1"/>
    <col min="1304" max="1304" width="5.44140625" style="237" customWidth="1"/>
    <col min="1305" max="1536" width="9.109375" style="237"/>
    <col min="1537" max="1537" width="2.5546875" style="237" customWidth="1"/>
    <col min="1538" max="1538" width="13.88671875" style="237" customWidth="1"/>
    <col min="1539" max="1539" width="9.44140625" style="237" customWidth="1"/>
    <col min="1540" max="1540" width="7.33203125" style="237" customWidth="1"/>
    <col min="1541" max="1541" width="6.88671875" style="237" customWidth="1"/>
    <col min="1542" max="1542" width="7.88671875" style="237" customWidth="1"/>
    <col min="1543" max="1543" width="6.6640625" style="237" customWidth="1"/>
    <col min="1544" max="1544" width="6.33203125" style="237" customWidth="1"/>
    <col min="1545" max="1545" width="8.5546875" style="237" customWidth="1"/>
    <col min="1546" max="1546" width="8.6640625" style="237" customWidth="1"/>
    <col min="1547" max="1547" width="5.109375" style="237" customWidth="1"/>
    <col min="1548" max="1548" width="9.109375" style="237" customWidth="1"/>
    <col min="1549" max="1549" width="6.109375" style="237" customWidth="1"/>
    <col min="1550" max="1551" width="7.5546875" style="237" customWidth="1"/>
    <col min="1552" max="1552" width="6.6640625" style="237" customWidth="1"/>
    <col min="1553" max="1553" width="5.33203125" style="237" customWidth="1"/>
    <col min="1554" max="1554" width="5.88671875" style="237" customWidth="1"/>
    <col min="1555" max="1555" width="6.109375" style="237" customWidth="1"/>
    <col min="1556" max="1556" width="5.44140625" style="237" customWidth="1"/>
    <col min="1557" max="1557" width="5.33203125" style="237" customWidth="1"/>
    <col min="1558" max="1558" width="6.5546875" style="237" customWidth="1"/>
    <col min="1559" max="1559" width="5.6640625" style="237" customWidth="1"/>
    <col min="1560" max="1560" width="5.44140625" style="237" customWidth="1"/>
    <col min="1561" max="1792" width="9.109375" style="237"/>
    <col min="1793" max="1793" width="2.5546875" style="237" customWidth="1"/>
    <col min="1794" max="1794" width="13.88671875" style="237" customWidth="1"/>
    <col min="1795" max="1795" width="9.44140625" style="237" customWidth="1"/>
    <col min="1796" max="1796" width="7.33203125" style="237" customWidth="1"/>
    <col min="1797" max="1797" width="6.88671875" style="237" customWidth="1"/>
    <col min="1798" max="1798" width="7.88671875" style="237" customWidth="1"/>
    <col min="1799" max="1799" width="6.6640625" style="237" customWidth="1"/>
    <col min="1800" max="1800" width="6.33203125" style="237" customWidth="1"/>
    <col min="1801" max="1801" width="8.5546875" style="237" customWidth="1"/>
    <col min="1802" max="1802" width="8.6640625" style="237" customWidth="1"/>
    <col min="1803" max="1803" width="5.109375" style="237" customWidth="1"/>
    <col min="1804" max="1804" width="9.109375" style="237" customWidth="1"/>
    <col min="1805" max="1805" width="6.109375" style="237" customWidth="1"/>
    <col min="1806" max="1807" width="7.5546875" style="237" customWidth="1"/>
    <col min="1808" max="1808" width="6.6640625" style="237" customWidth="1"/>
    <col min="1809" max="1809" width="5.33203125" style="237" customWidth="1"/>
    <col min="1810" max="1810" width="5.88671875" style="237" customWidth="1"/>
    <col min="1811" max="1811" width="6.109375" style="237" customWidth="1"/>
    <col min="1812" max="1812" width="5.44140625" style="237" customWidth="1"/>
    <col min="1813" max="1813" width="5.33203125" style="237" customWidth="1"/>
    <col min="1814" max="1814" width="6.5546875" style="237" customWidth="1"/>
    <col min="1815" max="1815" width="5.6640625" style="237" customWidth="1"/>
    <col min="1816" max="1816" width="5.44140625" style="237" customWidth="1"/>
    <col min="1817" max="2048" width="9.109375" style="237"/>
    <col min="2049" max="2049" width="2.5546875" style="237" customWidth="1"/>
    <col min="2050" max="2050" width="13.88671875" style="237" customWidth="1"/>
    <col min="2051" max="2051" width="9.44140625" style="237" customWidth="1"/>
    <col min="2052" max="2052" width="7.33203125" style="237" customWidth="1"/>
    <col min="2053" max="2053" width="6.88671875" style="237" customWidth="1"/>
    <col min="2054" max="2054" width="7.88671875" style="237" customWidth="1"/>
    <col min="2055" max="2055" width="6.6640625" style="237" customWidth="1"/>
    <col min="2056" max="2056" width="6.33203125" style="237" customWidth="1"/>
    <col min="2057" max="2057" width="8.5546875" style="237" customWidth="1"/>
    <col min="2058" max="2058" width="8.6640625" style="237" customWidth="1"/>
    <col min="2059" max="2059" width="5.109375" style="237" customWidth="1"/>
    <col min="2060" max="2060" width="9.109375" style="237" customWidth="1"/>
    <col min="2061" max="2061" width="6.109375" style="237" customWidth="1"/>
    <col min="2062" max="2063" width="7.5546875" style="237" customWidth="1"/>
    <col min="2064" max="2064" width="6.6640625" style="237" customWidth="1"/>
    <col min="2065" max="2065" width="5.33203125" style="237" customWidth="1"/>
    <col min="2066" max="2066" width="5.88671875" style="237" customWidth="1"/>
    <col min="2067" max="2067" width="6.109375" style="237" customWidth="1"/>
    <col min="2068" max="2068" width="5.44140625" style="237" customWidth="1"/>
    <col min="2069" max="2069" width="5.33203125" style="237" customWidth="1"/>
    <col min="2070" max="2070" width="6.5546875" style="237" customWidth="1"/>
    <col min="2071" max="2071" width="5.6640625" style="237" customWidth="1"/>
    <col min="2072" max="2072" width="5.44140625" style="237" customWidth="1"/>
    <col min="2073" max="2304" width="9.109375" style="237"/>
    <col min="2305" max="2305" width="2.5546875" style="237" customWidth="1"/>
    <col min="2306" max="2306" width="13.88671875" style="237" customWidth="1"/>
    <col min="2307" max="2307" width="9.44140625" style="237" customWidth="1"/>
    <col min="2308" max="2308" width="7.33203125" style="237" customWidth="1"/>
    <col min="2309" max="2309" width="6.88671875" style="237" customWidth="1"/>
    <col min="2310" max="2310" width="7.88671875" style="237" customWidth="1"/>
    <col min="2311" max="2311" width="6.6640625" style="237" customWidth="1"/>
    <col min="2312" max="2312" width="6.33203125" style="237" customWidth="1"/>
    <col min="2313" max="2313" width="8.5546875" style="237" customWidth="1"/>
    <col min="2314" max="2314" width="8.6640625" style="237" customWidth="1"/>
    <col min="2315" max="2315" width="5.109375" style="237" customWidth="1"/>
    <col min="2316" max="2316" width="9.109375" style="237" customWidth="1"/>
    <col min="2317" max="2317" width="6.109375" style="237" customWidth="1"/>
    <col min="2318" max="2319" width="7.5546875" style="237" customWidth="1"/>
    <col min="2320" max="2320" width="6.6640625" style="237" customWidth="1"/>
    <col min="2321" max="2321" width="5.33203125" style="237" customWidth="1"/>
    <col min="2322" max="2322" width="5.88671875" style="237" customWidth="1"/>
    <col min="2323" max="2323" width="6.109375" style="237" customWidth="1"/>
    <col min="2324" max="2324" width="5.44140625" style="237" customWidth="1"/>
    <col min="2325" max="2325" width="5.33203125" style="237" customWidth="1"/>
    <col min="2326" max="2326" width="6.5546875" style="237" customWidth="1"/>
    <col min="2327" max="2327" width="5.6640625" style="237" customWidth="1"/>
    <col min="2328" max="2328" width="5.44140625" style="237" customWidth="1"/>
    <col min="2329" max="2560" width="9.109375" style="237"/>
    <col min="2561" max="2561" width="2.5546875" style="237" customWidth="1"/>
    <col min="2562" max="2562" width="13.88671875" style="237" customWidth="1"/>
    <col min="2563" max="2563" width="9.44140625" style="237" customWidth="1"/>
    <col min="2564" max="2564" width="7.33203125" style="237" customWidth="1"/>
    <col min="2565" max="2565" width="6.88671875" style="237" customWidth="1"/>
    <col min="2566" max="2566" width="7.88671875" style="237" customWidth="1"/>
    <col min="2567" max="2567" width="6.6640625" style="237" customWidth="1"/>
    <col min="2568" max="2568" width="6.33203125" style="237" customWidth="1"/>
    <col min="2569" max="2569" width="8.5546875" style="237" customWidth="1"/>
    <col min="2570" max="2570" width="8.6640625" style="237" customWidth="1"/>
    <col min="2571" max="2571" width="5.109375" style="237" customWidth="1"/>
    <col min="2572" max="2572" width="9.109375" style="237" customWidth="1"/>
    <col min="2573" max="2573" width="6.109375" style="237" customWidth="1"/>
    <col min="2574" max="2575" width="7.5546875" style="237" customWidth="1"/>
    <col min="2576" max="2576" width="6.6640625" style="237" customWidth="1"/>
    <col min="2577" max="2577" width="5.33203125" style="237" customWidth="1"/>
    <col min="2578" max="2578" width="5.88671875" style="237" customWidth="1"/>
    <col min="2579" max="2579" width="6.109375" style="237" customWidth="1"/>
    <col min="2580" max="2580" width="5.44140625" style="237" customWidth="1"/>
    <col min="2581" max="2581" width="5.33203125" style="237" customWidth="1"/>
    <col min="2582" max="2582" width="6.5546875" style="237" customWidth="1"/>
    <col min="2583" max="2583" width="5.6640625" style="237" customWidth="1"/>
    <col min="2584" max="2584" width="5.44140625" style="237" customWidth="1"/>
    <col min="2585" max="2816" width="9.109375" style="237"/>
    <col min="2817" max="2817" width="2.5546875" style="237" customWidth="1"/>
    <col min="2818" max="2818" width="13.88671875" style="237" customWidth="1"/>
    <col min="2819" max="2819" width="9.44140625" style="237" customWidth="1"/>
    <col min="2820" max="2820" width="7.33203125" style="237" customWidth="1"/>
    <col min="2821" max="2821" width="6.88671875" style="237" customWidth="1"/>
    <col min="2822" max="2822" width="7.88671875" style="237" customWidth="1"/>
    <col min="2823" max="2823" width="6.6640625" style="237" customWidth="1"/>
    <col min="2824" max="2824" width="6.33203125" style="237" customWidth="1"/>
    <col min="2825" max="2825" width="8.5546875" style="237" customWidth="1"/>
    <col min="2826" max="2826" width="8.6640625" style="237" customWidth="1"/>
    <col min="2827" max="2827" width="5.109375" style="237" customWidth="1"/>
    <col min="2828" max="2828" width="9.109375" style="237" customWidth="1"/>
    <col min="2829" max="2829" width="6.109375" style="237" customWidth="1"/>
    <col min="2830" max="2831" width="7.5546875" style="237" customWidth="1"/>
    <col min="2832" max="2832" width="6.6640625" style="237" customWidth="1"/>
    <col min="2833" max="2833" width="5.33203125" style="237" customWidth="1"/>
    <col min="2834" max="2834" width="5.88671875" style="237" customWidth="1"/>
    <col min="2835" max="2835" width="6.109375" style="237" customWidth="1"/>
    <col min="2836" max="2836" width="5.44140625" style="237" customWidth="1"/>
    <col min="2837" max="2837" width="5.33203125" style="237" customWidth="1"/>
    <col min="2838" max="2838" width="6.5546875" style="237" customWidth="1"/>
    <col min="2839" max="2839" width="5.6640625" style="237" customWidth="1"/>
    <col min="2840" max="2840" width="5.44140625" style="237" customWidth="1"/>
    <col min="2841" max="3072" width="9.109375" style="237"/>
    <col min="3073" max="3073" width="2.5546875" style="237" customWidth="1"/>
    <col min="3074" max="3074" width="13.88671875" style="237" customWidth="1"/>
    <col min="3075" max="3075" width="9.44140625" style="237" customWidth="1"/>
    <col min="3076" max="3076" width="7.33203125" style="237" customWidth="1"/>
    <col min="3077" max="3077" width="6.88671875" style="237" customWidth="1"/>
    <col min="3078" max="3078" width="7.88671875" style="237" customWidth="1"/>
    <col min="3079" max="3079" width="6.6640625" style="237" customWidth="1"/>
    <col min="3080" max="3080" width="6.33203125" style="237" customWidth="1"/>
    <col min="3081" max="3081" width="8.5546875" style="237" customWidth="1"/>
    <col min="3082" max="3082" width="8.6640625" style="237" customWidth="1"/>
    <col min="3083" max="3083" width="5.109375" style="237" customWidth="1"/>
    <col min="3084" max="3084" width="9.109375" style="237" customWidth="1"/>
    <col min="3085" max="3085" width="6.109375" style="237" customWidth="1"/>
    <col min="3086" max="3087" width="7.5546875" style="237" customWidth="1"/>
    <col min="3088" max="3088" width="6.6640625" style="237" customWidth="1"/>
    <col min="3089" max="3089" width="5.33203125" style="237" customWidth="1"/>
    <col min="3090" max="3090" width="5.88671875" style="237" customWidth="1"/>
    <col min="3091" max="3091" width="6.109375" style="237" customWidth="1"/>
    <col min="3092" max="3092" width="5.44140625" style="237" customWidth="1"/>
    <col min="3093" max="3093" width="5.33203125" style="237" customWidth="1"/>
    <col min="3094" max="3094" width="6.5546875" style="237" customWidth="1"/>
    <col min="3095" max="3095" width="5.6640625" style="237" customWidth="1"/>
    <col min="3096" max="3096" width="5.44140625" style="237" customWidth="1"/>
    <col min="3097" max="3328" width="9.109375" style="237"/>
    <col min="3329" max="3329" width="2.5546875" style="237" customWidth="1"/>
    <col min="3330" max="3330" width="13.88671875" style="237" customWidth="1"/>
    <col min="3331" max="3331" width="9.44140625" style="237" customWidth="1"/>
    <col min="3332" max="3332" width="7.33203125" style="237" customWidth="1"/>
    <col min="3333" max="3333" width="6.88671875" style="237" customWidth="1"/>
    <col min="3334" max="3334" width="7.88671875" style="237" customWidth="1"/>
    <col min="3335" max="3335" width="6.6640625" style="237" customWidth="1"/>
    <col min="3336" max="3336" width="6.33203125" style="237" customWidth="1"/>
    <col min="3337" max="3337" width="8.5546875" style="237" customWidth="1"/>
    <col min="3338" max="3338" width="8.6640625" style="237" customWidth="1"/>
    <col min="3339" max="3339" width="5.109375" style="237" customWidth="1"/>
    <col min="3340" max="3340" width="9.109375" style="237" customWidth="1"/>
    <col min="3341" max="3341" width="6.109375" style="237" customWidth="1"/>
    <col min="3342" max="3343" width="7.5546875" style="237" customWidth="1"/>
    <col min="3344" max="3344" width="6.6640625" style="237" customWidth="1"/>
    <col min="3345" max="3345" width="5.33203125" style="237" customWidth="1"/>
    <col min="3346" max="3346" width="5.88671875" style="237" customWidth="1"/>
    <col min="3347" max="3347" width="6.109375" style="237" customWidth="1"/>
    <col min="3348" max="3348" width="5.44140625" style="237" customWidth="1"/>
    <col min="3349" max="3349" width="5.33203125" style="237" customWidth="1"/>
    <col min="3350" max="3350" width="6.5546875" style="237" customWidth="1"/>
    <col min="3351" max="3351" width="5.6640625" style="237" customWidth="1"/>
    <col min="3352" max="3352" width="5.44140625" style="237" customWidth="1"/>
    <col min="3353" max="3584" width="9.109375" style="237"/>
    <col min="3585" max="3585" width="2.5546875" style="237" customWidth="1"/>
    <col min="3586" max="3586" width="13.88671875" style="237" customWidth="1"/>
    <col min="3587" max="3587" width="9.44140625" style="237" customWidth="1"/>
    <col min="3588" max="3588" width="7.33203125" style="237" customWidth="1"/>
    <col min="3589" max="3589" width="6.88671875" style="237" customWidth="1"/>
    <col min="3590" max="3590" width="7.88671875" style="237" customWidth="1"/>
    <col min="3591" max="3591" width="6.6640625" style="237" customWidth="1"/>
    <col min="3592" max="3592" width="6.33203125" style="237" customWidth="1"/>
    <col min="3593" max="3593" width="8.5546875" style="237" customWidth="1"/>
    <col min="3594" max="3594" width="8.6640625" style="237" customWidth="1"/>
    <col min="3595" max="3595" width="5.109375" style="237" customWidth="1"/>
    <col min="3596" max="3596" width="9.109375" style="237" customWidth="1"/>
    <col min="3597" max="3597" width="6.109375" style="237" customWidth="1"/>
    <col min="3598" max="3599" width="7.5546875" style="237" customWidth="1"/>
    <col min="3600" max="3600" width="6.6640625" style="237" customWidth="1"/>
    <col min="3601" max="3601" width="5.33203125" style="237" customWidth="1"/>
    <col min="3602" max="3602" width="5.88671875" style="237" customWidth="1"/>
    <col min="3603" max="3603" width="6.109375" style="237" customWidth="1"/>
    <col min="3604" max="3604" width="5.44140625" style="237" customWidth="1"/>
    <col min="3605" max="3605" width="5.33203125" style="237" customWidth="1"/>
    <col min="3606" max="3606" width="6.5546875" style="237" customWidth="1"/>
    <col min="3607" max="3607" width="5.6640625" style="237" customWidth="1"/>
    <col min="3608" max="3608" width="5.44140625" style="237" customWidth="1"/>
    <col min="3609" max="3840" width="9.109375" style="237"/>
    <col min="3841" max="3841" width="2.5546875" style="237" customWidth="1"/>
    <col min="3842" max="3842" width="13.88671875" style="237" customWidth="1"/>
    <col min="3843" max="3843" width="9.44140625" style="237" customWidth="1"/>
    <col min="3844" max="3844" width="7.33203125" style="237" customWidth="1"/>
    <col min="3845" max="3845" width="6.88671875" style="237" customWidth="1"/>
    <col min="3846" max="3846" width="7.88671875" style="237" customWidth="1"/>
    <col min="3847" max="3847" width="6.6640625" style="237" customWidth="1"/>
    <col min="3848" max="3848" width="6.33203125" style="237" customWidth="1"/>
    <col min="3849" max="3849" width="8.5546875" style="237" customWidth="1"/>
    <col min="3850" max="3850" width="8.6640625" style="237" customWidth="1"/>
    <col min="3851" max="3851" width="5.109375" style="237" customWidth="1"/>
    <col min="3852" max="3852" width="9.109375" style="237" customWidth="1"/>
    <col min="3853" max="3853" width="6.109375" style="237" customWidth="1"/>
    <col min="3854" max="3855" width="7.5546875" style="237" customWidth="1"/>
    <col min="3856" max="3856" width="6.6640625" style="237" customWidth="1"/>
    <col min="3857" max="3857" width="5.33203125" style="237" customWidth="1"/>
    <col min="3858" max="3858" width="5.88671875" style="237" customWidth="1"/>
    <col min="3859" max="3859" width="6.109375" style="237" customWidth="1"/>
    <col min="3860" max="3860" width="5.44140625" style="237" customWidth="1"/>
    <col min="3861" max="3861" width="5.33203125" style="237" customWidth="1"/>
    <col min="3862" max="3862" width="6.5546875" style="237" customWidth="1"/>
    <col min="3863" max="3863" width="5.6640625" style="237" customWidth="1"/>
    <col min="3864" max="3864" width="5.44140625" style="237" customWidth="1"/>
    <col min="3865" max="4096" width="9.109375" style="237"/>
    <col min="4097" max="4097" width="2.5546875" style="237" customWidth="1"/>
    <col min="4098" max="4098" width="13.88671875" style="237" customWidth="1"/>
    <col min="4099" max="4099" width="9.44140625" style="237" customWidth="1"/>
    <col min="4100" max="4100" width="7.33203125" style="237" customWidth="1"/>
    <col min="4101" max="4101" width="6.88671875" style="237" customWidth="1"/>
    <col min="4102" max="4102" width="7.88671875" style="237" customWidth="1"/>
    <col min="4103" max="4103" width="6.6640625" style="237" customWidth="1"/>
    <col min="4104" max="4104" width="6.33203125" style="237" customWidth="1"/>
    <col min="4105" max="4105" width="8.5546875" style="237" customWidth="1"/>
    <col min="4106" max="4106" width="8.6640625" style="237" customWidth="1"/>
    <col min="4107" max="4107" width="5.109375" style="237" customWidth="1"/>
    <col min="4108" max="4108" width="9.109375" style="237" customWidth="1"/>
    <col min="4109" max="4109" width="6.109375" style="237" customWidth="1"/>
    <col min="4110" max="4111" width="7.5546875" style="237" customWidth="1"/>
    <col min="4112" max="4112" width="6.6640625" style="237" customWidth="1"/>
    <col min="4113" max="4113" width="5.33203125" style="237" customWidth="1"/>
    <col min="4114" max="4114" width="5.88671875" style="237" customWidth="1"/>
    <col min="4115" max="4115" width="6.109375" style="237" customWidth="1"/>
    <col min="4116" max="4116" width="5.44140625" style="237" customWidth="1"/>
    <col min="4117" max="4117" width="5.33203125" style="237" customWidth="1"/>
    <col min="4118" max="4118" width="6.5546875" style="237" customWidth="1"/>
    <col min="4119" max="4119" width="5.6640625" style="237" customWidth="1"/>
    <col min="4120" max="4120" width="5.44140625" style="237" customWidth="1"/>
    <col min="4121" max="4352" width="9.109375" style="237"/>
    <col min="4353" max="4353" width="2.5546875" style="237" customWidth="1"/>
    <col min="4354" max="4354" width="13.88671875" style="237" customWidth="1"/>
    <col min="4355" max="4355" width="9.44140625" style="237" customWidth="1"/>
    <col min="4356" max="4356" width="7.33203125" style="237" customWidth="1"/>
    <col min="4357" max="4357" width="6.88671875" style="237" customWidth="1"/>
    <col min="4358" max="4358" width="7.88671875" style="237" customWidth="1"/>
    <col min="4359" max="4359" width="6.6640625" style="237" customWidth="1"/>
    <col min="4360" max="4360" width="6.33203125" style="237" customWidth="1"/>
    <col min="4361" max="4361" width="8.5546875" style="237" customWidth="1"/>
    <col min="4362" max="4362" width="8.6640625" style="237" customWidth="1"/>
    <col min="4363" max="4363" width="5.109375" style="237" customWidth="1"/>
    <col min="4364" max="4364" width="9.109375" style="237" customWidth="1"/>
    <col min="4365" max="4365" width="6.109375" style="237" customWidth="1"/>
    <col min="4366" max="4367" width="7.5546875" style="237" customWidth="1"/>
    <col min="4368" max="4368" width="6.6640625" style="237" customWidth="1"/>
    <col min="4369" max="4369" width="5.33203125" style="237" customWidth="1"/>
    <col min="4370" max="4370" width="5.88671875" style="237" customWidth="1"/>
    <col min="4371" max="4371" width="6.109375" style="237" customWidth="1"/>
    <col min="4372" max="4372" width="5.44140625" style="237" customWidth="1"/>
    <col min="4373" max="4373" width="5.33203125" style="237" customWidth="1"/>
    <col min="4374" max="4374" width="6.5546875" style="237" customWidth="1"/>
    <col min="4375" max="4375" width="5.6640625" style="237" customWidth="1"/>
    <col min="4376" max="4376" width="5.44140625" style="237" customWidth="1"/>
    <col min="4377" max="4608" width="9.109375" style="237"/>
    <col min="4609" max="4609" width="2.5546875" style="237" customWidth="1"/>
    <col min="4610" max="4610" width="13.88671875" style="237" customWidth="1"/>
    <col min="4611" max="4611" width="9.44140625" style="237" customWidth="1"/>
    <col min="4612" max="4612" width="7.33203125" style="237" customWidth="1"/>
    <col min="4613" max="4613" width="6.88671875" style="237" customWidth="1"/>
    <col min="4614" max="4614" width="7.88671875" style="237" customWidth="1"/>
    <col min="4615" max="4615" width="6.6640625" style="237" customWidth="1"/>
    <col min="4616" max="4616" width="6.33203125" style="237" customWidth="1"/>
    <col min="4617" max="4617" width="8.5546875" style="237" customWidth="1"/>
    <col min="4618" max="4618" width="8.6640625" style="237" customWidth="1"/>
    <col min="4619" max="4619" width="5.109375" style="237" customWidth="1"/>
    <col min="4620" max="4620" width="9.109375" style="237" customWidth="1"/>
    <col min="4621" max="4621" width="6.109375" style="237" customWidth="1"/>
    <col min="4622" max="4623" width="7.5546875" style="237" customWidth="1"/>
    <col min="4624" max="4624" width="6.6640625" style="237" customWidth="1"/>
    <col min="4625" max="4625" width="5.33203125" style="237" customWidth="1"/>
    <col min="4626" max="4626" width="5.88671875" style="237" customWidth="1"/>
    <col min="4627" max="4627" width="6.109375" style="237" customWidth="1"/>
    <col min="4628" max="4628" width="5.44140625" style="237" customWidth="1"/>
    <col min="4629" max="4629" width="5.33203125" style="237" customWidth="1"/>
    <col min="4630" max="4630" width="6.5546875" style="237" customWidth="1"/>
    <col min="4631" max="4631" width="5.6640625" style="237" customWidth="1"/>
    <col min="4632" max="4632" width="5.44140625" style="237" customWidth="1"/>
    <col min="4633" max="4864" width="9.109375" style="237"/>
    <col min="4865" max="4865" width="2.5546875" style="237" customWidth="1"/>
    <col min="4866" max="4866" width="13.88671875" style="237" customWidth="1"/>
    <col min="4867" max="4867" width="9.44140625" style="237" customWidth="1"/>
    <col min="4868" max="4868" width="7.33203125" style="237" customWidth="1"/>
    <col min="4869" max="4869" width="6.88671875" style="237" customWidth="1"/>
    <col min="4870" max="4870" width="7.88671875" style="237" customWidth="1"/>
    <col min="4871" max="4871" width="6.6640625" style="237" customWidth="1"/>
    <col min="4872" max="4872" width="6.33203125" style="237" customWidth="1"/>
    <col min="4873" max="4873" width="8.5546875" style="237" customWidth="1"/>
    <col min="4874" max="4874" width="8.6640625" style="237" customWidth="1"/>
    <col min="4875" max="4875" width="5.109375" style="237" customWidth="1"/>
    <col min="4876" max="4876" width="9.109375" style="237" customWidth="1"/>
    <col min="4877" max="4877" width="6.109375" style="237" customWidth="1"/>
    <col min="4878" max="4879" width="7.5546875" style="237" customWidth="1"/>
    <col min="4880" max="4880" width="6.6640625" style="237" customWidth="1"/>
    <col min="4881" max="4881" width="5.33203125" style="237" customWidth="1"/>
    <col min="4882" max="4882" width="5.88671875" style="237" customWidth="1"/>
    <col min="4883" max="4883" width="6.109375" style="237" customWidth="1"/>
    <col min="4884" max="4884" width="5.44140625" style="237" customWidth="1"/>
    <col min="4885" max="4885" width="5.33203125" style="237" customWidth="1"/>
    <col min="4886" max="4886" width="6.5546875" style="237" customWidth="1"/>
    <col min="4887" max="4887" width="5.6640625" style="237" customWidth="1"/>
    <col min="4888" max="4888" width="5.44140625" style="237" customWidth="1"/>
    <col min="4889" max="5120" width="9.109375" style="237"/>
    <col min="5121" max="5121" width="2.5546875" style="237" customWidth="1"/>
    <col min="5122" max="5122" width="13.88671875" style="237" customWidth="1"/>
    <col min="5123" max="5123" width="9.44140625" style="237" customWidth="1"/>
    <col min="5124" max="5124" width="7.33203125" style="237" customWidth="1"/>
    <col min="5125" max="5125" width="6.88671875" style="237" customWidth="1"/>
    <col min="5126" max="5126" width="7.88671875" style="237" customWidth="1"/>
    <col min="5127" max="5127" width="6.6640625" style="237" customWidth="1"/>
    <col min="5128" max="5128" width="6.33203125" style="237" customWidth="1"/>
    <col min="5129" max="5129" width="8.5546875" style="237" customWidth="1"/>
    <col min="5130" max="5130" width="8.6640625" style="237" customWidth="1"/>
    <col min="5131" max="5131" width="5.109375" style="237" customWidth="1"/>
    <col min="5132" max="5132" width="9.109375" style="237" customWidth="1"/>
    <col min="5133" max="5133" width="6.109375" style="237" customWidth="1"/>
    <col min="5134" max="5135" width="7.5546875" style="237" customWidth="1"/>
    <col min="5136" max="5136" width="6.6640625" style="237" customWidth="1"/>
    <col min="5137" max="5137" width="5.33203125" style="237" customWidth="1"/>
    <col min="5138" max="5138" width="5.88671875" style="237" customWidth="1"/>
    <col min="5139" max="5139" width="6.109375" style="237" customWidth="1"/>
    <col min="5140" max="5140" width="5.44140625" style="237" customWidth="1"/>
    <col min="5141" max="5141" width="5.33203125" style="237" customWidth="1"/>
    <col min="5142" max="5142" width="6.5546875" style="237" customWidth="1"/>
    <col min="5143" max="5143" width="5.6640625" style="237" customWidth="1"/>
    <col min="5144" max="5144" width="5.44140625" style="237" customWidth="1"/>
    <col min="5145" max="5376" width="9.109375" style="237"/>
    <col min="5377" max="5377" width="2.5546875" style="237" customWidth="1"/>
    <col min="5378" max="5378" width="13.88671875" style="237" customWidth="1"/>
    <col min="5379" max="5379" width="9.44140625" style="237" customWidth="1"/>
    <col min="5380" max="5380" width="7.33203125" style="237" customWidth="1"/>
    <col min="5381" max="5381" width="6.88671875" style="237" customWidth="1"/>
    <col min="5382" max="5382" width="7.88671875" style="237" customWidth="1"/>
    <col min="5383" max="5383" width="6.6640625" style="237" customWidth="1"/>
    <col min="5384" max="5384" width="6.33203125" style="237" customWidth="1"/>
    <col min="5385" max="5385" width="8.5546875" style="237" customWidth="1"/>
    <col min="5386" max="5386" width="8.6640625" style="237" customWidth="1"/>
    <col min="5387" max="5387" width="5.109375" style="237" customWidth="1"/>
    <col min="5388" max="5388" width="9.109375" style="237" customWidth="1"/>
    <col min="5389" max="5389" width="6.109375" style="237" customWidth="1"/>
    <col min="5390" max="5391" width="7.5546875" style="237" customWidth="1"/>
    <col min="5392" max="5392" width="6.6640625" style="237" customWidth="1"/>
    <col min="5393" max="5393" width="5.33203125" style="237" customWidth="1"/>
    <col min="5394" max="5394" width="5.88671875" style="237" customWidth="1"/>
    <col min="5395" max="5395" width="6.109375" style="237" customWidth="1"/>
    <col min="5396" max="5396" width="5.44140625" style="237" customWidth="1"/>
    <col min="5397" max="5397" width="5.33203125" style="237" customWidth="1"/>
    <col min="5398" max="5398" width="6.5546875" style="237" customWidth="1"/>
    <col min="5399" max="5399" width="5.6640625" style="237" customWidth="1"/>
    <col min="5400" max="5400" width="5.44140625" style="237" customWidth="1"/>
    <col min="5401" max="5632" width="9.109375" style="237"/>
    <col min="5633" max="5633" width="2.5546875" style="237" customWidth="1"/>
    <col min="5634" max="5634" width="13.88671875" style="237" customWidth="1"/>
    <col min="5635" max="5635" width="9.44140625" style="237" customWidth="1"/>
    <col min="5636" max="5636" width="7.33203125" style="237" customWidth="1"/>
    <col min="5637" max="5637" width="6.88671875" style="237" customWidth="1"/>
    <col min="5638" max="5638" width="7.88671875" style="237" customWidth="1"/>
    <col min="5639" max="5639" width="6.6640625" style="237" customWidth="1"/>
    <col min="5640" max="5640" width="6.33203125" style="237" customWidth="1"/>
    <col min="5641" max="5641" width="8.5546875" style="237" customWidth="1"/>
    <col min="5642" max="5642" width="8.6640625" style="237" customWidth="1"/>
    <col min="5643" max="5643" width="5.109375" style="237" customWidth="1"/>
    <col min="5644" max="5644" width="9.109375" style="237" customWidth="1"/>
    <col min="5645" max="5645" width="6.109375" style="237" customWidth="1"/>
    <col min="5646" max="5647" width="7.5546875" style="237" customWidth="1"/>
    <col min="5648" max="5648" width="6.6640625" style="237" customWidth="1"/>
    <col min="5649" max="5649" width="5.33203125" style="237" customWidth="1"/>
    <col min="5650" max="5650" width="5.88671875" style="237" customWidth="1"/>
    <col min="5651" max="5651" width="6.109375" style="237" customWidth="1"/>
    <col min="5652" max="5652" width="5.44140625" style="237" customWidth="1"/>
    <col min="5653" max="5653" width="5.33203125" style="237" customWidth="1"/>
    <col min="5654" max="5654" width="6.5546875" style="237" customWidth="1"/>
    <col min="5655" max="5655" width="5.6640625" style="237" customWidth="1"/>
    <col min="5656" max="5656" width="5.44140625" style="237" customWidth="1"/>
    <col min="5657" max="5888" width="9.109375" style="237"/>
    <col min="5889" max="5889" width="2.5546875" style="237" customWidth="1"/>
    <col min="5890" max="5890" width="13.88671875" style="237" customWidth="1"/>
    <col min="5891" max="5891" width="9.44140625" style="237" customWidth="1"/>
    <col min="5892" max="5892" width="7.33203125" style="237" customWidth="1"/>
    <col min="5893" max="5893" width="6.88671875" style="237" customWidth="1"/>
    <col min="5894" max="5894" width="7.88671875" style="237" customWidth="1"/>
    <col min="5895" max="5895" width="6.6640625" style="237" customWidth="1"/>
    <col min="5896" max="5896" width="6.33203125" style="237" customWidth="1"/>
    <col min="5897" max="5897" width="8.5546875" style="237" customWidth="1"/>
    <col min="5898" max="5898" width="8.6640625" style="237" customWidth="1"/>
    <col min="5899" max="5899" width="5.109375" style="237" customWidth="1"/>
    <col min="5900" max="5900" width="9.109375" style="237" customWidth="1"/>
    <col min="5901" max="5901" width="6.109375" style="237" customWidth="1"/>
    <col min="5902" max="5903" width="7.5546875" style="237" customWidth="1"/>
    <col min="5904" max="5904" width="6.6640625" style="237" customWidth="1"/>
    <col min="5905" max="5905" width="5.33203125" style="237" customWidth="1"/>
    <col min="5906" max="5906" width="5.88671875" style="237" customWidth="1"/>
    <col min="5907" max="5907" width="6.109375" style="237" customWidth="1"/>
    <col min="5908" max="5908" width="5.44140625" style="237" customWidth="1"/>
    <col min="5909" max="5909" width="5.33203125" style="237" customWidth="1"/>
    <col min="5910" max="5910" width="6.5546875" style="237" customWidth="1"/>
    <col min="5911" max="5911" width="5.6640625" style="237" customWidth="1"/>
    <col min="5912" max="5912" width="5.44140625" style="237" customWidth="1"/>
    <col min="5913" max="6144" width="9.109375" style="237"/>
    <col min="6145" max="6145" width="2.5546875" style="237" customWidth="1"/>
    <col min="6146" max="6146" width="13.88671875" style="237" customWidth="1"/>
    <col min="6147" max="6147" width="9.44140625" style="237" customWidth="1"/>
    <col min="6148" max="6148" width="7.33203125" style="237" customWidth="1"/>
    <col min="6149" max="6149" width="6.88671875" style="237" customWidth="1"/>
    <col min="6150" max="6150" width="7.88671875" style="237" customWidth="1"/>
    <col min="6151" max="6151" width="6.6640625" style="237" customWidth="1"/>
    <col min="6152" max="6152" width="6.33203125" style="237" customWidth="1"/>
    <col min="6153" max="6153" width="8.5546875" style="237" customWidth="1"/>
    <col min="6154" max="6154" width="8.6640625" style="237" customWidth="1"/>
    <col min="6155" max="6155" width="5.109375" style="237" customWidth="1"/>
    <col min="6156" max="6156" width="9.109375" style="237" customWidth="1"/>
    <col min="6157" max="6157" width="6.109375" style="237" customWidth="1"/>
    <col min="6158" max="6159" width="7.5546875" style="237" customWidth="1"/>
    <col min="6160" max="6160" width="6.6640625" style="237" customWidth="1"/>
    <col min="6161" max="6161" width="5.33203125" style="237" customWidth="1"/>
    <col min="6162" max="6162" width="5.88671875" style="237" customWidth="1"/>
    <col min="6163" max="6163" width="6.109375" style="237" customWidth="1"/>
    <col min="6164" max="6164" width="5.44140625" style="237" customWidth="1"/>
    <col min="6165" max="6165" width="5.33203125" style="237" customWidth="1"/>
    <col min="6166" max="6166" width="6.5546875" style="237" customWidth="1"/>
    <col min="6167" max="6167" width="5.6640625" style="237" customWidth="1"/>
    <col min="6168" max="6168" width="5.44140625" style="237" customWidth="1"/>
    <col min="6169" max="6400" width="9.109375" style="237"/>
    <col min="6401" max="6401" width="2.5546875" style="237" customWidth="1"/>
    <col min="6402" max="6402" width="13.88671875" style="237" customWidth="1"/>
    <col min="6403" max="6403" width="9.44140625" style="237" customWidth="1"/>
    <col min="6404" max="6404" width="7.33203125" style="237" customWidth="1"/>
    <col min="6405" max="6405" width="6.88671875" style="237" customWidth="1"/>
    <col min="6406" max="6406" width="7.88671875" style="237" customWidth="1"/>
    <col min="6407" max="6407" width="6.6640625" style="237" customWidth="1"/>
    <col min="6408" max="6408" width="6.33203125" style="237" customWidth="1"/>
    <col min="6409" max="6409" width="8.5546875" style="237" customWidth="1"/>
    <col min="6410" max="6410" width="8.6640625" style="237" customWidth="1"/>
    <col min="6411" max="6411" width="5.109375" style="237" customWidth="1"/>
    <col min="6412" max="6412" width="9.109375" style="237" customWidth="1"/>
    <col min="6413" max="6413" width="6.109375" style="237" customWidth="1"/>
    <col min="6414" max="6415" width="7.5546875" style="237" customWidth="1"/>
    <col min="6416" max="6416" width="6.6640625" style="237" customWidth="1"/>
    <col min="6417" max="6417" width="5.33203125" style="237" customWidth="1"/>
    <col min="6418" max="6418" width="5.88671875" style="237" customWidth="1"/>
    <col min="6419" max="6419" width="6.109375" style="237" customWidth="1"/>
    <col min="6420" max="6420" width="5.44140625" style="237" customWidth="1"/>
    <col min="6421" max="6421" width="5.33203125" style="237" customWidth="1"/>
    <col min="6422" max="6422" width="6.5546875" style="237" customWidth="1"/>
    <col min="6423" max="6423" width="5.6640625" style="237" customWidth="1"/>
    <col min="6424" max="6424" width="5.44140625" style="237" customWidth="1"/>
    <col min="6425" max="6656" width="9.109375" style="237"/>
    <col min="6657" max="6657" width="2.5546875" style="237" customWidth="1"/>
    <col min="6658" max="6658" width="13.88671875" style="237" customWidth="1"/>
    <col min="6659" max="6659" width="9.44140625" style="237" customWidth="1"/>
    <col min="6660" max="6660" width="7.33203125" style="237" customWidth="1"/>
    <col min="6661" max="6661" width="6.88671875" style="237" customWidth="1"/>
    <col min="6662" max="6662" width="7.88671875" style="237" customWidth="1"/>
    <col min="6663" max="6663" width="6.6640625" style="237" customWidth="1"/>
    <col min="6664" max="6664" width="6.33203125" style="237" customWidth="1"/>
    <col min="6665" max="6665" width="8.5546875" style="237" customWidth="1"/>
    <col min="6666" max="6666" width="8.6640625" style="237" customWidth="1"/>
    <col min="6667" max="6667" width="5.109375" style="237" customWidth="1"/>
    <col min="6668" max="6668" width="9.109375" style="237" customWidth="1"/>
    <col min="6669" max="6669" width="6.109375" style="237" customWidth="1"/>
    <col min="6670" max="6671" width="7.5546875" style="237" customWidth="1"/>
    <col min="6672" max="6672" width="6.6640625" style="237" customWidth="1"/>
    <col min="6673" max="6673" width="5.33203125" style="237" customWidth="1"/>
    <col min="6674" max="6674" width="5.88671875" style="237" customWidth="1"/>
    <col min="6675" max="6675" width="6.109375" style="237" customWidth="1"/>
    <col min="6676" max="6676" width="5.44140625" style="237" customWidth="1"/>
    <col min="6677" max="6677" width="5.33203125" style="237" customWidth="1"/>
    <col min="6678" max="6678" width="6.5546875" style="237" customWidth="1"/>
    <col min="6679" max="6679" width="5.6640625" style="237" customWidth="1"/>
    <col min="6680" max="6680" width="5.44140625" style="237" customWidth="1"/>
    <col min="6681" max="6912" width="9.109375" style="237"/>
    <col min="6913" max="6913" width="2.5546875" style="237" customWidth="1"/>
    <col min="6914" max="6914" width="13.88671875" style="237" customWidth="1"/>
    <col min="6915" max="6915" width="9.44140625" style="237" customWidth="1"/>
    <col min="6916" max="6916" width="7.33203125" style="237" customWidth="1"/>
    <col min="6917" max="6917" width="6.88671875" style="237" customWidth="1"/>
    <col min="6918" max="6918" width="7.88671875" style="237" customWidth="1"/>
    <col min="6919" max="6919" width="6.6640625" style="237" customWidth="1"/>
    <col min="6920" max="6920" width="6.33203125" style="237" customWidth="1"/>
    <col min="6921" max="6921" width="8.5546875" style="237" customWidth="1"/>
    <col min="6922" max="6922" width="8.6640625" style="237" customWidth="1"/>
    <col min="6923" max="6923" width="5.109375" style="237" customWidth="1"/>
    <col min="6924" max="6924" width="9.109375" style="237" customWidth="1"/>
    <col min="6925" max="6925" width="6.109375" style="237" customWidth="1"/>
    <col min="6926" max="6927" width="7.5546875" style="237" customWidth="1"/>
    <col min="6928" max="6928" width="6.6640625" style="237" customWidth="1"/>
    <col min="6929" max="6929" width="5.33203125" style="237" customWidth="1"/>
    <col min="6930" max="6930" width="5.88671875" style="237" customWidth="1"/>
    <col min="6931" max="6931" width="6.109375" style="237" customWidth="1"/>
    <col min="6932" max="6932" width="5.44140625" style="237" customWidth="1"/>
    <col min="6933" max="6933" width="5.33203125" style="237" customWidth="1"/>
    <col min="6934" max="6934" width="6.5546875" style="237" customWidth="1"/>
    <col min="6935" max="6935" width="5.6640625" style="237" customWidth="1"/>
    <col min="6936" max="6936" width="5.44140625" style="237" customWidth="1"/>
    <col min="6937" max="7168" width="9.109375" style="237"/>
    <col min="7169" max="7169" width="2.5546875" style="237" customWidth="1"/>
    <col min="7170" max="7170" width="13.88671875" style="237" customWidth="1"/>
    <col min="7171" max="7171" width="9.44140625" style="237" customWidth="1"/>
    <col min="7172" max="7172" width="7.33203125" style="237" customWidth="1"/>
    <col min="7173" max="7173" width="6.88671875" style="237" customWidth="1"/>
    <col min="7174" max="7174" width="7.88671875" style="237" customWidth="1"/>
    <col min="7175" max="7175" width="6.6640625" style="237" customWidth="1"/>
    <col min="7176" max="7176" width="6.33203125" style="237" customWidth="1"/>
    <col min="7177" max="7177" width="8.5546875" style="237" customWidth="1"/>
    <col min="7178" max="7178" width="8.6640625" style="237" customWidth="1"/>
    <col min="7179" max="7179" width="5.109375" style="237" customWidth="1"/>
    <col min="7180" max="7180" width="9.109375" style="237" customWidth="1"/>
    <col min="7181" max="7181" width="6.109375" style="237" customWidth="1"/>
    <col min="7182" max="7183" width="7.5546875" style="237" customWidth="1"/>
    <col min="7184" max="7184" width="6.6640625" style="237" customWidth="1"/>
    <col min="7185" max="7185" width="5.33203125" style="237" customWidth="1"/>
    <col min="7186" max="7186" width="5.88671875" style="237" customWidth="1"/>
    <col min="7187" max="7187" width="6.109375" style="237" customWidth="1"/>
    <col min="7188" max="7188" width="5.44140625" style="237" customWidth="1"/>
    <col min="7189" max="7189" width="5.33203125" style="237" customWidth="1"/>
    <col min="7190" max="7190" width="6.5546875" style="237" customWidth="1"/>
    <col min="7191" max="7191" width="5.6640625" style="237" customWidth="1"/>
    <col min="7192" max="7192" width="5.44140625" style="237" customWidth="1"/>
    <col min="7193" max="7424" width="9.109375" style="237"/>
    <col min="7425" max="7425" width="2.5546875" style="237" customWidth="1"/>
    <col min="7426" max="7426" width="13.88671875" style="237" customWidth="1"/>
    <col min="7427" max="7427" width="9.44140625" style="237" customWidth="1"/>
    <col min="7428" max="7428" width="7.33203125" style="237" customWidth="1"/>
    <col min="7429" max="7429" width="6.88671875" style="237" customWidth="1"/>
    <col min="7430" max="7430" width="7.88671875" style="237" customWidth="1"/>
    <col min="7431" max="7431" width="6.6640625" style="237" customWidth="1"/>
    <col min="7432" max="7432" width="6.33203125" style="237" customWidth="1"/>
    <col min="7433" max="7433" width="8.5546875" style="237" customWidth="1"/>
    <col min="7434" max="7434" width="8.6640625" style="237" customWidth="1"/>
    <col min="7435" max="7435" width="5.109375" style="237" customWidth="1"/>
    <col min="7436" max="7436" width="9.109375" style="237" customWidth="1"/>
    <col min="7437" max="7437" width="6.109375" style="237" customWidth="1"/>
    <col min="7438" max="7439" width="7.5546875" style="237" customWidth="1"/>
    <col min="7440" max="7440" width="6.6640625" style="237" customWidth="1"/>
    <col min="7441" max="7441" width="5.33203125" style="237" customWidth="1"/>
    <col min="7442" max="7442" width="5.88671875" style="237" customWidth="1"/>
    <col min="7443" max="7443" width="6.109375" style="237" customWidth="1"/>
    <col min="7444" max="7444" width="5.44140625" style="237" customWidth="1"/>
    <col min="7445" max="7445" width="5.33203125" style="237" customWidth="1"/>
    <col min="7446" max="7446" width="6.5546875" style="237" customWidth="1"/>
    <col min="7447" max="7447" width="5.6640625" style="237" customWidth="1"/>
    <col min="7448" max="7448" width="5.44140625" style="237" customWidth="1"/>
    <col min="7449" max="7680" width="9.109375" style="237"/>
    <col min="7681" max="7681" width="2.5546875" style="237" customWidth="1"/>
    <col min="7682" max="7682" width="13.88671875" style="237" customWidth="1"/>
    <col min="7683" max="7683" width="9.44140625" style="237" customWidth="1"/>
    <col min="7684" max="7684" width="7.33203125" style="237" customWidth="1"/>
    <col min="7685" max="7685" width="6.88671875" style="237" customWidth="1"/>
    <col min="7686" max="7686" width="7.88671875" style="237" customWidth="1"/>
    <col min="7687" max="7687" width="6.6640625" style="237" customWidth="1"/>
    <col min="7688" max="7688" width="6.33203125" style="237" customWidth="1"/>
    <col min="7689" max="7689" width="8.5546875" style="237" customWidth="1"/>
    <col min="7690" max="7690" width="8.6640625" style="237" customWidth="1"/>
    <col min="7691" max="7691" width="5.109375" style="237" customWidth="1"/>
    <col min="7692" max="7692" width="9.109375" style="237" customWidth="1"/>
    <col min="7693" max="7693" width="6.109375" style="237" customWidth="1"/>
    <col min="7694" max="7695" width="7.5546875" style="237" customWidth="1"/>
    <col min="7696" max="7696" width="6.6640625" style="237" customWidth="1"/>
    <col min="7697" max="7697" width="5.33203125" style="237" customWidth="1"/>
    <col min="7698" max="7698" width="5.88671875" style="237" customWidth="1"/>
    <col min="7699" max="7699" width="6.109375" style="237" customWidth="1"/>
    <col min="7700" max="7700" width="5.44140625" style="237" customWidth="1"/>
    <col min="7701" max="7701" width="5.33203125" style="237" customWidth="1"/>
    <col min="7702" max="7702" width="6.5546875" style="237" customWidth="1"/>
    <col min="7703" max="7703" width="5.6640625" style="237" customWidth="1"/>
    <col min="7704" max="7704" width="5.44140625" style="237" customWidth="1"/>
    <col min="7705" max="7936" width="9.109375" style="237"/>
    <col min="7937" max="7937" width="2.5546875" style="237" customWidth="1"/>
    <col min="7938" max="7938" width="13.88671875" style="237" customWidth="1"/>
    <col min="7939" max="7939" width="9.44140625" style="237" customWidth="1"/>
    <col min="7940" max="7940" width="7.33203125" style="237" customWidth="1"/>
    <col min="7941" max="7941" width="6.88671875" style="237" customWidth="1"/>
    <col min="7942" max="7942" width="7.88671875" style="237" customWidth="1"/>
    <col min="7943" max="7943" width="6.6640625" style="237" customWidth="1"/>
    <col min="7944" max="7944" width="6.33203125" style="237" customWidth="1"/>
    <col min="7945" max="7945" width="8.5546875" style="237" customWidth="1"/>
    <col min="7946" max="7946" width="8.6640625" style="237" customWidth="1"/>
    <col min="7947" max="7947" width="5.109375" style="237" customWidth="1"/>
    <col min="7948" max="7948" width="9.109375" style="237" customWidth="1"/>
    <col min="7949" max="7949" width="6.109375" style="237" customWidth="1"/>
    <col min="7950" max="7951" width="7.5546875" style="237" customWidth="1"/>
    <col min="7952" max="7952" width="6.6640625" style="237" customWidth="1"/>
    <col min="7953" max="7953" width="5.33203125" style="237" customWidth="1"/>
    <col min="7954" max="7954" width="5.88671875" style="237" customWidth="1"/>
    <col min="7955" max="7955" width="6.109375" style="237" customWidth="1"/>
    <col min="7956" max="7956" width="5.44140625" style="237" customWidth="1"/>
    <col min="7957" max="7957" width="5.33203125" style="237" customWidth="1"/>
    <col min="7958" max="7958" width="6.5546875" style="237" customWidth="1"/>
    <col min="7959" max="7959" width="5.6640625" style="237" customWidth="1"/>
    <col min="7960" max="7960" width="5.44140625" style="237" customWidth="1"/>
    <col min="7961" max="8192" width="9.109375" style="237"/>
    <col min="8193" max="8193" width="2.5546875" style="237" customWidth="1"/>
    <col min="8194" max="8194" width="13.88671875" style="237" customWidth="1"/>
    <col min="8195" max="8195" width="9.44140625" style="237" customWidth="1"/>
    <col min="8196" max="8196" width="7.33203125" style="237" customWidth="1"/>
    <col min="8197" max="8197" width="6.88671875" style="237" customWidth="1"/>
    <col min="8198" max="8198" width="7.88671875" style="237" customWidth="1"/>
    <col min="8199" max="8199" width="6.6640625" style="237" customWidth="1"/>
    <col min="8200" max="8200" width="6.33203125" style="237" customWidth="1"/>
    <col min="8201" max="8201" width="8.5546875" style="237" customWidth="1"/>
    <col min="8202" max="8202" width="8.6640625" style="237" customWidth="1"/>
    <col min="8203" max="8203" width="5.109375" style="237" customWidth="1"/>
    <col min="8204" max="8204" width="9.109375" style="237" customWidth="1"/>
    <col min="8205" max="8205" width="6.109375" style="237" customWidth="1"/>
    <col min="8206" max="8207" width="7.5546875" style="237" customWidth="1"/>
    <col min="8208" max="8208" width="6.6640625" style="237" customWidth="1"/>
    <col min="8209" max="8209" width="5.33203125" style="237" customWidth="1"/>
    <col min="8210" max="8210" width="5.88671875" style="237" customWidth="1"/>
    <col min="8211" max="8211" width="6.109375" style="237" customWidth="1"/>
    <col min="8212" max="8212" width="5.44140625" style="237" customWidth="1"/>
    <col min="8213" max="8213" width="5.33203125" style="237" customWidth="1"/>
    <col min="8214" max="8214" width="6.5546875" style="237" customWidth="1"/>
    <col min="8215" max="8215" width="5.6640625" style="237" customWidth="1"/>
    <col min="8216" max="8216" width="5.44140625" style="237" customWidth="1"/>
    <col min="8217" max="8448" width="9.109375" style="237"/>
    <col min="8449" max="8449" width="2.5546875" style="237" customWidth="1"/>
    <col min="8450" max="8450" width="13.88671875" style="237" customWidth="1"/>
    <col min="8451" max="8451" width="9.44140625" style="237" customWidth="1"/>
    <col min="8452" max="8452" width="7.33203125" style="237" customWidth="1"/>
    <col min="8453" max="8453" width="6.88671875" style="237" customWidth="1"/>
    <col min="8454" max="8454" width="7.88671875" style="237" customWidth="1"/>
    <col min="8455" max="8455" width="6.6640625" style="237" customWidth="1"/>
    <col min="8456" max="8456" width="6.33203125" style="237" customWidth="1"/>
    <col min="8457" max="8457" width="8.5546875" style="237" customWidth="1"/>
    <col min="8458" max="8458" width="8.6640625" style="237" customWidth="1"/>
    <col min="8459" max="8459" width="5.109375" style="237" customWidth="1"/>
    <col min="8460" max="8460" width="9.109375" style="237" customWidth="1"/>
    <col min="8461" max="8461" width="6.109375" style="237" customWidth="1"/>
    <col min="8462" max="8463" width="7.5546875" style="237" customWidth="1"/>
    <col min="8464" max="8464" width="6.6640625" style="237" customWidth="1"/>
    <col min="8465" max="8465" width="5.33203125" style="237" customWidth="1"/>
    <col min="8466" max="8466" width="5.88671875" style="237" customWidth="1"/>
    <col min="8467" max="8467" width="6.109375" style="237" customWidth="1"/>
    <col min="8468" max="8468" width="5.44140625" style="237" customWidth="1"/>
    <col min="8469" max="8469" width="5.33203125" style="237" customWidth="1"/>
    <col min="8470" max="8470" width="6.5546875" style="237" customWidth="1"/>
    <col min="8471" max="8471" width="5.6640625" style="237" customWidth="1"/>
    <col min="8472" max="8472" width="5.44140625" style="237" customWidth="1"/>
    <col min="8473" max="8704" width="9.109375" style="237"/>
    <col min="8705" max="8705" width="2.5546875" style="237" customWidth="1"/>
    <col min="8706" max="8706" width="13.88671875" style="237" customWidth="1"/>
    <col min="8707" max="8707" width="9.44140625" style="237" customWidth="1"/>
    <col min="8708" max="8708" width="7.33203125" style="237" customWidth="1"/>
    <col min="8709" max="8709" width="6.88671875" style="237" customWidth="1"/>
    <col min="8710" max="8710" width="7.88671875" style="237" customWidth="1"/>
    <col min="8711" max="8711" width="6.6640625" style="237" customWidth="1"/>
    <col min="8712" max="8712" width="6.33203125" style="237" customWidth="1"/>
    <col min="8713" max="8713" width="8.5546875" style="237" customWidth="1"/>
    <col min="8714" max="8714" width="8.6640625" style="237" customWidth="1"/>
    <col min="8715" max="8715" width="5.109375" style="237" customWidth="1"/>
    <col min="8716" max="8716" width="9.109375" style="237" customWidth="1"/>
    <col min="8717" max="8717" width="6.109375" style="237" customWidth="1"/>
    <col min="8718" max="8719" width="7.5546875" style="237" customWidth="1"/>
    <col min="8720" max="8720" width="6.6640625" style="237" customWidth="1"/>
    <col min="8721" max="8721" width="5.33203125" style="237" customWidth="1"/>
    <col min="8722" max="8722" width="5.88671875" style="237" customWidth="1"/>
    <col min="8723" max="8723" width="6.109375" style="237" customWidth="1"/>
    <col min="8724" max="8724" width="5.44140625" style="237" customWidth="1"/>
    <col min="8725" max="8725" width="5.33203125" style="237" customWidth="1"/>
    <col min="8726" max="8726" width="6.5546875" style="237" customWidth="1"/>
    <col min="8727" max="8727" width="5.6640625" style="237" customWidth="1"/>
    <col min="8728" max="8728" width="5.44140625" style="237" customWidth="1"/>
    <col min="8729" max="8960" width="9.109375" style="237"/>
    <col min="8961" max="8961" width="2.5546875" style="237" customWidth="1"/>
    <col min="8962" max="8962" width="13.88671875" style="237" customWidth="1"/>
    <col min="8963" max="8963" width="9.44140625" style="237" customWidth="1"/>
    <col min="8964" max="8964" width="7.33203125" style="237" customWidth="1"/>
    <col min="8965" max="8965" width="6.88671875" style="237" customWidth="1"/>
    <col min="8966" max="8966" width="7.88671875" style="237" customWidth="1"/>
    <col min="8967" max="8967" width="6.6640625" style="237" customWidth="1"/>
    <col min="8968" max="8968" width="6.33203125" style="237" customWidth="1"/>
    <col min="8969" max="8969" width="8.5546875" style="237" customWidth="1"/>
    <col min="8970" max="8970" width="8.6640625" style="237" customWidth="1"/>
    <col min="8971" max="8971" width="5.109375" style="237" customWidth="1"/>
    <col min="8972" max="8972" width="9.109375" style="237" customWidth="1"/>
    <col min="8973" max="8973" width="6.109375" style="237" customWidth="1"/>
    <col min="8974" max="8975" width="7.5546875" style="237" customWidth="1"/>
    <col min="8976" max="8976" width="6.6640625" style="237" customWidth="1"/>
    <col min="8977" max="8977" width="5.33203125" style="237" customWidth="1"/>
    <col min="8978" max="8978" width="5.88671875" style="237" customWidth="1"/>
    <col min="8979" max="8979" width="6.109375" style="237" customWidth="1"/>
    <col min="8980" max="8980" width="5.44140625" style="237" customWidth="1"/>
    <col min="8981" max="8981" width="5.33203125" style="237" customWidth="1"/>
    <col min="8982" max="8982" width="6.5546875" style="237" customWidth="1"/>
    <col min="8983" max="8983" width="5.6640625" style="237" customWidth="1"/>
    <col min="8984" max="8984" width="5.44140625" style="237" customWidth="1"/>
    <col min="8985" max="9216" width="9.109375" style="237"/>
    <col min="9217" max="9217" width="2.5546875" style="237" customWidth="1"/>
    <col min="9218" max="9218" width="13.88671875" style="237" customWidth="1"/>
    <col min="9219" max="9219" width="9.44140625" style="237" customWidth="1"/>
    <col min="9220" max="9220" width="7.33203125" style="237" customWidth="1"/>
    <col min="9221" max="9221" width="6.88671875" style="237" customWidth="1"/>
    <col min="9222" max="9222" width="7.88671875" style="237" customWidth="1"/>
    <col min="9223" max="9223" width="6.6640625" style="237" customWidth="1"/>
    <col min="9224" max="9224" width="6.33203125" style="237" customWidth="1"/>
    <col min="9225" max="9225" width="8.5546875" style="237" customWidth="1"/>
    <col min="9226" max="9226" width="8.6640625" style="237" customWidth="1"/>
    <col min="9227" max="9227" width="5.109375" style="237" customWidth="1"/>
    <col min="9228" max="9228" width="9.109375" style="237" customWidth="1"/>
    <col min="9229" max="9229" width="6.109375" style="237" customWidth="1"/>
    <col min="9230" max="9231" width="7.5546875" style="237" customWidth="1"/>
    <col min="9232" max="9232" width="6.6640625" style="237" customWidth="1"/>
    <col min="9233" max="9233" width="5.33203125" style="237" customWidth="1"/>
    <col min="9234" max="9234" width="5.88671875" style="237" customWidth="1"/>
    <col min="9235" max="9235" width="6.109375" style="237" customWidth="1"/>
    <col min="9236" max="9236" width="5.44140625" style="237" customWidth="1"/>
    <col min="9237" max="9237" width="5.33203125" style="237" customWidth="1"/>
    <col min="9238" max="9238" width="6.5546875" style="237" customWidth="1"/>
    <col min="9239" max="9239" width="5.6640625" style="237" customWidth="1"/>
    <col min="9240" max="9240" width="5.44140625" style="237" customWidth="1"/>
    <col min="9241" max="9472" width="9.109375" style="237"/>
    <col min="9473" max="9473" width="2.5546875" style="237" customWidth="1"/>
    <col min="9474" max="9474" width="13.88671875" style="237" customWidth="1"/>
    <col min="9475" max="9475" width="9.44140625" style="237" customWidth="1"/>
    <col min="9476" max="9476" width="7.33203125" style="237" customWidth="1"/>
    <col min="9477" max="9477" width="6.88671875" style="237" customWidth="1"/>
    <col min="9478" max="9478" width="7.88671875" style="237" customWidth="1"/>
    <col min="9479" max="9479" width="6.6640625" style="237" customWidth="1"/>
    <col min="9480" max="9480" width="6.33203125" style="237" customWidth="1"/>
    <col min="9481" max="9481" width="8.5546875" style="237" customWidth="1"/>
    <col min="9482" max="9482" width="8.6640625" style="237" customWidth="1"/>
    <col min="9483" max="9483" width="5.109375" style="237" customWidth="1"/>
    <col min="9484" max="9484" width="9.109375" style="237" customWidth="1"/>
    <col min="9485" max="9485" width="6.109375" style="237" customWidth="1"/>
    <col min="9486" max="9487" width="7.5546875" style="237" customWidth="1"/>
    <col min="9488" max="9488" width="6.6640625" style="237" customWidth="1"/>
    <col min="9489" max="9489" width="5.33203125" style="237" customWidth="1"/>
    <col min="9490" max="9490" width="5.88671875" style="237" customWidth="1"/>
    <col min="9491" max="9491" width="6.109375" style="237" customWidth="1"/>
    <col min="9492" max="9492" width="5.44140625" style="237" customWidth="1"/>
    <col min="9493" max="9493" width="5.33203125" style="237" customWidth="1"/>
    <col min="9494" max="9494" width="6.5546875" style="237" customWidth="1"/>
    <col min="9495" max="9495" width="5.6640625" style="237" customWidth="1"/>
    <col min="9496" max="9496" width="5.44140625" style="237" customWidth="1"/>
    <col min="9497" max="9728" width="9.109375" style="237"/>
    <col min="9729" max="9729" width="2.5546875" style="237" customWidth="1"/>
    <col min="9730" max="9730" width="13.88671875" style="237" customWidth="1"/>
    <col min="9731" max="9731" width="9.44140625" style="237" customWidth="1"/>
    <col min="9732" max="9732" width="7.33203125" style="237" customWidth="1"/>
    <col min="9733" max="9733" width="6.88671875" style="237" customWidth="1"/>
    <col min="9734" max="9734" width="7.88671875" style="237" customWidth="1"/>
    <col min="9735" max="9735" width="6.6640625" style="237" customWidth="1"/>
    <col min="9736" max="9736" width="6.33203125" style="237" customWidth="1"/>
    <col min="9737" max="9737" width="8.5546875" style="237" customWidth="1"/>
    <col min="9738" max="9738" width="8.6640625" style="237" customWidth="1"/>
    <col min="9739" max="9739" width="5.109375" style="237" customWidth="1"/>
    <col min="9740" max="9740" width="9.109375" style="237" customWidth="1"/>
    <col min="9741" max="9741" width="6.109375" style="237" customWidth="1"/>
    <col min="9742" max="9743" width="7.5546875" style="237" customWidth="1"/>
    <col min="9744" max="9744" width="6.6640625" style="237" customWidth="1"/>
    <col min="9745" max="9745" width="5.33203125" style="237" customWidth="1"/>
    <col min="9746" max="9746" width="5.88671875" style="237" customWidth="1"/>
    <col min="9747" max="9747" width="6.109375" style="237" customWidth="1"/>
    <col min="9748" max="9748" width="5.44140625" style="237" customWidth="1"/>
    <col min="9749" max="9749" width="5.33203125" style="237" customWidth="1"/>
    <col min="9750" max="9750" width="6.5546875" style="237" customWidth="1"/>
    <col min="9751" max="9751" width="5.6640625" style="237" customWidth="1"/>
    <col min="9752" max="9752" width="5.44140625" style="237" customWidth="1"/>
    <col min="9753" max="9984" width="9.109375" style="237"/>
    <col min="9985" max="9985" width="2.5546875" style="237" customWidth="1"/>
    <col min="9986" max="9986" width="13.88671875" style="237" customWidth="1"/>
    <col min="9987" max="9987" width="9.44140625" style="237" customWidth="1"/>
    <col min="9988" max="9988" width="7.33203125" style="237" customWidth="1"/>
    <col min="9989" max="9989" width="6.88671875" style="237" customWidth="1"/>
    <col min="9990" max="9990" width="7.88671875" style="237" customWidth="1"/>
    <col min="9991" max="9991" width="6.6640625" style="237" customWidth="1"/>
    <col min="9992" max="9992" width="6.33203125" style="237" customWidth="1"/>
    <col min="9993" max="9993" width="8.5546875" style="237" customWidth="1"/>
    <col min="9994" max="9994" width="8.6640625" style="237" customWidth="1"/>
    <col min="9995" max="9995" width="5.109375" style="237" customWidth="1"/>
    <col min="9996" max="9996" width="9.109375" style="237" customWidth="1"/>
    <col min="9997" max="9997" width="6.109375" style="237" customWidth="1"/>
    <col min="9998" max="9999" width="7.5546875" style="237" customWidth="1"/>
    <col min="10000" max="10000" width="6.6640625" style="237" customWidth="1"/>
    <col min="10001" max="10001" width="5.33203125" style="237" customWidth="1"/>
    <col min="10002" max="10002" width="5.88671875" style="237" customWidth="1"/>
    <col min="10003" max="10003" width="6.109375" style="237" customWidth="1"/>
    <col min="10004" max="10004" width="5.44140625" style="237" customWidth="1"/>
    <col min="10005" max="10005" width="5.33203125" style="237" customWidth="1"/>
    <col min="10006" max="10006" width="6.5546875" style="237" customWidth="1"/>
    <col min="10007" max="10007" width="5.6640625" style="237" customWidth="1"/>
    <col min="10008" max="10008" width="5.44140625" style="237" customWidth="1"/>
    <col min="10009" max="10240" width="9.109375" style="237"/>
    <col min="10241" max="10241" width="2.5546875" style="237" customWidth="1"/>
    <col min="10242" max="10242" width="13.88671875" style="237" customWidth="1"/>
    <col min="10243" max="10243" width="9.44140625" style="237" customWidth="1"/>
    <col min="10244" max="10244" width="7.33203125" style="237" customWidth="1"/>
    <col min="10245" max="10245" width="6.88671875" style="237" customWidth="1"/>
    <col min="10246" max="10246" width="7.88671875" style="237" customWidth="1"/>
    <col min="10247" max="10247" width="6.6640625" style="237" customWidth="1"/>
    <col min="10248" max="10248" width="6.33203125" style="237" customWidth="1"/>
    <col min="10249" max="10249" width="8.5546875" style="237" customWidth="1"/>
    <col min="10250" max="10250" width="8.6640625" style="237" customWidth="1"/>
    <col min="10251" max="10251" width="5.109375" style="237" customWidth="1"/>
    <col min="10252" max="10252" width="9.109375" style="237" customWidth="1"/>
    <col min="10253" max="10253" width="6.109375" style="237" customWidth="1"/>
    <col min="10254" max="10255" width="7.5546875" style="237" customWidth="1"/>
    <col min="10256" max="10256" width="6.6640625" style="237" customWidth="1"/>
    <col min="10257" max="10257" width="5.33203125" style="237" customWidth="1"/>
    <col min="10258" max="10258" width="5.88671875" style="237" customWidth="1"/>
    <col min="10259" max="10259" width="6.109375" style="237" customWidth="1"/>
    <col min="10260" max="10260" width="5.44140625" style="237" customWidth="1"/>
    <col min="10261" max="10261" width="5.33203125" style="237" customWidth="1"/>
    <col min="10262" max="10262" width="6.5546875" style="237" customWidth="1"/>
    <col min="10263" max="10263" width="5.6640625" style="237" customWidth="1"/>
    <col min="10264" max="10264" width="5.44140625" style="237" customWidth="1"/>
    <col min="10265" max="10496" width="9.109375" style="237"/>
    <col min="10497" max="10497" width="2.5546875" style="237" customWidth="1"/>
    <col min="10498" max="10498" width="13.88671875" style="237" customWidth="1"/>
    <col min="10499" max="10499" width="9.44140625" style="237" customWidth="1"/>
    <col min="10500" max="10500" width="7.33203125" style="237" customWidth="1"/>
    <col min="10501" max="10501" width="6.88671875" style="237" customWidth="1"/>
    <col min="10502" max="10502" width="7.88671875" style="237" customWidth="1"/>
    <col min="10503" max="10503" width="6.6640625" style="237" customWidth="1"/>
    <col min="10504" max="10504" width="6.33203125" style="237" customWidth="1"/>
    <col min="10505" max="10505" width="8.5546875" style="237" customWidth="1"/>
    <col min="10506" max="10506" width="8.6640625" style="237" customWidth="1"/>
    <col min="10507" max="10507" width="5.109375" style="237" customWidth="1"/>
    <col min="10508" max="10508" width="9.109375" style="237" customWidth="1"/>
    <col min="10509" max="10509" width="6.109375" style="237" customWidth="1"/>
    <col min="10510" max="10511" width="7.5546875" style="237" customWidth="1"/>
    <col min="10512" max="10512" width="6.6640625" style="237" customWidth="1"/>
    <col min="10513" max="10513" width="5.33203125" style="237" customWidth="1"/>
    <col min="10514" max="10514" width="5.88671875" style="237" customWidth="1"/>
    <col min="10515" max="10515" width="6.109375" style="237" customWidth="1"/>
    <col min="10516" max="10516" width="5.44140625" style="237" customWidth="1"/>
    <col min="10517" max="10517" width="5.33203125" style="237" customWidth="1"/>
    <col min="10518" max="10518" width="6.5546875" style="237" customWidth="1"/>
    <col min="10519" max="10519" width="5.6640625" style="237" customWidth="1"/>
    <col min="10520" max="10520" width="5.44140625" style="237" customWidth="1"/>
    <col min="10521" max="10752" width="9.109375" style="237"/>
    <col min="10753" max="10753" width="2.5546875" style="237" customWidth="1"/>
    <col min="10754" max="10754" width="13.88671875" style="237" customWidth="1"/>
    <col min="10755" max="10755" width="9.44140625" style="237" customWidth="1"/>
    <col min="10756" max="10756" width="7.33203125" style="237" customWidth="1"/>
    <col min="10757" max="10757" width="6.88671875" style="237" customWidth="1"/>
    <col min="10758" max="10758" width="7.88671875" style="237" customWidth="1"/>
    <col min="10759" max="10759" width="6.6640625" style="237" customWidth="1"/>
    <col min="10760" max="10760" width="6.33203125" style="237" customWidth="1"/>
    <col min="10761" max="10761" width="8.5546875" style="237" customWidth="1"/>
    <col min="10762" max="10762" width="8.6640625" style="237" customWidth="1"/>
    <col min="10763" max="10763" width="5.109375" style="237" customWidth="1"/>
    <col min="10764" max="10764" width="9.109375" style="237" customWidth="1"/>
    <col min="10765" max="10765" width="6.109375" style="237" customWidth="1"/>
    <col min="10766" max="10767" width="7.5546875" style="237" customWidth="1"/>
    <col min="10768" max="10768" width="6.6640625" style="237" customWidth="1"/>
    <col min="10769" max="10769" width="5.33203125" style="237" customWidth="1"/>
    <col min="10770" max="10770" width="5.88671875" style="237" customWidth="1"/>
    <col min="10771" max="10771" width="6.109375" style="237" customWidth="1"/>
    <col min="10772" max="10772" width="5.44140625" style="237" customWidth="1"/>
    <col min="10773" max="10773" width="5.33203125" style="237" customWidth="1"/>
    <col min="10774" max="10774" width="6.5546875" style="237" customWidth="1"/>
    <col min="10775" max="10775" width="5.6640625" style="237" customWidth="1"/>
    <col min="10776" max="10776" width="5.44140625" style="237" customWidth="1"/>
    <col min="10777" max="11008" width="9.109375" style="237"/>
    <col min="11009" max="11009" width="2.5546875" style="237" customWidth="1"/>
    <col min="11010" max="11010" width="13.88671875" style="237" customWidth="1"/>
    <col min="11011" max="11011" width="9.44140625" style="237" customWidth="1"/>
    <col min="11012" max="11012" width="7.33203125" style="237" customWidth="1"/>
    <col min="11013" max="11013" width="6.88671875" style="237" customWidth="1"/>
    <col min="11014" max="11014" width="7.88671875" style="237" customWidth="1"/>
    <col min="11015" max="11015" width="6.6640625" style="237" customWidth="1"/>
    <col min="11016" max="11016" width="6.33203125" style="237" customWidth="1"/>
    <col min="11017" max="11017" width="8.5546875" style="237" customWidth="1"/>
    <col min="11018" max="11018" width="8.6640625" style="237" customWidth="1"/>
    <col min="11019" max="11019" width="5.109375" style="237" customWidth="1"/>
    <col min="11020" max="11020" width="9.109375" style="237" customWidth="1"/>
    <col min="11021" max="11021" width="6.109375" style="237" customWidth="1"/>
    <col min="11022" max="11023" width="7.5546875" style="237" customWidth="1"/>
    <col min="11024" max="11024" width="6.6640625" style="237" customWidth="1"/>
    <col min="11025" max="11025" width="5.33203125" style="237" customWidth="1"/>
    <col min="11026" max="11026" width="5.88671875" style="237" customWidth="1"/>
    <col min="11027" max="11027" width="6.109375" style="237" customWidth="1"/>
    <col min="11028" max="11028" width="5.44140625" style="237" customWidth="1"/>
    <col min="11029" max="11029" width="5.33203125" style="237" customWidth="1"/>
    <col min="11030" max="11030" width="6.5546875" style="237" customWidth="1"/>
    <col min="11031" max="11031" width="5.6640625" style="237" customWidth="1"/>
    <col min="11032" max="11032" width="5.44140625" style="237" customWidth="1"/>
    <col min="11033" max="11264" width="9.109375" style="237"/>
    <col min="11265" max="11265" width="2.5546875" style="237" customWidth="1"/>
    <col min="11266" max="11266" width="13.88671875" style="237" customWidth="1"/>
    <col min="11267" max="11267" width="9.44140625" style="237" customWidth="1"/>
    <col min="11268" max="11268" width="7.33203125" style="237" customWidth="1"/>
    <col min="11269" max="11269" width="6.88671875" style="237" customWidth="1"/>
    <col min="11270" max="11270" width="7.88671875" style="237" customWidth="1"/>
    <col min="11271" max="11271" width="6.6640625" style="237" customWidth="1"/>
    <col min="11272" max="11272" width="6.33203125" style="237" customWidth="1"/>
    <col min="11273" max="11273" width="8.5546875" style="237" customWidth="1"/>
    <col min="11274" max="11274" width="8.6640625" style="237" customWidth="1"/>
    <col min="11275" max="11275" width="5.109375" style="237" customWidth="1"/>
    <col min="11276" max="11276" width="9.109375" style="237" customWidth="1"/>
    <col min="11277" max="11277" width="6.109375" style="237" customWidth="1"/>
    <col min="11278" max="11279" width="7.5546875" style="237" customWidth="1"/>
    <col min="11280" max="11280" width="6.6640625" style="237" customWidth="1"/>
    <col min="11281" max="11281" width="5.33203125" style="237" customWidth="1"/>
    <col min="11282" max="11282" width="5.88671875" style="237" customWidth="1"/>
    <col min="11283" max="11283" width="6.109375" style="237" customWidth="1"/>
    <col min="11284" max="11284" width="5.44140625" style="237" customWidth="1"/>
    <col min="11285" max="11285" width="5.33203125" style="237" customWidth="1"/>
    <col min="11286" max="11286" width="6.5546875" style="237" customWidth="1"/>
    <col min="11287" max="11287" width="5.6640625" style="237" customWidth="1"/>
    <col min="11288" max="11288" width="5.44140625" style="237" customWidth="1"/>
    <col min="11289" max="11520" width="9.109375" style="237"/>
    <col min="11521" max="11521" width="2.5546875" style="237" customWidth="1"/>
    <col min="11522" max="11522" width="13.88671875" style="237" customWidth="1"/>
    <col min="11523" max="11523" width="9.44140625" style="237" customWidth="1"/>
    <col min="11524" max="11524" width="7.33203125" style="237" customWidth="1"/>
    <col min="11525" max="11525" width="6.88671875" style="237" customWidth="1"/>
    <col min="11526" max="11526" width="7.88671875" style="237" customWidth="1"/>
    <col min="11527" max="11527" width="6.6640625" style="237" customWidth="1"/>
    <col min="11528" max="11528" width="6.33203125" style="237" customWidth="1"/>
    <col min="11529" max="11529" width="8.5546875" style="237" customWidth="1"/>
    <col min="11530" max="11530" width="8.6640625" style="237" customWidth="1"/>
    <col min="11531" max="11531" width="5.109375" style="237" customWidth="1"/>
    <col min="11532" max="11532" width="9.109375" style="237" customWidth="1"/>
    <col min="11533" max="11533" width="6.109375" style="237" customWidth="1"/>
    <col min="11534" max="11535" width="7.5546875" style="237" customWidth="1"/>
    <col min="11536" max="11536" width="6.6640625" style="237" customWidth="1"/>
    <col min="11537" max="11537" width="5.33203125" style="237" customWidth="1"/>
    <col min="11538" max="11538" width="5.88671875" style="237" customWidth="1"/>
    <col min="11539" max="11539" width="6.109375" style="237" customWidth="1"/>
    <col min="11540" max="11540" width="5.44140625" style="237" customWidth="1"/>
    <col min="11541" max="11541" width="5.33203125" style="237" customWidth="1"/>
    <col min="11542" max="11542" width="6.5546875" style="237" customWidth="1"/>
    <col min="11543" max="11543" width="5.6640625" style="237" customWidth="1"/>
    <col min="11544" max="11544" width="5.44140625" style="237" customWidth="1"/>
    <col min="11545" max="11776" width="9.109375" style="237"/>
    <col min="11777" max="11777" width="2.5546875" style="237" customWidth="1"/>
    <col min="11778" max="11778" width="13.88671875" style="237" customWidth="1"/>
    <col min="11779" max="11779" width="9.44140625" style="237" customWidth="1"/>
    <col min="11780" max="11780" width="7.33203125" style="237" customWidth="1"/>
    <col min="11781" max="11781" width="6.88671875" style="237" customWidth="1"/>
    <col min="11782" max="11782" width="7.88671875" style="237" customWidth="1"/>
    <col min="11783" max="11783" width="6.6640625" style="237" customWidth="1"/>
    <col min="11784" max="11784" width="6.33203125" style="237" customWidth="1"/>
    <col min="11785" max="11785" width="8.5546875" style="237" customWidth="1"/>
    <col min="11786" max="11786" width="8.6640625" style="237" customWidth="1"/>
    <col min="11787" max="11787" width="5.109375" style="237" customWidth="1"/>
    <col min="11788" max="11788" width="9.109375" style="237" customWidth="1"/>
    <col min="11789" max="11789" width="6.109375" style="237" customWidth="1"/>
    <col min="11790" max="11791" width="7.5546875" style="237" customWidth="1"/>
    <col min="11792" max="11792" width="6.6640625" style="237" customWidth="1"/>
    <col min="11793" max="11793" width="5.33203125" style="237" customWidth="1"/>
    <col min="11794" max="11794" width="5.88671875" style="237" customWidth="1"/>
    <col min="11795" max="11795" width="6.109375" style="237" customWidth="1"/>
    <col min="11796" max="11796" width="5.44140625" style="237" customWidth="1"/>
    <col min="11797" max="11797" width="5.33203125" style="237" customWidth="1"/>
    <col min="11798" max="11798" width="6.5546875" style="237" customWidth="1"/>
    <col min="11799" max="11799" width="5.6640625" style="237" customWidth="1"/>
    <col min="11800" max="11800" width="5.44140625" style="237" customWidth="1"/>
    <col min="11801" max="12032" width="9.109375" style="237"/>
    <col min="12033" max="12033" width="2.5546875" style="237" customWidth="1"/>
    <col min="12034" max="12034" width="13.88671875" style="237" customWidth="1"/>
    <col min="12035" max="12035" width="9.44140625" style="237" customWidth="1"/>
    <col min="12036" max="12036" width="7.33203125" style="237" customWidth="1"/>
    <col min="12037" max="12037" width="6.88671875" style="237" customWidth="1"/>
    <col min="12038" max="12038" width="7.88671875" style="237" customWidth="1"/>
    <col min="12039" max="12039" width="6.6640625" style="237" customWidth="1"/>
    <col min="12040" max="12040" width="6.33203125" style="237" customWidth="1"/>
    <col min="12041" max="12041" width="8.5546875" style="237" customWidth="1"/>
    <col min="12042" max="12042" width="8.6640625" style="237" customWidth="1"/>
    <col min="12043" max="12043" width="5.109375" style="237" customWidth="1"/>
    <col min="12044" max="12044" width="9.109375" style="237" customWidth="1"/>
    <col min="12045" max="12045" width="6.109375" style="237" customWidth="1"/>
    <col min="12046" max="12047" width="7.5546875" style="237" customWidth="1"/>
    <col min="12048" max="12048" width="6.6640625" style="237" customWidth="1"/>
    <col min="12049" max="12049" width="5.33203125" style="237" customWidth="1"/>
    <col min="12050" max="12050" width="5.88671875" style="237" customWidth="1"/>
    <col min="12051" max="12051" width="6.109375" style="237" customWidth="1"/>
    <col min="12052" max="12052" width="5.44140625" style="237" customWidth="1"/>
    <col min="12053" max="12053" width="5.33203125" style="237" customWidth="1"/>
    <col min="12054" max="12054" width="6.5546875" style="237" customWidth="1"/>
    <col min="12055" max="12055" width="5.6640625" style="237" customWidth="1"/>
    <col min="12056" max="12056" width="5.44140625" style="237" customWidth="1"/>
    <col min="12057" max="12288" width="9.109375" style="237"/>
    <col min="12289" max="12289" width="2.5546875" style="237" customWidth="1"/>
    <col min="12290" max="12290" width="13.88671875" style="237" customWidth="1"/>
    <col min="12291" max="12291" width="9.44140625" style="237" customWidth="1"/>
    <col min="12292" max="12292" width="7.33203125" style="237" customWidth="1"/>
    <col min="12293" max="12293" width="6.88671875" style="237" customWidth="1"/>
    <col min="12294" max="12294" width="7.88671875" style="237" customWidth="1"/>
    <col min="12295" max="12295" width="6.6640625" style="237" customWidth="1"/>
    <col min="12296" max="12296" width="6.33203125" style="237" customWidth="1"/>
    <col min="12297" max="12297" width="8.5546875" style="237" customWidth="1"/>
    <col min="12298" max="12298" width="8.6640625" style="237" customWidth="1"/>
    <col min="12299" max="12299" width="5.109375" style="237" customWidth="1"/>
    <col min="12300" max="12300" width="9.109375" style="237" customWidth="1"/>
    <col min="12301" max="12301" width="6.109375" style="237" customWidth="1"/>
    <col min="12302" max="12303" width="7.5546875" style="237" customWidth="1"/>
    <col min="12304" max="12304" width="6.6640625" style="237" customWidth="1"/>
    <col min="12305" max="12305" width="5.33203125" style="237" customWidth="1"/>
    <col min="12306" max="12306" width="5.88671875" style="237" customWidth="1"/>
    <col min="12307" max="12307" width="6.109375" style="237" customWidth="1"/>
    <col min="12308" max="12308" width="5.44140625" style="237" customWidth="1"/>
    <col min="12309" max="12309" width="5.33203125" style="237" customWidth="1"/>
    <col min="12310" max="12310" width="6.5546875" style="237" customWidth="1"/>
    <col min="12311" max="12311" width="5.6640625" style="237" customWidth="1"/>
    <col min="12312" max="12312" width="5.44140625" style="237" customWidth="1"/>
    <col min="12313" max="12544" width="9.109375" style="237"/>
    <col min="12545" max="12545" width="2.5546875" style="237" customWidth="1"/>
    <col min="12546" max="12546" width="13.88671875" style="237" customWidth="1"/>
    <col min="12547" max="12547" width="9.44140625" style="237" customWidth="1"/>
    <col min="12548" max="12548" width="7.33203125" style="237" customWidth="1"/>
    <col min="12549" max="12549" width="6.88671875" style="237" customWidth="1"/>
    <col min="12550" max="12550" width="7.88671875" style="237" customWidth="1"/>
    <col min="12551" max="12551" width="6.6640625" style="237" customWidth="1"/>
    <col min="12552" max="12552" width="6.33203125" style="237" customWidth="1"/>
    <col min="12553" max="12553" width="8.5546875" style="237" customWidth="1"/>
    <col min="12554" max="12554" width="8.6640625" style="237" customWidth="1"/>
    <col min="12555" max="12555" width="5.109375" style="237" customWidth="1"/>
    <col min="12556" max="12556" width="9.109375" style="237" customWidth="1"/>
    <col min="12557" max="12557" width="6.109375" style="237" customWidth="1"/>
    <col min="12558" max="12559" width="7.5546875" style="237" customWidth="1"/>
    <col min="12560" max="12560" width="6.6640625" style="237" customWidth="1"/>
    <col min="12561" max="12561" width="5.33203125" style="237" customWidth="1"/>
    <col min="12562" max="12562" width="5.88671875" style="237" customWidth="1"/>
    <col min="12563" max="12563" width="6.109375" style="237" customWidth="1"/>
    <col min="12564" max="12564" width="5.44140625" style="237" customWidth="1"/>
    <col min="12565" max="12565" width="5.33203125" style="237" customWidth="1"/>
    <col min="12566" max="12566" width="6.5546875" style="237" customWidth="1"/>
    <col min="12567" max="12567" width="5.6640625" style="237" customWidth="1"/>
    <col min="12568" max="12568" width="5.44140625" style="237" customWidth="1"/>
    <col min="12569" max="12800" width="9.109375" style="237"/>
    <col min="12801" max="12801" width="2.5546875" style="237" customWidth="1"/>
    <col min="12802" max="12802" width="13.88671875" style="237" customWidth="1"/>
    <col min="12803" max="12803" width="9.44140625" style="237" customWidth="1"/>
    <col min="12804" max="12804" width="7.33203125" style="237" customWidth="1"/>
    <col min="12805" max="12805" width="6.88671875" style="237" customWidth="1"/>
    <col min="12806" max="12806" width="7.88671875" style="237" customWidth="1"/>
    <col min="12807" max="12807" width="6.6640625" style="237" customWidth="1"/>
    <col min="12808" max="12808" width="6.33203125" style="237" customWidth="1"/>
    <col min="12809" max="12809" width="8.5546875" style="237" customWidth="1"/>
    <col min="12810" max="12810" width="8.6640625" style="237" customWidth="1"/>
    <col min="12811" max="12811" width="5.109375" style="237" customWidth="1"/>
    <col min="12812" max="12812" width="9.109375" style="237" customWidth="1"/>
    <col min="12813" max="12813" width="6.109375" style="237" customWidth="1"/>
    <col min="12814" max="12815" width="7.5546875" style="237" customWidth="1"/>
    <col min="12816" max="12816" width="6.6640625" style="237" customWidth="1"/>
    <col min="12817" max="12817" width="5.33203125" style="237" customWidth="1"/>
    <col min="12818" max="12818" width="5.88671875" style="237" customWidth="1"/>
    <col min="12819" max="12819" width="6.109375" style="237" customWidth="1"/>
    <col min="12820" max="12820" width="5.44140625" style="237" customWidth="1"/>
    <col min="12821" max="12821" width="5.33203125" style="237" customWidth="1"/>
    <col min="12822" max="12822" width="6.5546875" style="237" customWidth="1"/>
    <col min="12823" max="12823" width="5.6640625" style="237" customWidth="1"/>
    <col min="12824" max="12824" width="5.44140625" style="237" customWidth="1"/>
    <col min="12825" max="13056" width="9.109375" style="237"/>
    <col min="13057" max="13057" width="2.5546875" style="237" customWidth="1"/>
    <col min="13058" max="13058" width="13.88671875" style="237" customWidth="1"/>
    <col min="13059" max="13059" width="9.44140625" style="237" customWidth="1"/>
    <col min="13060" max="13060" width="7.33203125" style="237" customWidth="1"/>
    <col min="13061" max="13061" width="6.88671875" style="237" customWidth="1"/>
    <col min="13062" max="13062" width="7.88671875" style="237" customWidth="1"/>
    <col min="13063" max="13063" width="6.6640625" style="237" customWidth="1"/>
    <col min="13064" max="13064" width="6.33203125" style="237" customWidth="1"/>
    <col min="13065" max="13065" width="8.5546875" style="237" customWidth="1"/>
    <col min="13066" max="13066" width="8.6640625" style="237" customWidth="1"/>
    <col min="13067" max="13067" width="5.109375" style="237" customWidth="1"/>
    <col min="13068" max="13068" width="9.109375" style="237" customWidth="1"/>
    <col min="13069" max="13069" width="6.109375" style="237" customWidth="1"/>
    <col min="13070" max="13071" width="7.5546875" style="237" customWidth="1"/>
    <col min="13072" max="13072" width="6.6640625" style="237" customWidth="1"/>
    <col min="13073" max="13073" width="5.33203125" style="237" customWidth="1"/>
    <col min="13074" max="13074" width="5.88671875" style="237" customWidth="1"/>
    <col min="13075" max="13075" width="6.109375" style="237" customWidth="1"/>
    <col min="13076" max="13076" width="5.44140625" style="237" customWidth="1"/>
    <col min="13077" max="13077" width="5.33203125" style="237" customWidth="1"/>
    <col min="13078" max="13078" width="6.5546875" style="237" customWidth="1"/>
    <col min="13079" max="13079" width="5.6640625" style="237" customWidth="1"/>
    <col min="13080" max="13080" width="5.44140625" style="237" customWidth="1"/>
    <col min="13081" max="13312" width="9.109375" style="237"/>
    <col min="13313" max="13313" width="2.5546875" style="237" customWidth="1"/>
    <col min="13314" max="13314" width="13.88671875" style="237" customWidth="1"/>
    <col min="13315" max="13315" width="9.44140625" style="237" customWidth="1"/>
    <col min="13316" max="13316" width="7.33203125" style="237" customWidth="1"/>
    <col min="13317" max="13317" width="6.88671875" style="237" customWidth="1"/>
    <col min="13318" max="13318" width="7.88671875" style="237" customWidth="1"/>
    <col min="13319" max="13319" width="6.6640625" style="237" customWidth="1"/>
    <col min="13320" max="13320" width="6.33203125" style="237" customWidth="1"/>
    <col min="13321" max="13321" width="8.5546875" style="237" customWidth="1"/>
    <col min="13322" max="13322" width="8.6640625" style="237" customWidth="1"/>
    <col min="13323" max="13323" width="5.109375" style="237" customWidth="1"/>
    <col min="13324" max="13324" width="9.109375" style="237" customWidth="1"/>
    <col min="13325" max="13325" width="6.109375" style="237" customWidth="1"/>
    <col min="13326" max="13327" width="7.5546875" style="237" customWidth="1"/>
    <col min="13328" max="13328" width="6.6640625" style="237" customWidth="1"/>
    <col min="13329" max="13329" width="5.33203125" style="237" customWidth="1"/>
    <col min="13330" max="13330" width="5.88671875" style="237" customWidth="1"/>
    <col min="13331" max="13331" width="6.109375" style="237" customWidth="1"/>
    <col min="13332" max="13332" width="5.44140625" style="237" customWidth="1"/>
    <col min="13333" max="13333" width="5.33203125" style="237" customWidth="1"/>
    <col min="13334" max="13334" width="6.5546875" style="237" customWidth="1"/>
    <col min="13335" max="13335" width="5.6640625" style="237" customWidth="1"/>
    <col min="13336" max="13336" width="5.44140625" style="237" customWidth="1"/>
    <col min="13337" max="13568" width="9.109375" style="237"/>
    <col min="13569" max="13569" width="2.5546875" style="237" customWidth="1"/>
    <col min="13570" max="13570" width="13.88671875" style="237" customWidth="1"/>
    <col min="13571" max="13571" width="9.44140625" style="237" customWidth="1"/>
    <col min="13572" max="13572" width="7.33203125" style="237" customWidth="1"/>
    <col min="13573" max="13573" width="6.88671875" style="237" customWidth="1"/>
    <col min="13574" max="13574" width="7.88671875" style="237" customWidth="1"/>
    <col min="13575" max="13575" width="6.6640625" style="237" customWidth="1"/>
    <col min="13576" max="13576" width="6.33203125" style="237" customWidth="1"/>
    <col min="13577" max="13577" width="8.5546875" style="237" customWidth="1"/>
    <col min="13578" max="13578" width="8.6640625" style="237" customWidth="1"/>
    <col min="13579" max="13579" width="5.109375" style="237" customWidth="1"/>
    <col min="13580" max="13580" width="9.109375" style="237" customWidth="1"/>
    <col min="13581" max="13581" width="6.109375" style="237" customWidth="1"/>
    <col min="13582" max="13583" width="7.5546875" style="237" customWidth="1"/>
    <col min="13584" max="13584" width="6.6640625" style="237" customWidth="1"/>
    <col min="13585" max="13585" width="5.33203125" style="237" customWidth="1"/>
    <col min="13586" max="13586" width="5.88671875" style="237" customWidth="1"/>
    <col min="13587" max="13587" width="6.109375" style="237" customWidth="1"/>
    <col min="13588" max="13588" width="5.44140625" style="237" customWidth="1"/>
    <col min="13589" max="13589" width="5.33203125" style="237" customWidth="1"/>
    <col min="13590" max="13590" width="6.5546875" style="237" customWidth="1"/>
    <col min="13591" max="13591" width="5.6640625" style="237" customWidth="1"/>
    <col min="13592" max="13592" width="5.44140625" style="237" customWidth="1"/>
    <col min="13593" max="13824" width="9.109375" style="237"/>
    <col min="13825" max="13825" width="2.5546875" style="237" customWidth="1"/>
    <col min="13826" max="13826" width="13.88671875" style="237" customWidth="1"/>
    <col min="13827" max="13827" width="9.44140625" style="237" customWidth="1"/>
    <col min="13828" max="13828" width="7.33203125" style="237" customWidth="1"/>
    <col min="13829" max="13829" width="6.88671875" style="237" customWidth="1"/>
    <col min="13830" max="13830" width="7.88671875" style="237" customWidth="1"/>
    <col min="13831" max="13831" width="6.6640625" style="237" customWidth="1"/>
    <col min="13832" max="13832" width="6.33203125" style="237" customWidth="1"/>
    <col min="13833" max="13833" width="8.5546875" style="237" customWidth="1"/>
    <col min="13834" max="13834" width="8.6640625" style="237" customWidth="1"/>
    <col min="13835" max="13835" width="5.109375" style="237" customWidth="1"/>
    <col min="13836" max="13836" width="9.109375" style="237" customWidth="1"/>
    <col min="13837" max="13837" width="6.109375" style="237" customWidth="1"/>
    <col min="13838" max="13839" width="7.5546875" style="237" customWidth="1"/>
    <col min="13840" max="13840" width="6.6640625" style="237" customWidth="1"/>
    <col min="13841" max="13841" width="5.33203125" style="237" customWidth="1"/>
    <col min="13842" max="13842" width="5.88671875" style="237" customWidth="1"/>
    <col min="13843" max="13843" width="6.109375" style="237" customWidth="1"/>
    <col min="13844" max="13844" width="5.44140625" style="237" customWidth="1"/>
    <col min="13845" max="13845" width="5.33203125" style="237" customWidth="1"/>
    <col min="13846" max="13846" width="6.5546875" style="237" customWidth="1"/>
    <col min="13847" max="13847" width="5.6640625" style="237" customWidth="1"/>
    <col min="13848" max="13848" width="5.44140625" style="237" customWidth="1"/>
    <col min="13849" max="14080" width="9.109375" style="237"/>
    <col min="14081" max="14081" width="2.5546875" style="237" customWidth="1"/>
    <col min="14082" max="14082" width="13.88671875" style="237" customWidth="1"/>
    <col min="14083" max="14083" width="9.44140625" style="237" customWidth="1"/>
    <col min="14084" max="14084" width="7.33203125" style="237" customWidth="1"/>
    <col min="14085" max="14085" width="6.88671875" style="237" customWidth="1"/>
    <col min="14086" max="14086" width="7.88671875" style="237" customWidth="1"/>
    <col min="14087" max="14087" width="6.6640625" style="237" customWidth="1"/>
    <col min="14088" max="14088" width="6.33203125" style="237" customWidth="1"/>
    <col min="14089" max="14089" width="8.5546875" style="237" customWidth="1"/>
    <col min="14090" max="14090" width="8.6640625" style="237" customWidth="1"/>
    <col min="14091" max="14091" width="5.109375" style="237" customWidth="1"/>
    <col min="14092" max="14092" width="9.109375" style="237" customWidth="1"/>
    <col min="14093" max="14093" width="6.109375" style="237" customWidth="1"/>
    <col min="14094" max="14095" width="7.5546875" style="237" customWidth="1"/>
    <col min="14096" max="14096" width="6.6640625" style="237" customWidth="1"/>
    <col min="14097" max="14097" width="5.33203125" style="237" customWidth="1"/>
    <col min="14098" max="14098" width="5.88671875" style="237" customWidth="1"/>
    <col min="14099" max="14099" width="6.109375" style="237" customWidth="1"/>
    <col min="14100" max="14100" width="5.44140625" style="237" customWidth="1"/>
    <col min="14101" max="14101" width="5.33203125" style="237" customWidth="1"/>
    <col min="14102" max="14102" width="6.5546875" style="237" customWidth="1"/>
    <col min="14103" max="14103" width="5.6640625" style="237" customWidth="1"/>
    <col min="14104" max="14104" width="5.44140625" style="237" customWidth="1"/>
    <col min="14105" max="14336" width="9.109375" style="237"/>
    <col min="14337" max="14337" width="2.5546875" style="237" customWidth="1"/>
    <col min="14338" max="14338" width="13.88671875" style="237" customWidth="1"/>
    <col min="14339" max="14339" width="9.44140625" style="237" customWidth="1"/>
    <col min="14340" max="14340" width="7.33203125" style="237" customWidth="1"/>
    <col min="14341" max="14341" width="6.88671875" style="237" customWidth="1"/>
    <col min="14342" max="14342" width="7.88671875" style="237" customWidth="1"/>
    <col min="14343" max="14343" width="6.6640625" style="237" customWidth="1"/>
    <col min="14344" max="14344" width="6.33203125" style="237" customWidth="1"/>
    <col min="14345" max="14345" width="8.5546875" style="237" customWidth="1"/>
    <col min="14346" max="14346" width="8.6640625" style="237" customWidth="1"/>
    <col min="14347" max="14347" width="5.109375" style="237" customWidth="1"/>
    <col min="14348" max="14348" width="9.109375" style="237" customWidth="1"/>
    <col min="14349" max="14349" width="6.109375" style="237" customWidth="1"/>
    <col min="14350" max="14351" width="7.5546875" style="237" customWidth="1"/>
    <col min="14352" max="14352" width="6.6640625" style="237" customWidth="1"/>
    <col min="14353" max="14353" width="5.33203125" style="237" customWidth="1"/>
    <col min="14354" max="14354" width="5.88671875" style="237" customWidth="1"/>
    <col min="14355" max="14355" width="6.109375" style="237" customWidth="1"/>
    <col min="14356" max="14356" width="5.44140625" style="237" customWidth="1"/>
    <col min="14357" max="14357" width="5.33203125" style="237" customWidth="1"/>
    <col min="14358" max="14358" width="6.5546875" style="237" customWidth="1"/>
    <col min="14359" max="14359" width="5.6640625" style="237" customWidth="1"/>
    <col min="14360" max="14360" width="5.44140625" style="237" customWidth="1"/>
    <col min="14361" max="14592" width="9.109375" style="237"/>
    <col min="14593" max="14593" width="2.5546875" style="237" customWidth="1"/>
    <col min="14594" max="14594" width="13.88671875" style="237" customWidth="1"/>
    <col min="14595" max="14595" width="9.44140625" style="237" customWidth="1"/>
    <col min="14596" max="14596" width="7.33203125" style="237" customWidth="1"/>
    <col min="14597" max="14597" width="6.88671875" style="237" customWidth="1"/>
    <col min="14598" max="14598" width="7.88671875" style="237" customWidth="1"/>
    <col min="14599" max="14599" width="6.6640625" style="237" customWidth="1"/>
    <col min="14600" max="14600" width="6.33203125" style="237" customWidth="1"/>
    <col min="14601" max="14601" width="8.5546875" style="237" customWidth="1"/>
    <col min="14602" max="14602" width="8.6640625" style="237" customWidth="1"/>
    <col min="14603" max="14603" width="5.109375" style="237" customWidth="1"/>
    <col min="14604" max="14604" width="9.109375" style="237" customWidth="1"/>
    <col min="14605" max="14605" width="6.109375" style="237" customWidth="1"/>
    <col min="14606" max="14607" width="7.5546875" style="237" customWidth="1"/>
    <col min="14608" max="14608" width="6.6640625" style="237" customWidth="1"/>
    <col min="14609" max="14609" width="5.33203125" style="237" customWidth="1"/>
    <col min="14610" max="14610" width="5.88671875" style="237" customWidth="1"/>
    <col min="14611" max="14611" width="6.109375" style="237" customWidth="1"/>
    <col min="14612" max="14612" width="5.44140625" style="237" customWidth="1"/>
    <col min="14613" max="14613" width="5.33203125" style="237" customWidth="1"/>
    <col min="14614" max="14614" width="6.5546875" style="237" customWidth="1"/>
    <col min="14615" max="14615" width="5.6640625" style="237" customWidth="1"/>
    <col min="14616" max="14616" width="5.44140625" style="237" customWidth="1"/>
    <col min="14617" max="14848" width="9.109375" style="237"/>
    <col min="14849" max="14849" width="2.5546875" style="237" customWidth="1"/>
    <col min="14850" max="14850" width="13.88671875" style="237" customWidth="1"/>
    <col min="14851" max="14851" width="9.44140625" style="237" customWidth="1"/>
    <col min="14852" max="14852" width="7.33203125" style="237" customWidth="1"/>
    <col min="14853" max="14853" width="6.88671875" style="237" customWidth="1"/>
    <col min="14854" max="14854" width="7.88671875" style="237" customWidth="1"/>
    <col min="14855" max="14855" width="6.6640625" style="237" customWidth="1"/>
    <col min="14856" max="14856" width="6.33203125" style="237" customWidth="1"/>
    <col min="14857" max="14857" width="8.5546875" style="237" customWidth="1"/>
    <col min="14858" max="14858" width="8.6640625" style="237" customWidth="1"/>
    <col min="14859" max="14859" width="5.109375" style="237" customWidth="1"/>
    <col min="14860" max="14860" width="9.109375" style="237" customWidth="1"/>
    <col min="14861" max="14861" width="6.109375" style="237" customWidth="1"/>
    <col min="14862" max="14863" width="7.5546875" style="237" customWidth="1"/>
    <col min="14864" max="14864" width="6.6640625" style="237" customWidth="1"/>
    <col min="14865" max="14865" width="5.33203125" style="237" customWidth="1"/>
    <col min="14866" max="14866" width="5.88671875" style="237" customWidth="1"/>
    <col min="14867" max="14867" width="6.109375" style="237" customWidth="1"/>
    <col min="14868" max="14868" width="5.44140625" style="237" customWidth="1"/>
    <col min="14869" max="14869" width="5.33203125" style="237" customWidth="1"/>
    <col min="14870" max="14870" width="6.5546875" style="237" customWidth="1"/>
    <col min="14871" max="14871" width="5.6640625" style="237" customWidth="1"/>
    <col min="14872" max="14872" width="5.44140625" style="237" customWidth="1"/>
    <col min="14873" max="15104" width="9.109375" style="237"/>
    <col min="15105" max="15105" width="2.5546875" style="237" customWidth="1"/>
    <col min="15106" max="15106" width="13.88671875" style="237" customWidth="1"/>
    <col min="15107" max="15107" width="9.44140625" style="237" customWidth="1"/>
    <col min="15108" max="15108" width="7.33203125" style="237" customWidth="1"/>
    <col min="15109" max="15109" width="6.88671875" style="237" customWidth="1"/>
    <col min="15110" max="15110" width="7.88671875" style="237" customWidth="1"/>
    <col min="15111" max="15111" width="6.6640625" style="237" customWidth="1"/>
    <col min="15112" max="15112" width="6.33203125" style="237" customWidth="1"/>
    <col min="15113" max="15113" width="8.5546875" style="237" customWidth="1"/>
    <col min="15114" max="15114" width="8.6640625" style="237" customWidth="1"/>
    <col min="15115" max="15115" width="5.109375" style="237" customWidth="1"/>
    <col min="15116" max="15116" width="9.109375" style="237" customWidth="1"/>
    <col min="15117" max="15117" width="6.109375" style="237" customWidth="1"/>
    <col min="15118" max="15119" width="7.5546875" style="237" customWidth="1"/>
    <col min="15120" max="15120" width="6.6640625" style="237" customWidth="1"/>
    <col min="15121" max="15121" width="5.33203125" style="237" customWidth="1"/>
    <col min="15122" max="15122" width="5.88671875" style="237" customWidth="1"/>
    <col min="15123" max="15123" width="6.109375" style="237" customWidth="1"/>
    <col min="15124" max="15124" width="5.44140625" style="237" customWidth="1"/>
    <col min="15125" max="15125" width="5.33203125" style="237" customWidth="1"/>
    <col min="15126" max="15126" width="6.5546875" style="237" customWidth="1"/>
    <col min="15127" max="15127" width="5.6640625" style="237" customWidth="1"/>
    <col min="15128" max="15128" width="5.44140625" style="237" customWidth="1"/>
    <col min="15129" max="15360" width="9.109375" style="237"/>
    <col min="15361" max="15361" width="2.5546875" style="237" customWidth="1"/>
    <col min="15362" max="15362" width="13.88671875" style="237" customWidth="1"/>
    <col min="15363" max="15363" width="9.44140625" style="237" customWidth="1"/>
    <col min="15364" max="15364" width="7.33203125" style="237" customWidth="1"/>
    <col min="15365" max="15365" width="6.88671875" style="237" customWidth="1"/>
    <col min="15366" max="15366" width="7.88671875" style="237" customWidth="1"/>
    <col min="15367" max="15367" width="6.6640625" style="237" customWidth="1"/>
    <col min="15368" max="15368" width="6.33203125" style="237" customWidth="1"/>
    <col min="15369" max="15369" width="8.5546875" style="237" customWidth="1"/>
    <col min="15370" max="15370" width="8.6640625" style="237" customWidth="1"/>
    <col min="15371" max="15371" width="5.109375" style="237" customWidth="1"/>
    <col min="15372" max="15372" width="9.109375" style="237" customWidth="1"/>
    <col min="15373" max="15373" width="6.109375" style="237" customWidth="1"/>
    <col min="15374" max="15375" width="7.5546875" style="237" customWidth="1"/>
    <col min="15376" max="15376" width="6.6640625" style="237" customWidth="1"/>
    <col min="15377" max="15377" width="5.33203125" style="237" customWidth="1"/>
    <col min="15378" max="15378" width="5.88671875" style="237" customWidth="1"/>
    <col min="15379" max="15379" width="6.109375" style="237" customWidth="1"/>
    <col min="15380" max="15380" width="5.44140625" style="237" customWidth="1"/>
    <col min="15381" max="15381" width="5.33203125" style="237" customWidth="1"/>
    <col min="15382" max="15382" width="6.5546875" style="237" customWidth="1"/>
    <col min="15383" max="15383" width="5.6640625" style="237" customWidth="1"/>
    <col min="15384" max="15384" width="5.44140625" style="237" customWidth="1"/>
    <col min="15385" max="15616" width="9.109375" style="237"/>
    <col min="15617" max="15617" width="2.5546875" style="237" customWidth="1"/>
    <col min="15618" max="15618" width="13.88671875" style="237" customWidth="1"/>
    <col min="15619" max="15619" width="9.44140625" style="237" customWidth="1"/>
    <col min="15620" max="15620" width="7.33203125" style="237" customWidth="1"/>
    <col min="15621" max="15621" width="6.88671875" style="237" customWidth="1"/>
    <col min="15622" max="15622" width="7.88671875" style="237" customWidth="1"/>
    <col min="15623" max="15623" width="6.6640625" style="237" customWidth="1"/>
    <col min="15624" max="15624" width="6.33203125" style="237" customWidth="1"/>
    <col min="15625" max="15625" width="8.5546875" style="237" customWidth="1"/>
    <col min="15626" max="15626" width="8.6640625" style="237" customWidth="1"/>
    <col min="15627" max="15627" width="5.109375" style="237" customWidth="1"/>
    <col min="15628" max="15628" width="9.109375" style="237" customWidth="1"/>
    <col min="15629" max="15629" width="6.109375" style="237" customWidth="1"/>
    <col min="15630" max="15631" width="7.5546875" style="237" customWidth="1"/>
    <col min="15632" max="15632" width="6.6640625" style="237" customWidth="1"/>
    <col min="15633" max="15633" width="5.33203125" style="237" customWidth="1"/>
    <col min="15634" max="15634" width="5.88671875" style="237" customWidth="1"/>
    <col min="15635" max="15635" width="6.109375" style="237" customWidth="1"/>
    <col min="15636" max="15636" width="5.44140625" style="237" customWidth="1"/>
    <col min="15637" max="15637" width="5.33203125" style="237" customWidth="1"/>
    <col min="15638" max="15638" width="6.5546875" style="237" customWidth="1"/>
    <col min="15639" max="15639" width="5.6640625" style="237" customWidth="1"/>
    <col min="15640" max="15640" width="5.44140625" style="237" customWidth="1"/>
    <col min="15641" max="15872" width="9.109375" style="237"/>
    <col min="15873" max="15873" width="2.5546875" style="237" customWidth="1"/>
    <col min="15874" max="15874" width="13.88671875" style="237" customWidth="1"/>
    <col min="15875" max="15875" width="9.44140625" style="237" customWidth="1"/>
    <col min="15876" max="15876" width="7.33203125" style="237" customWidth="1"/>
    <col min="15877" max="15877" width="6.88671875" style="237" customWidth="1"/>
    <col min="15878" max="15878" width="7.88671875" style="237" customWidth="1"/>
    <col min="15879" max="15879" width="6.6640625" style="237" customWidth="1"/>
    <col min="15880" max="15880" width="6.33203125" style="237" customWidth="1"/>
    <col min="15881" max="15881" width="8.5546875" style="237" customWidth="1"/>
    <col min="15882" max="15882" width="8.6640625" style="237" customWidth="1"/>
    <col min="15883" max="15883" width="5.109375" style="237" customWidth="1"/>
    <col min="15884" max="15884" width="9.109375" style="237" customWidth="1"/>
    <col min="15885" max="15885" width="6.109375" style="237" customWidth="1"/>
    <col min="15886" max="15887" width="7.5546875" style="237" customWidth="1"/>
    <col min="15888" max="15888" width="6.6640625" style="237" customWidth="1"/>
    <col min="15889" max="15889" width="5.33203125" style="237" customWidth="1"/>
    <col min="15890" max="15890" width="5.88671875" style="237" customWidth="1"/>
    <col min="15891" max="15891" width="6.109375" style="237" customWidth="1"/>
    <col min="15892" max="15892" width="5.44140625" style="237" customWidth="1"/>
    <col min="15893" max="15893" width="5.33203125" style="237" customWidth="1"/>
    <col min="15894" max="15894" width="6.5546875" style="237" customWidth="1"/>
    <col min="15895" max="15895" width="5.6640625" style="237" customWidth="1"/>
    <col min="15896" max="15896" width="5.44140625" style="237" customWidth="1"/>
    <col min="15897" max="16128" width="9.109375" style="237"/>
    <col min="16129" max="16129" width="2.5546875" style="237" customWidth="1"/>
    <col min="16130" max="16130" width="13.88671875" style="237" customWidth="1"/>
    <col min="16131" max="16131" width="9.44140625" style="237" customWidth="1"/>
    <col min="16132" max="16132" width="7.33203125" style="237" customWidth="1"/>
    <col min="16133" max="16133" width="6.88671875" style="237" customWidth="1"/>
    <col min="16134" max="16134" width="7.88671875" style="237" customWidth="1"/>
    <col min="16135" max="16135" width="6.6640625" style="237" customWidth="1"/>
    <col min="16136" max="16136" width="6.33203125" style="237" customWidth="1"/>
    <col min="16137" max="16137" width="8.5546875" style="237" customWidth="1"/>
    <col min="16138" max="16138" width="8.6640625" style="237" customWidth="1"/>
    <col min="16139" max="16139" width="5.109375" style="237" customWidth="1"/>
    <col min="16140" max="16140" width="9.109375" style="237" customWidth="1"/>
    <col min="16141" max="16141" width="6.109375" style="237" customWidth="1"/>
    <col min="16142" max="16143" width="7.5546875" style="237" customWidth="1"/>
    <col min="16144" max="16144" width="6.6640625" style="237" customWidth="1"/>
    <col min="16145" max="16145" width="5.33203125" style="237" customWidth="1"/>
    <col min="16146" max="16146" width="5.88671875" style="237" customWidth="1"/>
    <col min="16147" max="16147" width="6.109375" style="237" customWidth="1"/>
    <col min="16148" max="16148" width="5.44140625" style="237" customWidth="1"/>
    <col min="16149" max="16149" width="5.33203125" style="237" customWidth="1"/>
    <col min="16150" max="16150" width="6.5546875" style="237" customWidth="1"/>
    <col min="16151" max="16151" width="5.6640625" style="237" customWidth="1"/>
    <col min="16152" max="16152" width="5.44140625" style="237" customWidth="1"/>
    <col min="16153" max="16384" width="9.109375" style="237"/>
  </cols>
  <sheetData>
    <row r="1" spans="1:30">
      <c r="U1" s="821" t="s">
        <v>491</v>
      </c>
      <c r="V1" s="821"/>
      <c r="W1" s="821"/>
      <c r="X1" s="821"/>
    </row>
    <row r="2" spans="1:30" ht="14.25" customHeight="1">
      <c r="B2" s="822" t="s">
        <v>464</v>
      </c>
      <c r="C2" s="822"/>
      <c r="D2" s="822"/>
      <c r="E2" s="822"/>
      <c r="F2" s="822"/>
      <c r="G2" s="822"/>
      <c r="H2" s="822"/>
      <c r="I2" s="822"/>
      <c r="J2" s="822"/>
      <c r="K2" s="822"/>
      <c r="L2" s="822"/>
      <c r="M2" s="822"/>
      <c r="N2" s="822"/>
      <c r="O2" s="822"/>
      <c r="P2" s="822"/>
      <c r="Q2" s="822"/>
      <c r="R2" s="822"/>
      <c r="S2" s="822"/>
      <c r="T2" s="822"/>
      <c r="U2" s="822"/>
      <c r="V2" s="822"/>
      <c r="W2" s="822"/>
    </row>
    <row r="3" spans="1:30" ht="11.25" customHeight="1">
      <c r="A3" s="823" t="s">
        <v>521</v>
      </c>
      <c r="B3" s="823"/>
      <c r="C3" s="823"/>
      <c r="D3" s="823"/>
      <c r="E3" s="823"/>
      <c r="F3" s="823"/>
      <c r="G3" s="823"/>
      <c r="H3" s="823"/>
      <c r="I3" s="823"/>
      <c r="J3" s="823"/>
      <c r="K3" s="823"/>
      <c r="L3" s="823"/>
      <c r="M3" s="823"/>
      <c r="N3" s="823"/>
      <c r="O3" s="823"/>
      <c r="P3" s="823"/>
      <c r="Q3" s="823"/>
      <c r="R3" s="823"/>
      <c r="S3" s="823"/>
      <c r="T3" s="823"/>
      <c r="U3" s="823"/>
      <c r="V3" s="823"/>
      <c r="W3" s="823"/>
    </row>
    <row r="4" spans="1:30" ht="255.6" customHeight="1">
      <c r="A4" s="238" t="s">
        <v>465</v>
      </c>
      <c r="B4" s="239" t="s">
        <v>466</v>
      </c>
      <c r="C4" s="240" t="s">
        <v>467</v>
      </c>
      <c r="D4" s="239" t="s">
        <v>468</v>
      </c>
      <c r="E4" s="239" t="s">
        <v>469</v>
      </c>
      <c r="F4" s="239" t="s">
        <v>470</v>
      </c>
      <c r="G4" s="239" t="s">
        <v>501</v>
      </c>
      <c r="H4" s="239" t="s">
        <v>471</v>
      </c>
      <c r="I4" s="239" t="s">
        <v>472</v>
      </c>
      <c r="J4" s="239" t="s">
        <v>473</v>
      </c>
      <c r="K4" s="239" t="s">
        <v>474</v>
      </c>
      <c r="L4" s="239" t="s">
        <v>475</v>
      </c>
      <c r="M4" s="241" t="s">
        <v>476</v>
      </c>
      <c r="N4" s="239" t="s">
        <v>477</v>
      </c>
      <c r="O4" s="239" t="s">
        <v>478</v>
      </c>
      <c r="P4" s="239" t="s">
        <v>479</v>
      </c>
      <c r="Q4" s="239" t="s">
        <v>480</v>
      </c>
      <c r="R4" s="239" t="s">
        <v>481</v>
      </c>
      <c r="S4" s="239" t="s">
        <v>482</v>
      </c>
      <c r="T4" s="242" t="s">
        <v>483</v>
      </c>
      <c r="U4" s="239" t="s">
        <v>484</v>
      </c>
      <c r="V4" s="239" t="s">
        <v>485</v>
      </c>
      <c r="W4" s="239" t="s">
        <v>486</v>
      </c>
      <c r="X4" s="239" t="s">
        <v>487</v>
      </c>
      <c r="Y4" s="239" t="s">
        <v>488</v>
      </c>
      <c r="Z4" s="239" t="s">
        <v>489</v>
      </c>
      <c r="AC4" s="243"/>
    </row>
    <row r="5" spans="1:30" ht="12.75" customHeight="1">
      <c r="A5" s="244"/>
      <c r="B5" s="245">
        <v>1</v>
      </c>
      <c r="C5" s="245">
        <v>2</v>
      </c>
      <c r="D5" s="245">
        <v>3</v>
      </c>
      <c r="E5" s="245">
        <v>4</v>
      </c>
      <c r="F5" s="245">
        <v>5</v>
      </c>
      <c r="G5" s="245">
        <v>6</v>
      </c>
      <c r="H5" s="245">
        <v>7</v>
      </c>
      <c r="I5" s="245">
        <v>9</v>
      </c>
      <c r="J5" s="245">
        <v>10</v>
      </c>
      <c r="K5" s="245">
        <v>11</v>
      </c>
      <c r="L5" s="245">
        <v>12</v>
      </c>
      <c r="M5" s="245">
        <v>13</v>
      </c>
      <c r="N5" s="245">
        <v>14</v>
      </c>
      <c r="O5" s="245">
        <v>15</v>
      </c>
      <c r="P5" s="245">
        <v>16</v>
      </c>
      <c r="Q5" s="245">
        <v>17</v>
      </c>
      <c r="R5" s="245">
        <v>18</v>
      </c>
      <c r="S5" s="245">
        <v>19</v>
      </c>
      <c r="T5" s="245">
        <v>20</v>
      </c>
      <c r="U5" s="245">
        <v>21</v>
      </c>
      <c r="V5" s="245">
        <v>22</v>
      </c>
      <c r="W5" s="245">
        <v>23</v>
      </c>
      <c r="X5" s="245">
        <v>24</v>
      </c>
      <c r="Y5" s="245">
        <v>25</v>
      </c>
      <c r="Z5" s="246">
        <v>26</v>
      </c>
    </row>
    <row r="6" spans="1:30" ht="37.200000000000003" customHeight="1">
      <c r="A6" s="246">
        <v>1</v>
      </c>
      <c r="B6" s="245" t="s">
        <v>372</v>
      </c>
      <c r="C6" s="247">
        <f>SUM(D6:Z6)</f>
        <v>5615.2759999999989</v>
      </c>
      <c r="D6" s="248">
        <v>232.6</v>
      </c>
      <c r="E6" s="248">
        <v>746.7</v>
      </c>
      <c r="F6" s="248">
        <v>2370.4</v>
      </c>
      <c r="G6" s="248">
        <v>30.1</v>
      </c>
      <c r="H6" s="248">
        <v>36.299999999999997</v>
      </c>
      <c r="I6" s="248">
        <v>109.2</v>
      </c>
      <c r="J6" s="248">
        <v>372.24</v>
      </c>
      <c r="K6" s="248">
        <v>4.3</v>
      </c>
      <c r="L6" s="248">
        <v>1101.9000000000001</v>
      </c>
      <c r="M6" s="248">
        <v>40.5</v>
      </c>
      <c r="N6" s="248">
        <v>221.4</v>
      </c>
      <c r="O6" s="248">
        <v>162</v>
      </c>
      <c r="P6" s="248">
        <v>15.784000000000001</v>
      </c>
      <c r="Q6" s="248">
        <v>8</v>
      </c>
      <c r="R6" s="248">
        <v>27.7</v>
      </c>
      <c r="S6" s="248">
        <v>24.8</v>
      </c>
      <c r="T6" s="248">
        <v>0.2</v>
      </c>
      <c r="U6" s="248">
        <v>8.2200000000000006</v>
      </c>
      <c r="V6" s="248">
        <v>29</v>
      </c>
      <c r="W6" s="248">
        <v>0.57999999999999996</v>
      </c>
      <c r="X6" s="248">
        <v>3.6</v>
      </c>
      <c r="Y6" s="248">
        <v>25.856000000000002</v>
      </c>
      <c r="Z6" s="247">
        <v>43.896000000000001</v>
      </c>
    </row>
    <row r="7" spans="1:30" ht="24.75" customHeight="1">
      <c r="A7" s="246">
        <v>2</v>
      </c>
      <c r="B7" s="249" t="s">
        <v>490</v>
      </c>
      <c r="C7" s="250">
        <f>SUM(D7:Z7)</f>
        <v>5481.503999999999</v>
      </c>
      <c r="D7" s="250">
        <v>273.7</v>
      </c>
      <c r="E7" s="250">
        <v>748.5</v>
      </c>
      <c r="F7" s="250">
        <v>2168</v>
      </c>
      <c r="G7" s="250">
        <v>38.4</v>
      </c>
      <c r="H7" s="250">
        <v>22.6</v>
      </c>
      <c r="I7" s="250">
        <v>94.6</v>
      </c>
      <c r="J7" s="250">
        <v>378.54</v>
      </c>
      <c r="K7" s="250">
        <v>3.2</v>
      </c>
      <c r="L7" s="250">
        <v>1069.5</v>
      </c>
      <c r="M7" s="250">
        <v>44.9</v>
      </c>
      <c r="N7" s="250">
        <v>219.9</v>
      </c>
      <c r="O7" s="250">
        <v>192.7</v>
      </c>
      <c r="P7" s="250">
        <v>15.92</v>
      </c>
      <c r="Q7" s="250">
        <v>8</v>
      </c>
      <c r="R7" s="250">
        <v>26.8</v>
      </c>
      <c r="S7" s="250">
        <v>63.1</v>
      </c>
      <c r="T7" s="250">
        <v>0.2</v>
      </c>
      <c r="U7" s="250">
        <v>8.64</v>
      </c>
      <c r="V7" s="250">
        <v>29</v>
      </c>
      <c r="W7" s="250">
        <v>0.6</v>
      </c>
      <c r="X7" s="250">
        <v>3.4</v>
      </c>
      <c r="Y7" s="250">
        <v>27</v>
      </c>
      <c r="Z7" s="251">
        <v>44.304000000000002</v>
      </c>
      <c r="AB7" s="243"/>
      <c r="AC7" s="243"/>
    </row>
    <row r="8" spans="1:30" ht="24.6" customHeight="1">
      <c r="A8" s="246">
        <v>3</v>
      </c>
      <c r="B8" s="245" t="s">
        <v>502</v>
      </c>
      <c r="C8" s="247">
        <f>SUM(D8:Z8)</f>
        <v>-133.77200000000022</v>
      </c>
      <c r="D8" s="252">
        <f>D7-D6</f>
        <v>41.099999999999994</v>
      </c>
      <c r="E8" s="252">
        <f t="shared" ref="E8:Z8" si="0">E7-E6</f>
        <v>1.7999999999999545</v>
      </c>
      <c r="F8" s="252">
        <f t="shared" si="0"/>
        <v>-202.40000000000009</v>
      </c>
      <c r="G8" s="252">
        <f t="shared" si="0"/>
        <v>8.2999999999999972</v>
      </c>
      <c r="H8" s="252">
        <f t="shared" si="0"/>
        <v>-13.699999999999996</v>
      </c>
      <c r="I8" s="252">
        <f t="shared" si="0"/>
        <v>-14.600000000000009</v>
      </c>
      <c r="J8" s="252">
        <f t="shared" si="0"/>
        <v>6.3000000000000114</v>
      </c>
      <c r="K8" s="252">
        <f t="shared" si="0"/>
        <v>-1.0999999999999996</v>
      </c>
      <c r="L8" s="252">
        <f t="shared" si="0"/>
        <v>-32.400000000000091</v>
      </c>
      <c r="M8" s="252">
        <f t="shared" si="0"/>
        <v>4.3999999999999986</v>
      </c>
      <c r="N8" s="252">
        <f t="shared" si="0"/>
        <v>-1.5</v>
      </c>
      <c r="O8" s="252">
        <f t="shared" si="0"/>
        <v>30.699999999999989</v>
      </c>
      <c r="P8" s="252">
        <f t="shared" si="0"/>
        <v>0.13599999999999923</v>
      </c>
      <c r="Q8" s="252">
        <f t="shared" si="0"/>
        <v>0</v>
      </c>
      <c r="R8" s="252">
        <f t="shared" si="0"/>
        <v>-0.89999999999999858</v>
      </c>
      <c r="S8" s="252">
        <f t="shared" si="0"/>
        <v>38.299999999999997</v>
      </c>
      <c r="T8" s="252">
        <f t="shared" si="0"/>
        <v>0</v>
      </c>
      <c r="U8" s="252">
        <f t="shared" si="0"/>
        <v>0.41999999999999993</v>
      </c>
      <c r="V8" s="252">
        <f t="shared" si="0"/>
        <v>0</v>
      </c>
      <c r="W8" s="252">
        <f t="shared" si="0"/>
        <v>2.0000000000000018E-2</v>
      </c>
      <c r="X8" s="252">
        <f t="shared" si="0"/>
        <v>-0.20000000000000018</v>
      </c>
      <c r="Y8" s="252">
        <f t="shared" si="0"/>
        <v>1.1439999999999984</v>
      </c>
      <c r="Z8" s="252">
        <f t="shared" si="0"/>
        <v>0.40800000000000125</v>
      </c>
      <c r="AB8" s="243"/>
      <c r="AD8" s="243"/>
    </row>
  </sheetData>
  <mergeCells count="3">
    <mergeCell ref="U1:X1"/>
    <mergeCell ref="B2:W2"/>
    <mergeCell ref="A3:W3"/>
  </mergeCells>
  <pageMargins left="0.25" right="0.25" top="0.75" bottom="0.75" header="0.3" footer="0.3"/>
  <pageSetup paperSize="9" scale="7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40"/>
  <sheetViews>
    <sheetView zoomScale="78" zoomScaleNormal="78" workbookViewId="0">
      <pane xSplit="2" ySplit="4" topLeftCell="C5" activePane="bottomRight" state="frozen"/>
      <selection pane="topRight" activeCell="C1" sqref="C1"/>
      <selection pane="bottomLeft" activeCell="A5" sqref="A5"/>
      <selection pane="bottomRight" activeCell="D6" sqref="D6"/>
    </sheetView>
  </sheetViews>
  <sheetFormatPr defaultColWidth="9.109375" defaultRowHeight="13.8"/>
  <cols>
    <col min="1" max="1" width="5.33203125" style="131" customWidth="1"/>
    <col min="2" max="2" width="40.33203125" style="131" customWidth="1"/>
    <col min="3" max="3" width="10.33203125" style="131" customWidth="1"/>
    <col min="4" max="4" width="10.5546875" style="131" customWidth="1"/>
    <col min="5" max="5" width="15" style="131" customWidth="1"/>
    <col min="6" max="6" width="12.44140625" style="131" customWidth="1"/>
    <col min="7" max="7" width="10.6640625" style="131" customWidth="1"/>
    <col min="8" max="8" width="11.33203125" style="131" customWidth="1"/>
    <col min="9" max="9" width="13.44140625" style="131" customWidth="1"/>
    <col min="10" max="247" width="9.109375" style="131"/>
    <col min="248" max="248" width="5.33203125" style="131" customWidth="1"/>
    <col min="249" max="249" width="43.109375" style="131" customWidth="1"/>
    <col min="250" max="250" width="10.33203125" style="131" customWidth="1"/>
    <col min="251" max="251" width="10.5546875" style="131" customWidth="1"/>
    <col min="252" max="252" width="15" style="131" customWidth="1"/>
    <col min="253" max="253" width="12.44140625" style="131" customWidth="1"/>
    <col min="254" max="254" width="10.6640625" style="131" customWidth="1"/>
    <col min="255" max="255" width="11.33203125" style="131" customWidth="1"/>
    <col min="256" max="257" width="13.44140625" style="131" customWidth="1"/>
    <col min="258" max="259" width="9.109375" style="131"/>
    <col min="260" max="260" width="9.88671875" style="131" bestFit="1" customWidth="1"/>
    <col min="261" max="503" width="9.109375" style="131"/>
    <col min="504" max="504" width="5.33203125" style="131" customWidth="1"/>
    <col min="505" max="505" width="43.109375" style="131" customWidth="1"/>
    <col min="506" max="506" width="10.33203125" style="131" customWidth="1"/>
    <col min="507" max="507" width="10.5546875" style="131" customWidth="1"/>
    <col min="508" max="508" width="15" style="131" customWidth="1"/>
    <col min="509" max="509" width="12.44140625" style="131" customWidth="1"/>
    <col min="510" max="510" width="10.6640625" style="131" customWidth="1"/>
    <col min="511" max="511" width="11.33203125" style="131" customWidth="1"/>
    <col min="512" max="513" width="13.44140625" style="131" customWidth="1"/>
    <col min="514" max="515" width="9.109375" style="131"/>
    <col min="516" max="516" width="9.88671875" style="131" bestFit="1" customWidth="1"/>
    <col min="517" max="759" width="9.109375" style="131"/>
    <col min="760" max="760" width="5.33203125" style="131" customWidth="1"/>
    <col min="761" max="761" width="43.109375" style="131" customWidth="1"/>
    <col min="762" max="762" width="10.33203125" style="131" customWidth="1"/>
    <col min="763" max="763" width="10.5546875" style="131" customWidth="1"/>
    <col min="764" max="764" width="15" style="131" customWidth="1"/>
    <col min="765" max="765" width="12.44140625" style="131" customWidth="1"/>
    <col min="766" max="766" width="10.6640625" style="131" customWidth="1"/>
    <col min="767" max="767" width="11.33203125" style="131" customWidth="1"/>
    <col min="768" max="769" width="13.44140625" style="131" customWidth="1"/>
    <col min="770" max="771" width="9.109375" style="131"/>
    <col min="772" max="772" width="9.88671875" style="131" bestFit="1" customWidth="1"/>
    <col min="773" max="1015" width="9.109375" style="131"/>
    <col min="1016" max="1016" width="5.33203125" style="131" customWidth="1"/>
    <col min="1017" max="1017" width="43.109375" style="131" customWidth="1"/>
    <col min="1018" max="1018" width="10.33203125" style="131" customWidth="1"/>
    <col min="1019" max="1019" width="10.5546875" style="131" customWidth="1"/>
    <col min="1020" max="1020" width="15" style="131" customWidth="1"/>
    <col min="1021" max="1021" width="12.44140625" style="131" customWidth="1"/>
    <col min="1022" max="1022" width="10.6640625" style="131" customWidth="1"/>
    <col min="1023" max="1023" width="11.33203125" style="131" customWidth="1"/>
    <col min="1024" max="1025" width="13.44140625" style="131" customWidth="1"/>
    <col min="1026" max="1027" width="9.109375" style="131"/>
    <col min="1028" max="1028" width="9.88671875" style="131" bestFit="1" customWidth="1"/>
    <col min="1029" max="1271" width="9.109375" style="131"/>
    <col min="1272" max="1272" width="5.33203125" style="131" customWidth="1"/>
    <col min="1273" max="1273" width="43.109375" style="131" customWidth="1"/>
    <col min="1274" max="1274" width="10.33203125" style="131" customWidth="1"/>
    <col min="1275" max="1275" width="10.5546875" style="131" customWidth="1"/>
    <col min="1276" max="1276" width="15" style="131" customWidth="1"/>
    <col min="1277" max="1277" width="12.44140625" style="131" customWidth="1"/>
    <col min="1278" max="1278" width="10.6640625" style="131" customWidth="1"/>
    <col min="1279" max="1279" width="11.33203125" style="131" customWidth="1"/>
    <col min="1280" max="1281" width="13.44140625" style="131" customWidth="1"/>
    <col min="1282" max="1283" width="9.109375" style="131"/>
    <col min="1284" max="1284" width="9.88671875" style="131" bestFit="1" customWidth="1"/>
    <col min="1285" max="1527" width="9.109375" style="131"/>
    <col min="1528" max="1528" width="5.33203125" style="131" customWidth="1"/>
    <col min="1529" max="1529" width="43.109375" style="131" customWidth="1"/>
    <col min="1530" max="1530" width="10.33203125" style="131" customWidth="1"/>
    <col min="1531" max="1531" width="10.5546875" style="131" customWidth="1"/>
    <col min="1532" max="1532" width="15" style="131" customWidth="1"/>
    <col min="1533" max="1533" width="12.44140625" style="131" customWidth="1"/>
    <col min="1534" max="1534" width="10.6640625" style="131" customWidth="1"/>
    <col min="1535" max="1535" width="11.33203125" style="131" customWidth="1"/>
    <col min="1536" max="1537" width="13.44140625" style="131" customWidth="1"/>
    <col min="1538" max="1539" width="9.109375" style="131"/>
    <col min="1540" max="1540" width="9.88671875" style="131" bestFit="1" customWidth="1"/>
    <col min="1541" max="1783" width="9.109375" style="131"/>
    <col min="1784" max="1784" width="5.33203125" style="131" customWidth="1"/>
    <col min="1785" max="1785" width="43.109375" style="131" customWidth="1"/>
    <col min="1786" max="1786" width="10.33203125" style="131" customWidth="1"/>
    <col min="1787" max="1787" width="10.5546875" style="131" customWidth="1"/>
    <col min="1788" max="1788" width="15" style="131" customWidth="1"/>
    <col min="1789" max="1789" width="12.44140625" style="131" customWidth="1"/>
    <col min="1790" max="1790" width="10.6640625" style="131" customWidth="1"/>
    <col min="1791" max="1791" width="11.33203125" style="131" customWidth="1"/>
    <col min="1792" max="1793" width="13.44140625" style="131" customWidth="1"/>
    <col min="1794" max="1795" width="9.109375" style="131"/>
    <col min="1796" max="1796" width="9.88671875" style="131" bestFit="1" customWidth="1"/>
    <col min="1797" max="2039" width="9.109375" style="131"/>
    <col min="2040" max="2040" width="5.33203125" style="131" customWidth="1"/>
    <col min="2041" max="2041" width="43.109375" style="131" customWidth="1"/>
    <col min="2042" max="2042" width="10.33203125" style="131" customWidth="1"/>
    <col min="2043" max="2043" width="10.5546875" style="131" customWidth="1"/>
    <col min="2044" max="2044" width="15" style="131" customWidth="1"/>
    <col min="2045" max="2045" width="12.44140625" style="131" customWidth="1"/>
    <col min="2046" max="2046" width="10.6640625" style="131" customWidth="1"/>
    <col min="2047" max="2047" width="11.33203125" style="131" customWidth="1"/>
    <col min="2048" max="2049" width="13.44140625" style="131" customWidth="1"/>
    <col min="2050" max="2051" width="9.109375" style="131"/>
    <col min="2052" max="2052" width="9.88671875" style="131" bestFit="1" customWidth="1"/>
    <col min="2053" max="2295" width="9.109375" style="131"/>
    <col min="2296" max="2296" width="5.33203125" style="131" customWidth="1"/>
    <col min="2297" max="2297" width="43.109375" style="131" customWidth="1"/>
    <col min="2298" max="2298" width="10.33203125" style="131" customWidth="1"/>
    <col min="2299" max="2299" width="10.5546875" style="131" customWidth="1"/>
    <col min="2300" max="2300" width="15" style="131" customWidth="1"/>
    <col min="2301" max="2301" width="12.44140625" style="131" customWidth="1"/>
    <col min="2302" max="2302" width="10.6640625" style="131" customWidth="1"/>
    <col min="2303" max="2303" width="11.33203125" style="131" customWidth="1"/>
    <col min="2304" max="2305" width="13.44140625" style="131" customWidth="1"/>
    <col min="2306" max="2307" width="9.109375" style="131"/>
    <col min="2308" max="2308" width="9.88671875" style="131" bestFit="1" customWidth="1"/>
    <col min="2309" max="2551" width="9.109375" style="131"/>
    <col min="2552" max="2552" width="5.33203125" style="131" customWidth="1"/>
    <col min="2553" max="2553" width="43.109375" style="131" customWidth="1"/>
    <col min="2554" max="2554" width="10.33203125" style="131" customWidth="1"/>
    <col min="2555" max="2555" width="10.5546875" style="131" customWidth="1"/>
    <col min="2556" max="2556" width="15" style="131" customWidth="1"/>
    <col min="2557" max="2557" width="12.44140625" style="131" customWidth="1"/>
    <col min="2558" max="2558" width="10.6640625" style="131" customWidth="1"/>
    <col min="2559" max="2559" width="11.33203125" style="131" customWidth="1"/>
    <col min="2560" max="2561" width="13.44140625" style="131" customWidth="1"/>
    <col min="2562" max="2563" width="9.109375" style="131"/>
    <col min="2564" max="2564" width="9.88671875" style="131" bestFit="1" customWidth="1"/>
    <col min="2565" max="2807" width="9.109375" style="131"/>
    <col min="2808" max="2808" width="5.33203125" style="131" customWidth="1"/>
    <col min="2809" max="2809" width="43.109375" style="131" customWidth="1"/>
    <col min="2810" max="2810" width="10.33203125" style="131" customWidth="1"/>
    <col min="2811" max="2811" width="10.5546875" style="131" customWidth="1"/>
    <col min="2812" max="2812" width="15" style="131" customWidth="1"/>
    <col min="2813" max="2813" width="12.44140625" style="131" customWidth="1"/>
    <col min="2814" max="2814" width="10.6640625" style="131" customWidth="1"/>
    <col min="2815" max="2815" width="11.33203125" style="131" customWidth="1"/>
    <col min="2816" max="2817" width="13.44140625" style="131" customWidth="1"/>
    <col min="2818" max="2819" width="9.109375" style="131"/>
    <col min="2820" max="2820" width="9.88671875" style="131" bestFit="1" customWidth="1"/>
    <col min="2821" max="3063" width="9.109375" style="131"/>
    <col min="3064" max="3064" width="5.33203125" style="131" customWidth="1"/>
    <col min="3065" max="3065" width="43.109375" style="131" customWidth="1"/>
    <col min="3066" max="3066" width="10.33203125" style="131" customWidth="1"/>
    <col min="3067" max="3067" width="10.5546875" style="131" customWidth="1"/>
    <col min="3068" max="3068" width="15" style="131" customWidth="1"/>
    <col min="3069" max="3069" width="12.44140625" style="131" customWidth="1"/>
    <col min="3070" max="3070" width="10.6640625" style="131" customWidth="1"/>
    <col min="3071" max="3071" width="11.33203125" style="131" customWidth="1"/>
    <col min="3072" max="3073" width="13.44140625" style="131" customWidth="1"/>
    <col min="3074" max="3075" width="9.109375" style="131"/>
    <col min="3076" max="3076" width="9.88671875" style="131" bestFit="1" customWidth="1"/>
    <col min="3077" max="3319" width="9.109375" style="131"/>
    <col min="3320" max="3320" width="5.33203125" style="131" customWidth="1"/>
    <col min="3321" max="3321" width="43.109375" style="131" customWidth="1"/>
    <col min="3322" max="3322" width="10.33203125" style="131" customWidth="1"/>
    <col min="3323" max="3323" width="10.5546875" style="131" customWidth="1"/>
    <col min="3324" max="3324" width="15" style="131" customWidth="1"/>
    <col min="3325" max="3325" width="12.44140625" style="131" customWidth="1"/>
    <col min="3326" max="3326" width="10.6640625" style="131" customWidth="1"/>
    <col min="3327" max="3327" width="11.33203125" style="131" customWidth="1"/>
    <col min="3328" max="3329" width="13.44140625" style="131" customWidth="1"/>
    <col min="3330" max="3331" width="9.109375" style="131"/>
    <col min="3332" max="3332" width="9.88671875" style="131" bestFit="1" customWidth="1"/>
    <col min="3333" max="3575" width="9.109375" style="131"/>
    <col min="3576" max="3576" width="5.33203125" style="131" customWidth="1"/>
    <col min="3577" max="3577" width="43.109375" style="131" customWidth="1"/>
    <col min="3578" max="3578" width="10.33203125" style="131" customWidth="1"/>
    <col min="3579" max="3579" width="10.5546875" style="131" customWidth="1"/>
    <col min="3580" max="3580" width="15" style="131" customWidth="1"/>
    <col min="3581" max="3581" width="12.44140625" style="131" customWidth="1"/>
    <col min="3582" max="3582" width="10.6640625" style="131" customWidth="1"/>
    <col min="3583" max="3583" width="11.33203125" style="131" customWidth="1"/>
    <col min="3584" max="3585" width="13.44140625" style="131" customWidth="1"/>
    <col min="3586" max="3587" width="9.109375" style="131"/>
    <col min="3588" max="3588" width="9.88671875" style="131" bestFit="1" customWidth="1"/>
    <col min="3589" max="3831" width="9.109375" style="131"/>
    <col min="3832" max="3832" width="5.33203125" style="131" customWidth="1"/>
    <col min="3833" max="3833" width="43.109375" style="131" customWidth="1"/>
    <col min="3834" max="3834" width="10.33203125" style="131" customWidth="1"/>
    <col min="3835" max="3835" width="10.5546875" style="131" customWidth="1"/>
    <col min="3836" max="3836" width="15" style="131" customWidth="1"/>
    <col min="3837" max="3837" width="12.44140625" style="131" customWidth="1"/>
    <col min="3838" max="3838" width="10.6640625" style="131" customWidth="1"/>
    <col min="3839" max="3839" width="11.33203125" style="131" customWidth="1"/>
    <col min="3840" max="3841" width="13.44140625" style="131" customWidth="1"/>
    <col min="3842" max="3843" width="9.109375" style="131"/>
    <col min="3844" max="3844" width="9.88671875" style="131" bestFit="1" customWidth="1"/>
    <col min="3845" max="4087" width="9.109375" style="131"/>
    <col min="4088" max="4088" width="5.33203125" style="131" customWidth="1"/>
    <col min="4089" max="4089" width="43.109375" style="131" customWidth="1"/>
    <col min="4090" max="4090" width="10.33203125" style="131" customWidth="1"/>
    <col min="4091" max="4091" width="10.5546875" style="131" customWidth="1"/>
    <col min="4092" max="4092" width="15" style="131" customWidth="1"/>
    <col min="4093" max="4093" width="12.44140625" style="131" customWidth="1"/>
    <col min="4094" max="4094" width="10.6640625" style="131" customWidth="1"/>
    <col min="4095" max="4095" width="11.33203125" style="131" customWidth="1"/>
    <col min="4096" max="4097" width="13.44140625" style="131" customWidth="1"/>
    <col min="4098" max="4099" width="9.109375" style="131"/>
    <col min="4100" max="4100" width="9.88671875" style="131" bestFit="1" customWidth="1"/>
    <col min="4101" max="4343" width="9.109375" style="131"/>
    <col min="4344" max="4344" width="5.33203125" style="131" customWidth="1"/>
    <col min="4345" max="4345" width="43.109375" style="131" customWidth="1"/>
    <col min="4346" max="4346" width="10.33203125" style="131" customWidth="1"/>
    <col min="4347" max="4347" width="10.5546875" style="131" customWidth="1"/>
    <col min="4348" max="4348" width="15" style="131" customWidth="1"/>
    <col min="4349" max="4349" width="12.44140625" style="131" customWidth="1"/>
    <col min="4350" max="4350" width="10.6640625" style="131" customWidth="1"/>
    <col min="4351" max="4351" width="11.33203125" style="131" customWidth="1"/>
    <col min="4352" max="4353" width="13.44140625" style="131" customWidth="1"/>
    <col min="4354" max="4355" width="9.109375" style="131"/>
    <col min="4356" max="4356" width="9.88671875" style="131" bestFit="1" customWidth="1"/>
    <col min="4357" max="4599" width="9.109375" style="131"/>
    <col min="4600" max="4600" width="5.33203125" style="131" customWidth="1"/>
    <col min="4601" max="4601" width="43.109375" style="131" customWidth="1"/>
    <col min="4602" max="4602" width="10.33203125" style="131" customWidth="1"/>
    <col min="4603" max="4603" width="10.5546875" style="131" customWidth="1"/>
    <col min="4604" max="4604" width="15" style="131" customWidth="1"/>
    <col min="4605" max="4605" width="12.44140625" style="131" customWidth="1"/>
    <col min="4606" max="4606" width="10.6640625" style="131" customWidth="1"/>
    <col min="4607" max="4607" width="11.33203125" style="131" customWidth="1"/>
    <col min="4608" max="4609" width="13.44140625" style="131" customWidth="1"/>
    <col min="4610" max="4611" width="9.109375" style="131"/>
    <col min="4612" max="4612" width="9.88671875" style="131" bestFit="1" customWidth="1"/>
    <col min="4613" max="4855" width="9.109375" style="131"/>
    <col min="4856" max="4856" width="5.33203125" style="131" customWidth="1"/>
    <col min="4857" max="4857" width="43.109375" style="131" customWidth="1"/>
    <col min="4858" max="4858" width="10.33203125" style="131" customWidth="1"/>
    <col min="4859" max="4859" width="10.5546875" style="131" customWidth="1"/>
    <col min="4860" max="4860" width="15" style="131" customWidth="1"/>
    <col min="4861" max="4861" width="12.44140625" style="131" customWidth="1"/>
    <col min="4862" max="4862" width="10.6640625" style="131" customWidth="1"/>
    <col min="4863" max="4863" width="11.33203125" style="131" customWidth="1"/>
    <col min="4864" max="4865" width="13.44140625" style="131" customWidth="1"/>
    <col min="4866" max="4867" width="9.109375" style="131"/>
    <col min="4868" max="4868" width="9.88671875" style="131" bestFit="1" customWidth="1"/>
    <col min="4869" max="5111" width="9.109375" style="131"/>
    <col min="5112" max="5112" width="5.33203125" style="131" customWidth="1"/>
    <col min="5113" max="5113" width="43.109375" style="131" customWidth="1"/>
    <col min="5114" max="5114" width="10.33203125" style="131" customWidth="1"/>
    <col min="5115" max="5115" width="10.5546875" style="131" customWidth="1"/>
    <col min="5116" max="5116" width="15" style="131" customWidth="1"/>
    <col min="5117" max="5117" width="12.44140625" style="131" customWidth="1"/>
    <col min="5118" max="5118" width="10.6640625" style="131" customWidth="1"/>
    <col min="5119" max="5119" width="11.33203125" style="131" customWidth="1"/>
    <col min="5120" max="5121" width="13.44140625" style="131" customWidth="1"/>
    <col min="5122" max="5123" width="9.109375" style="131"/>
    <col min="5124" max="5124" width="9.88671875" style="131" bestFit="1" customWidth="1"/>
    <col min="5125" max="5367" width="9.109375" style="131"/>
    <col min="5368" max="5368" width="5.33203125" style="131" customWidth="1"/>
    <col min="5369" max="5369" width="43.109375" style="131" customWidth="1"/>
    <col min="5370" max="5370" width="10.33203125" style="131" customWidth="1"/>
    <col min="5371" max="5371" width="10.5546875" style="131" customWidth="1"/>
    <col min="5372" max="5372" width="15" style="131" customWidth="1"/>
    <col min="5373" max="5373" width="12.44140625" style="131" customWidth="1"/>
    <col min="5374" max="5374" width="10.6640625" style="131" customWidth="1"/>
    <col min="5375" max="5375" width="11.33203125" style="131" customWidth="1"/>
    <col min="5376" max="5377" width="13.44140625" style="131" customWidth="1"/>
    <col min="5378" max="5379" width="9.109375" style="131"/>
    <col min="5380" max="5380" width="9.88671875" style="131" bestFit="1" customWidth="1"/>
    <col min="5381" max="5623" width="9.109375" style="131"/>
    <col min="5624" max="5624" width="5.33203125" style="131" customWidth="1"/>
    <col min="5625" max="5625" width="43.109375" style="131" customWidth="1"/>
    <col min="5626" max="5626" width="10.33203125" style="131" customWidth="1"/>
    <col min="5627" max="5627" width="10.5546875" style="131" customWidth="1"/>
    <col min="5628" max="5628" width="15" style="131" customWidth="1"/>
    <col min="5629" max="5629" width="12.44140625" style="131" customWidth="1"/>
    <col min="5630" max="5630" width="10.6640625" style="131" customWidth="1"/>
    <col min="5631" max="5631" width="11.33203125" style="131" customWidth="1"/>
    <col min="5632" max="5633" width="13.44140625" style="131" customWidth="1"/>
    <col min="5634" max="5635" width="9.109375" style="131"/>
    <col min="5636" max="5636" width="9.88671875" style="131" bestFit="1" customWidth="1"/>
    <col min="5637" max="5879" width="9.109375" style="131"/>
    <col min="5880" max="5880" width="5.33203125" style="131" customWidth="1"/>
    <col min="5881" max="5881" width="43.109375" style="131" customWidth="1"/>
    <col min="5882" max="5882" width="10.33203125" style="131" customWidth="1"/>
    <col min="5883" max="5883" width="10.5546875" style="131" customWidth="1"/>
    <col min="5884" max="5884" width="15" style="131" customWidth="1"/>
    <col min="5885" max="5885" width="12.44140625" style="131" customWidth="1"/>
    <col min="5886" max="5886" width="10.6640625" style="131" customWidth="1"/>
    <col min="5887" max="5887" width="11.33203125" style="131" customWidth="1"/>
    <col min="5888" max="5889" width="13.44140625" style="131" customWidth="1"/>
    <col min="5890" max="5891" width="9.109375" style="131"/>
    <col min="5892" max="5892" width="9.88671875" style="131" bestFit="1" customWidth="1"/>
    <col min="5893" max="6135" width="9.109375" style="131"/>
    <col min="6136" max="6136" width="5.33203125" style="131" customWidth="1"/>
    <col min="6137" max="6137" width="43.109375" style="131" customWidth="1"/>
    <col min="6138" max="6138" width="10.33203125" style="131" customWidth="1"/>
    <col min="6139" max="6139" width="10.5546875" style="131" customWidth="1"/>
    <col min="6140" max="6140" width="15" style="131" customWidth="1"/>
    <col min="6141" max="6141" width="12.44140625" style="131" customWidth="1"/>
    <col min="6142" max="6142" width="10.6640625" style="131" customWidth="1"/>
    <col min="6143" max="6143" width="11.33203125" style="131" customWidth="1"/>
    <col min="6144" max="6145" width="13.44140625" style="131" customWidth="1"/>
    <col min="6146" max="6147" width="9.109375" style="131"/>
    <col min="6148" max="6148" width="9.88671875" style="131" bestFit="1" customWidth="1"/>
    <col min="6149" max="6391" width="9.109375" style="131"/>
    <col min="6392" max="6392" width="5.33203125" style="131" customWidth="1"/>
    <col min="6393" max="6393" width="43.109375" style="131" customWidth="1"/>
    <col min="6394" max="6394" width="10.33203125" style="131" customWidth="1"/>
    <col min="6395" max="6395" width="10.5546875" style="131" customWidth="1"/>
    <col min="6396" max="6396" width="15" style="131" customWidth="1"/>
    <col min="6397" max="6397" width="12.44140625" style="131" customWidth="1"/>
    <col min="6398" max="6398" width="10.6640625" style="131" customWidth="1"/>
    <col min="6399" max="6399" width="11.33203125" style="131" customWidth="1"/>
    <col min="6400" max="6401" width="13.44140625" style="131" customWidth="1"/>
    <col min="6402" max="6403" width="9.109375" style="131"/>
    <col min="6404" max="6404" width="9.88671875" style="131" bestFit="1" customWidth="1"/>
    <col min="6405" max="6647" width="9.109375" style="131"/>
    <col min="6648" max="6648" width="5.33203125" style="131" customWidth="1"/>
    <col min="6649" max="6649" width="43.109375" style="131" customWidth="1"/>
    <col min="6650" max="6650" width="10.33203125" style="131" customWidth="1"/>
    <col min="6651" max="6651" width="10.5546875" style="131" customWidth="1"/>
    <col min="6652" max="6652" width="15" style="131" customWidth="1"/>
    <col min="6653" max="6653" width="12.44140625" style="131" customWidth="1"/>
    <col min="6654" max="6654" width="10.6640625" style="131" customWidth="1"/>
    <col min="6655" max="6655" width="11.33203125" style="131" customWidth="1"/>
    <col min="6656" max="6657" width="13.44140625" style="131" customWidth="1"/>
    <col min="6658" max="6659" width="9.109375" style="131"/>
    <col min="6660" max="6660" width="9.88671875" style="131" bestFit="1" customWidth="1"/>
    <col min="6661" max="6903" width="9.109375" style="131"/>
    <col min="6904" max="6904" width="5.33203125" style="131" customWidth="1"/>
    <col min="6905" max="6905" width="43.109375" style="131" customWidth="1"/>
    <col min="6906" max="6906" width="10.33203125" style="131" customWidth="1"/>
    <col min="6907" max="6907" width="10.5546875" style="131" customWidth="1"/>
    <col min="6908" max="6908" width="15" style="131" customWidth="1"/>
    <col min="6909" max="6909" width="12.44140625" style="131" customWidth="1"/>
    <col min="6910" max="6910" width="10.6640625" style="131" customWidth="1"/>
    <col min="6911" max="6911" width="11.33203125" style="131" customWidth="1"/>
    <col min="6912" max="6913" width="13.44140625" style="131" customWidth="1"/>
    <col min="6914" max="6915" width="9.109375" style="131"/>
    <col min="6916" max="6916" width="9.88671875" style="131" bestFit="1" customWidth="1"/>
    <col min="6917" max="7159" width="9.109375" style="131"/>
    <col min="7160" max="7160" width="5.33203125" style="131" customWidth="1"/>
    <col min="7161" max="7161" width="43.109375" style="131" customWidth="1"/>
    <col min="7162" max="7162" width="10.33203125" style="131" customWidth="1"/>
    <col min="7163" max="7163" width="10.5546875" style="131" customWidth="1"/>
    <col min="7164" max="7164" width="15" style="131" customWidth="1"/>
    <col min="7165" max="7165" width="12.44140625" style="131" customWidth="1"/>
    <col min="7166" max="7166" width="10.6640625" style="131" customWidth="1"/>
    <col min="7167" max="7167" width="11.33203125" style="131" customWidth="1"/>
    <col min="7168" max="7169" width="13.44140625" style="131" customWidth="1"/>
    <col min="7170" max="7171" width="9.109375" style="131"/>
    <col min="7172" max="7172" width="9.88671875" style="131" bestFit="1" customWidth="1"/>
    <col min="7173" max="7415" width="9.109375" style="131"/>
    <col min="7416" max="7416" width="5.33203125" style="131" customWidth="1"/>
    <col min="7417" max="7417" width="43.109375" style="131" customWidth="1"/>
    <col min="7418" max="7418" width="10.33203125" style="131" customWidth="1"/>
    <col min="7419" max="7419" width="10.5546875" style="131" customWidth="1"/>
    <col min="7420" max="7420" width="15" style="131" customWidth="1"/>
    <col min="7421" max="7421" width="12.44140625" style="131" customWidth="1"/>
    <col min="7422" max="7422" width="10.6640625" style="131" customWidth="1"/>
    <col min="7423" max="7423" width="11.33203125" style="131" customWidth="1"/>
    <col min="7424" max="7425" width="13.44140625" style="131" customWidth="1"/>
    <col min="7426" max="7427" width="9.109375" style="131"/>
    <col min="7428" max="7428" width="9.88671875" style="131" bestFit="1" customWidth="1"/>
    <col min="7429" max="7671" width="9.109375" style="131"/>
    <col min="7672" max="7672" width="5.33203125" style="131" customWidth="1"/>
    <col min="7673" max="7673" width="43.109375" style="131" customWidth="1"/>
    <col min="7674" max="7674" width="10.33203125" style="131" customWidth="1"/>
    <col min="7675" max="7675" width="10.5546875" style="131" customWidth="1"/>
    <col min="7676" max="7676" width="15" style="131" customWidth="1"/>
    <col min="7677" max="7677" width="12.44140625" style="131" customWidth="1"/>
    <col min="7678" max="7678" width="10.6640625" style="131" customWidth="1"/>
    <col min="7679" max="7679" width="11.33203125" style="131" customWidth="1"/>
    <col min="7680" max="7681" width="13.44140625" style="131" customWidth="1"/>
    <col min="7682" max="7683" width="9.109375" style="131"/>
    <col min="7684" max="7684" width="9.88671875" style="131" bestFit="1" customWidth="1"/>
    <col min="7685" max="7927" width="9.109375" style="131"/>
    <col min="7928" max="7928" width="5.33203125" style="131" customWidth="1"/>
    <col min="7929" max="7929" width="43.109375" style="131" customWidth="1"/>
    <col min="7930" max="7930" width="10.33203125" style="131" customWidth="1"/>
    <col min="7931" max="7931" width="10.5546875" style="131" customWidth="1"/>
    <col min="7932" max="7932" width="15" style="131" customWidth="1"/>
    <col min="7933" max="7933" width="12.44140625" style="131" customWidth="1"/>
    <col min="7934" max="7934" width="10.6640625" style="131" customWidth="1"/>
    <col min="7935" max="7935" width="11.33203125" style="131" customWidth="1"/>
    <col min="7936" max="7937" width="13.44140625" style="131" customWidth="1"/>
    <col min="7938" max="7939" width="9.109375" style="131"/>
    <col min="7940" max="7940" width="9.88671875" style="131" bestFit="1" customWidth="1"/>
    <col min="7941" max="8183" width="9.109375" style="131"/>
    <col min="8184" max="8184" width="5.33203125" style="131" customWidth="1"/>
    <col min="8185" max="8185" width="43.109375" style="131" customWidth="1"/>
    <col min="8186" max="8186" width="10.33203125" style="131" customWidth="1"/>
    <col min="8187" max="8187" width="10.5546875" style="131" customWidth="1"/>
    <col min="8188" max="8188" width="15" style="131" customWidth="1"/>
    <col min="8189" max="8189" width="12.44140625" style="131" customWidth="1"/>
    <col min="8190" max="8190" width="10.6640625" style="131" customWidth="1"/>
    <col min="8191" max="8191" width="11.33203125" style="131" customWidth="1"/>
    <col min="8192" max="8193" width="13.44140625" style="131" customWidth="1"/>
    <col min="8194" max="8195" width="9.109375" style="131"/>
    <col min="8196" max="8196" width="9.88671875" style="131" bestFit="1" customWidth="1"/>
    <col min="8197" max="8439" width="9.109375" style="131"/>
    <col min="8440" max="8440" width="5.33203125" style="131" customWidth="1"/>
    <col min="8441" max="8441" width="43.109375" style="131" customWidth="1"/>
    <col min="8442" max="8442" width="10.33203125" style="131" customWidth="1"/>
    <col min="8443" max="8443" width="10.5546875" style="131" customWidth="1"/>
    <col min="8444" max="8444" width="15" style="131" customWidth="1"/>
    <col min="8445" max="8445" width="12.44140625" style="131" customWidth="1"/>
    <col min="8446" max="8446" width="10.6640625" style="131" customWidth="1"/>
    <col min="8447" max="8447" width="11.33203125" style="131" customWidth="1"/>
    <col min="8448" max="8449" width="13.44140625" style="131" customWidth="1"/>
    <col min="8450" max="8451" width="9.109375" style="131"/>
    <col min="8452" max="8452" width="9.88671875" style="131" bestFit="1" customWidth="1"/>
    <col min="8453" max="8695" width="9.109375" style="131"/>
    <col min="8696" max="8696" width="5.33203125" style="131" customWidth="1"/>
    <col min="8697" max="8697" width="43.109375" style="131" customWidth="1"/>
    <col min="8698" max="8698" width="10.33203125" style="131" customWidth="1"/>
    <col min="8699" max="8699" width="10.5546875" style="131" customWidth="1"/>
    <col min="8700" max="8700" width="15" style="131" customWidth="1"/>
    <col min="8701" max="8701" width="12.44140625" style="131" customWidth="1"/>
    <col min="8702" max="8702" width="10.6640625" style="131" customWidth="1"/>
    <col min="8703" max="8703" width="11.33203125" style="131" customWidth="1"/>
    <col min="8704" max="8705" width="13.44140625" style="131" customWidth="1"/>
    <col min="8706" max="8707" width="9.109375" style="131"/>
    <col min="8708" max="8708" width="9.88671875" style="131" bestFit="1" customWidth="1"/>
    <col min="8709" max="8951" width="9.109375" style="131"/>
    <col min="8952" max="8952" width="5.33203125" style="131" customWidth="1"/>
    <col min="8953" max="8953" width="43.109375" style="131" customWidth="1"/>
    <col min="8954" max="8954" width="10.33203125" style="131" customWidth="1"/>
    <col min="8955" max="8955" width="10.5546875" style="131" customWidth="1"/>
    <col min="8956" max="8956" width="15" style="131" customWidth="1"/>
    <col min="8957" max="8957" width="12.44140625" style="131" customWidth="1"/>
    <col min="8958" max="8958" width="10.6640625" style="131" customWidth="1"/>
    <col min="8959" max="8959" width="11.33203125" style="131" customWidth="1"/>
    <col min="8960" max="8961" width="13.44140625" style="131" customWidth="1"/>
    <col min="8962" max="8963" width="9.109375" style="131"/>
    <col min="8964" max="8964" width="9.88671875" style="131" bestFit="1" customWidth="1"/>
    <col min="8965" max="9207" width="9.109375" style="131"/>
    <col min="9208" max="9208" width="5.33203125" style="131" customWidth="1"/>
    <col min="9209" max="9209" width="43.109375" style="131" customWidth="1"/>
    <col min="9210" max="9210" width="10.33203125" style="131" customWidth="1"/>
    <col min="9211" max="9211" width="10.5546875" style="131" customWidth="1"/>
    <col min="9212" max="9212" width="15" style="131" customWidth="1"/>
    <col min="9213" max="9213" width="12.44140625" style="131" customWidth="1"/>
    <col min="9214" max="9214" width="10.6640625" style="131" customWidth="1"/>
    <col min="9215" max="9215" width="11.33203125" style="131" customWidth="1"/>
    <col min="9216" max="9217" width="13.44140625" style="131" customWidth="1"/>
    <col min="9218" max="9219" width="9.109375" style="131"/>
    <col min="9220" max="9220" width="9.88671875" style="131" bestFit="1" customWidth="1"/>
    <col min="9221" max="9463" width="9.109375" style="131"/>
    <col min="9464" max="9464" width="5.33203125" style="131" customWidth="1"/>
    <col min="9465" max="9465" width="43.109375" style="131" customWidth="1"/>
    <col min="9466" max="9466" width="10.33203125" style="131" customWidth="1"/>
    <col min="9467" max="9467" width="10.5546875" style="131" customWidth="1"/>
    <col min="9468" max="9468" width="15" style="131" customWidth="1"/>
    <col min="9469" max="9469" width="12.44140625" style="131" customWidth="1"/>
    <col min="9470" max="9470" width="10.6640625" style="131" customWidth="1"/>
    <col min="9471" max="9471" width="11.33203125" style="131" customWidth="1"/>
    <col min="9472" max="9473" width="13.44140625" style="131" customWidth="1"/>
    <col min="9474" max="9475" width="9.109375" style="131"/>
    <col min="9476" max="9476" width="9.88671875" style="131" bestFit="1" customWidth="1"/>
    <col min="9477" max="9719" width="9.109375" style="131"/>
    <col min="9720" max="9720" width="5.33203125" style="131" customWidth="1"/>
    <col min="9721" max="9721" width="43.109375" style="131" customWidth="1"/>
    <col min="9722" max="9722" width="10.33203125" style="131" customWidth="1"/>
    <col min="9723" max="9723" width="10.5546875" style="131" customWidth="1"/>
    <col min="9724" max="9724" width="15" style="131" customWidth="1"/>
    <col min="9725" max="9725" width="12.44140625" style="131" customWidth="1"/>
    <col min="9726" max="9726" width="10.6640625" style="131" customWidth="1"/>
    <col min="9727" max="9727" width="11.33203125" style="131" customWidth="1"/>
    <col min="9728" max="9729" width="13.44140625" style="131" customWidth="1"/>
    <col min="9730" max="9731" width="9.109375" style="131"/>
    <col min="9732" max="9732" width="9.88671875" style="131" bestFit="1" customWidth="1"/>
    <col min="9733" max="9975" width="9.109375" style="131"/>
    <col min="9976" max="9976" width="5.33203125" style="131" customWidth="1"/>
    <col min="9977" max="9977" width="43.109375" style="131" customWidth="1"/>
    <col min="9978" max="9978" width="10.33203125" style="131" customWidth="1"/>
    <col min="9979" max="9979" width="10.5546875" style="131" customWidth="1"/>
    <col min="9980" max="9980" width="15" style="131" customWidth="1"/>
    <col min="9981" max="9981" width="12.44140625" style="131" customWidth="1"/>
    <col min="9982" max="9982" width="10.6640625" style="131" customWidth="1"/>
    <col min="9983" max="9983" width="11.33203125" style="131" customWidth="1"/>
    <col min="9984" max="9985" width="13.44140625" style="131" customWidth="1"/>
    <col min="9986" max="9987" width="9.109375" style="131"/>
    <col min="9988" max="9988" width="9.88671875" style="131" bestFit="1" customWidth="1"/>
    <col min="9989" max="10231" width="9.109375" style="131"/>
    <col min="10232" max="10232" width="5.33203125" style="131" customWidth="1"/>
    <col min="10233" max="10233" width="43.109375" style="131" customWidth="1"/>
    <col min="10234" max="10234" width="10.33203125" style="131" customWidth="1"/>
    <col min="10235" max="10235" width="10.5546875" style="131" customWidth="1"/>
    <col min="10236" max="10236" width="15" style="131" customWidth="1"/>
    <col min="10237" max="10237" width="12.44140625" style="131" customWidth="1"/>
    <col min="10238" max="10238" width="10.6640625" style="131" customWidth="1"/>
    <col min="10239" max="10239" width="11.33203125" style="131" customWidth="1"/>
    <col min="10240" max="10241" width="13.44140625" style="131" customWidth="1"/>
    <col min="10242" max="10243" width="9.109375" style="131"/>
    <col min="10244" max="10244" width="9.88671875" style="131" bestFit="1" customWidth="1"/>
    <col min="10245" max="10487" width="9.109375" style="131"/>
    <col min="10488" max="10488" width="5.33203125" style="131" customWidth="1"/>
    <col min="10489" max="10489" width="43.109375" style="131" customWidth="1"/>
    <col min="10490" max="10490" width="10.33203125" style="131" customWidth="1"/>
    <col min="10491" max="10491" width="10.5546875" style="131" customWidth="1"/>
    <col min="10492" max="10492" width="15" style="131" customWidth="1"/>
    <col min="10493" max="10493" width="12.44140625" style="131" customWidth="1"/>
    <col min="10494" max="10494" width="10.6640625" style="131" customWidth="1"/>
    <col min="10495" max="10495" width="11.33203125" style="131" customWidth="1"/>
    <col min="10496" max="10497" width="13.44140625" style="131" customWidth="1"/>
    <col min="10498" max="10499" width="9.109375" style="131"/>
    <col min="10500" max="10500" width="9.88671875" style="131" bestFit="1" customWidth="1"/>
    <col min="10501" max="10743" width="9.109375" style="131"/>
    <col min="10744" max="10744" width="5.33203125" style="131" customWidth="1"/>
    <col min="10745" max="10745" width="43.109375" style="131" customWidth="1"/>
    <col min="10746" max="10746" width="10.33203125" style="131" customWidth="1"/>
    <col min="10747" max="10747" width="10.5546875" style="131" customWidth="1"/>
    <col min="10748" max="10748" width="15" style="131" customWidth="1"/>
    <col min="10749" max="10749" width="12.44140625" style="131" customWidth="1"/>
    <col min="10750" max="10750" width="10.6640625" style="131" customWidth="1"/>
    <col min="10751" max="10751" width="11.33203125" style="131" customWidth="1"/>
    <col min="10752" max="10753" width="13.44140625" style="131" customWidth="1"/>
    <col min="10754" max="10755" width="9.109375" style="131"/>
    <col min="10756" max="10756" width="9.88671875" style="131" bestFit="1" customWidth="1"/>
    <col min="10757" max="10999" width="9.109375" style="131"/>
    <col min="11000" max="11000" width="5.33203125" style="131" customWidth="1"/>
    <col min="11001" max="11001" width="43.109375" style="131" customWidth="1"/>
    <col min="11002" max="11002" width="10.33203125" style="131" customWidth="1"/>
    <col min="11003" max="11003" width="10.5546875" style="131" customWidth="1"/>
    <col min="11004" max="11004" width="15" style="131" customWidth="1"/>
    <col min="11005" max="11005" width="12.44140625" style="131" customWidth="1"/>
    <col min="11006" max="11006" width="10.6640625" style="131" customWidth="1"/>
    <col min="11007" max="11007" width="11.33203125" style="131" customWidth="1"/>
    <col min="11008" max="11009" width="13.44140625" style="131" customWidth="1"/>
    <col min="11010" max="11011" width="9.109375" style="131"/>
    <col min="11012" max="11012" width="9.88671875" style="131" bestFit="1" customWidth="1"/>
    <col min="11013" max="11255" width="9.109375" style="131"/>
    <col min="11256" max="11256" width="5.33203125" style="131" customWidth="1"/>
    <col min="11257" max="11257" width="43.109375" style="131" customWidth="1"/>
    <col min="11258" max="11258" width="10.33203125" style="131" customWidth="1"/>
    <col min="11259" max="11259" width="10.5546875" style="131" customWidth="1"/>
    <col min="11260" max="11260" width="15" style="131" customWidth="1"/>
    <col min="11261" max="11261" width="12.44140625" style="131" customWidth="1"/>
    <col min="11262" max="11262" width="10.6640625" style="131" customWidth="1"/>
    <col min="11263" max="11263" width="11.33203125" style="131" customWidth="1"/>
    <col min="11264" max="11265" width="13.44140625" style="131" customWidth="1"/>
    <col min="11266" max="11267" width="9.109375" style="131"/>
    <col min="11268" max="11268" width="9.88671875" style="131" bestFit="1" customWidth="1"/>
    <col min="11269" max="11511" width="9.109375" style="131"/>
    <col min="11512" max="11512" width="5.33203125" style="131" customWidth="1"/>
    <col min="11513" max="11513" width="43.109375" style="131" customWidth="1"/>
    <col min="11514" max="11514" width="10.33203125" style="131" customWidth="1"/>
    <col min="11515" max="11515" width="10.5546875" style="131" customWidth="1"/>
    <col min="11516" max="11516" width="15" style="131" customWidth="1"/>
    <col min="11517" max="11517" width="12.44140625" style="131" customWidth="1"/>
    <col min="11518" max="11518" width="10.6640625" style="131" customWidth="1"/>
    <col min="11519" max="11519" width="11.33203125" style="131" customWidth="1"/>
    <col min="11520" max="11521" width="13.44140625" style="131" customWidth="1"/>
    <col min="11522" max="11523" width="9.109375" style="131"/>
    <col min="11524" max="11524" width="9.88671875" style="131" bestFit="1" customWidth="1"/>
    <col min="11525" max="11767" width="9.109375" style="131"/>
    <col min="11768" max="11768" width="5.33203125" style="131" customWidth="1"/>
    <col min="11769" max="11769" width="43.109375" style="131" customWidth="1"/>
    <col min="11770" max="11770" width="10.33203125" style="131" customWidth="1"/>
    <col min="11771" max="11771" width="10.5546875" style="131" customWidth="1"/>
    <col min="11772" max="11772" width="15" style="131" customWidth="1"/>
    <col min="11773" max="11773" width="12.44140625" style="131" customWidth="1"/>
    <col min="11774" max="11774" width="10.6640625" style="131" customWidth="1"/>
    <col min="11775" max="11775" width="11.33203125" style="131" customWidth="1"/>
    <col min="11776" max="11777" width="13.44140625" style="131" customWidth="1"/>
    <col min="11778" max="11779" width="9.109375" style="131"/>
    <col min="11780" max="11780" width="9.88671875" style="131" bestFit="1" customWidth="1"/>
    <col min="11781" max="12023" width="9.109375" style="131"/>
    <col min="12024" max="12024" width="5.33203125" style="131" customWidth="1"/>
    <col min="12025" max="12025" width="43.109375" style="131" customWidth="1"/>
    <col min="12026" max="12026" width="10.33203125" style="131" customWidth="1"/>
    <col min="12027" max="12027" width="10.5546875" style="131" customWidth="1"/>
    <col min="12028" max="12028" width="15" style="131" customWidth="1"/>
    <col min="12029" max="12029" width="12.44140625" style="131" customWidth="1"/>
    <col min="12030" max="12030" width="10.6640625" style="131" customWidth="1"/>
    <col min="12031" max="12031" width="11.33203125" style="131" customWidth="1"/>
    <col min="12032" max="12033" width="13.44140625" style="131" customWidth="1"/>
    <col min="12034" max="12035" width="9.109375" style="131"/>
    <col min="12036" max="12036" width="9.88671875" style="131" bestFit="1" customWidth="1"/>
    <col min="12037" max="12279" width="9.109375" style="131"/>
    <col min="12280" max="12280" width="5.33203125" style="131" customWidth="1"/>
    <col min="12281" max="12281" width="43.109375" style="131" customWidth="1"/>
    <col min="12282" max="12282" width="10.33203125" style="131" customWidth="1"/>
    <col min="12283" max="12283" width="10.5546875" style="131" customWidth="1"/>
    <col min="12284" max="12284" width="15" style="131" customWidth="1"/>
    <col min="12285" max="12285" width="12.44140625" style="131" customWidth="1"/>
    <col min="12286" max="12286" width="10.6640625" style="131" customWidth="1"/>
    <col min="12287" max="12287" width="11.33203125" style="131" customWidth="1"/>
    <col min="12288" max="12289" width="13.44140625" style="131" customWidth="1"/>
    <col min="12290" max="12291" width="9.109375" style="131"/>
    <col min="12292" max="12292" width="9.88671875" style="131" bestFit="1" customWidth="1"/>
    <col min="12293" max="12535" width="9.109375" style="131"/>
    <col min="12536" max="12536" width="5.33203125" style="131" customWidth="1"/>
    <col min="12537" max="12537" width="43.109375" style="131" customWidth="1"/>
    <col min="12538" max="12538" width="10.33203125" style="131" customWidth="1"/>
    <col min="12539" max="12539" width="10.5546875" style="131" customWidth="1"/>
    <col min="12540" max="12540" width="15" style="131" customWidth="1"/>
    <col min="12541" max="12541" width="12.44140625" style="131" customWidth="1"/>
    <col min="12542" max="12542" width="10.6640625" style="131" customWidth="1"/>
    <col min="12543" max="12543" width="11.33203125" style="131" customWidth="1"/>
    <col min="12544" max="12545" width="13.44140625" style="131" customWidth="1"/>
    <col min="12546" max="12547" width="9.109375" style="131"/>
    <col min="12548" max="12548" width="9.88671875" style="131" bestFit="1" customWidth="1"/>
    <col min="12549" max="12791" width="9.109375" style="131"/>
    <col min="12792" max="12792" width="5.33203125" style="131" customWidth="1"/>
    <col min="12793" max="12793" width="43.109375" style="131" customWidth="1"/>
    <col min="12794" max="12794" width="10.33203125" style="131" customWidth="1"/>
    <col min="12795" max="12795" width="10.5546875" style="131" customWidth="1"/>
    <col min="12796" max="12796" width="15" style="131" customWidth="1"/>
    <col min="12797" max="12797" width="12.44140625" style="131" customWidth="1"/>
    <col min="12798" max="12798" width="10.6640625" style="131" customWidth="1"/>
    <col min="12799" max="12799" width="11.33203125" style="131" customWidth="1"/>
    <col min="12800" max="12801" width="13.44140625" style="131" customWidth="1"/>
    <col min="12802" max="12803" width="9.109375" style="131"/>
    <col min="12804" max="12804" width="9.88671875" style="131" bestFit="1" customWidth="1"/>
    <col min="12805" max="13047" width="9.109375" style="131"/>
    <col min="13048" max="13048" width="5.33203125" style="131" customWidth="1"/>
    <col min="13049" max="13049" width="43.109375" style="131" customWidth="1"/>
    <col min="13050" max="13050" width="10.33203125" style="131" customWidth="1"/>
    <col min="13051" max="13051" width="10.5546875" style="131" customWidth="1"/>
    <col min="13052" max="13052" width="15" style="131" customWidth="1"/>
    <col min="13053" max="13053" width="12.44140625" style="131" customWidth="1"/>
    <col min="13054" max="13054" width="10.6640625" style="131" customWidth="1"/>
    <col min="13055" max="13055" width="11.33203125" style="131" customWidth="1"/>
    <col min="13056" max="13057" width="13.44140625" style="131" customWidth="1"/>
    <col min="13058" max="13059" width="9.109375" style="131"/>
    <col min="13060" max="13060" width="9.88671875" style="131" bestFit="1" customWidth="1"/>
    <col min="13061" max="13303" width="9.109375" style="131"/>
    <col min="13304" max="13304" width="5.33203125" style="131" customWidth="1"/>
    <col min="13305" max="13305" width="43.109375" style="131" customWidth="1"/>
    <col min="13306" max="13306" width="10.33203125" style="131" customWidth="1"/>
    <col min="13307" max="13307" width="10.5546875" style="131" customWidth="1"/>
    <col min="13308" max="13308" width="15" style="131" customWidth="1"/>
    <col min="13309" max="13309" width="12.44140625" style="131" customWidth="1"/>
    <col min="13310" max="13310" width="10.6640625" style="131" customWidth="1"/>
    <col min="13311" max="13311" width="11.33203125" style="131" customWidth="1"/>
    <col min="13312" max="13313" width="13.44140625" style="131" customWidth="1"/>
    <col min="13314" max="13315" width="9.109375" style="131"/>
    <col min="13316" max="13316" width="9.88671875" style="131" bestFit="1" customWidth="1"/>
    <col min="13317" max="13559" width="9.109375" style="131"/>
    <col min="13560" max="13560" width="5.33203125" style="131" customWidth="1"/>
    <col min="13561" max="13561" width="43.109375" style="131" customWidth="1"/>
    <col min="13562" max="13562" width="10.33203125" style="131" customWidth="1"/>
    <col min="13563" max="13563" width="10.5546875" style="131" customWidth="1"/>
    <col min="13564" max="13564" width="15" style="131" customWidth="1"/>
    <col min="13565" max="13565" width="12.44140625" style="131" customWidth="1"/>
    <col min="13566" max="13566" width="10.6640625" style="131" customWidth="1"/>
    <col min="13567" max="13567" width="11.33203125" style="131" customWidth="1"/>
    <col min="13568" max="13569" width="13.44140625" style="131" customWidth="1"/>
    <col min="13570" max="13571" width="9.109375" style="131"/>
    <col min="13572" max="13572" width="9.88671875" style="131" bestFit="1" customWidth="1"/>
    <col min="13573" max="13815" width="9.109375" style="131"/>
    <col min="13816" max="13816" width="5.33203125" style="131" customWidth="1"/>
    <col min="13817" max="13817" width="43.109375" style="131" customWidth="1"/>
    <col min="13818" max="13818" width="10.33203125" style="131" customWidth="1"/>
    <col min="13819" max="13819" width="10.5546875" style="131" customWidth="1"/>
    <col min="13820" max="13820" width="15" style="131" customWidth="1"/>
    <col min="13821" max="13821" width="12.44140625" style="131" customWidth="1"/>
    <col min="13822" max="13822" width="10.6640625" style="131" customWidth="1"/>
    <col min="13823" max="13823" width="11.33203125" style="131" customWidth="1"/>
    <col min="13824" max="13825" width="13.44140625" style="131" customWidth="1"/>
    <col min="13826" max="13827" width="9.109375" style="131"/>
    <col min="13828" max="13828" width="9.88671875" style="131" bestFit="1" customWidth="1"/>
    <col min="13829" max="14071" width="9.109375" style="131"/>
    <col min="14072" max="14072" width="5.33203125" style="131" customWidth="1"/>
    <col min="14073" max="14073" width="43.109375" style="131" customWidth="1"/>
    <col min="14074" max="14074" width="10.33203125" style="131" customWidth="1"/>
    <col min="14075" max="14075" width="10.5546875" style="131" customWidth="1"/>
    <col min="14076" max="14076" width="15" style="131" customWidth="1"/>
    <col min="14077" max="14077" width="12.44140625" style="131" customWidth="1"/>
    <col min="14078" max="14078" width="10.6640625" style="131" customWidth="1"/>
    <col min="14079" max="14079" width="11.33203125" style="131" customWidth="1"/>
    <col min="14080" max="14081" width="13.44140625" style="131" customWidth="1"/>
    <col min="14082" max="14083" width="9.109375" style="131"/>
    <col min="14084" max="14084" width="9.88671875" style="131" bestFit="1" customWidth="1"/>
    <col min="14085" max="14327" width="9.109375" style="131"/>
    <col min="14328" max="14328" width="5.33203125" style="131" customWidth="1"/>
    <col min="14329" max="14329" width="43.109375" style="131" customWidth="1"/>
    <col min="14330" max="14330" width="10.33203125" style="131" customWidth="1"/>
    <col min="14331" max="14331" width="10.5546875" style="131" customWidth="1"/>
    <col min="14332" max="14332" width="15" style="131" customWidth="1"/>
    <col min="14333" max="14333" width="12.44140625" style="131" customWidth="1"/>
    <col min="14334" max="14334" width="10.6640625" style="131" customWidth="1"/>
    <col min="14335" max="14335" width="11.33203125" style="131" customWidth="1"/>
    <col min="14336" max="14337" width="13.44140625" style="131" customWidth="1"/>
    <col min="14338" max="14339" width="9.109375" style="131"/>
    <col min="14340" max="14340" width="9.88671875" style="131" bestFit="1" customWidth="1"/>
    <col min="14341" max="14583" width="9.109375" style="131"/>
    <col min="14584" max="14584" width="5.33203125" style="131" customWidth="1"/>
    <col min="14585" max="14585" width="43.109375" style="131" customWidth="1"/>
    <col min="14586" max="14586" width="10.33203125" style="131" customWidth="1"/>
    <col min="14587" max="14587" width="10.5546875" style="131" customWidth="1"/>
    <col min="14588" max="14588" width="15" style="131" customWidth="1"/>
    <col min="14589" max="14589" width="12.44140625" style="131" customWidth="1"/>
    <col min="14590" max="14590" width="10.6640625" style="131" customWidth="1"/>
    <col min="14591" max="14591" width="11.33203125" style="131" customWidth="1"/>
    <col min="14592" max="14593" width="13.44140625" style="131" customWidth="1"/>
    <col min="14594" max="14595" width="9.109375" style="131"/>
    <col min="14596" max="14596" width="9.88671875" style="131" bestFit="1" customWidth="1"/>
    <col min="14597" max="14839" width="9.109375" style="131"/>
    <col min="14840" max="14840" width="5.33203125" style="131" customWidth="1"/>
    <col min="14841" max="14841" width="43.109375" style="131" customWidth="1"/>
    <col min="14842" max="14842" width="10.33203125" style="131" customWidth="1"/>
    <col min="14843" max="14843" width="10.5546875" style="131" customWidth="1"/>
    <col min="14844" max="14844" width="15" style="131" customWidth="1"/>
    <col min="14845" max="14845" width="12.44140625" style="131" customWidth="1"/>
    <col min="14846" max="14846" width="10.6640625" style="131" customWidth="1"/>
    <col min="14847" max="14847" width="11.33203125" style="131" customWidth="1"/>
    <col min="14848" max="14849" width="13.44140625" style="131" customWidth="1"/>
    <col min="14850" max="14851" width="9.109375" style="131"/>
    <col min="14852" max="14852" width="9.88671875" style="131" bestFit="1" customWidth="1"/>
    <col min="14853" max="15095" width="9.109375" style="131"/>
    <col min="15096" max="15096" width="5.33203125" style="131" customWidth="1"/>
    <col min="15097" max="15097" width="43.109375" style="131" customWidth="1"/>
    <col min="15098" max="15098" width="10.33203125" style="131" customWidth="1"/>
    <col min="15099" max="15099" width="10.5546875" style="131" customWidth="1"/>
    <col min="15100" max="15100" width="15" style="131" customWidth="1"/>
    <col min="15101" max="15101" width="12.44140625" style="131" customWidth="1"/>
    <col min="15102" max="15102" width="10.6640625" style="131" customWidth="1"/>
    <col min="15103" max="15103" width="11.33203125" style="131" customWidth="1"/>
    <col min="15104" max="15105" width="13.44140625" style="131" customWidth="1"/>
    <col min="15106" max="15107" width="9.109375" style="131"/>
    <col min="15108" max="15108" width="9.88671875" style="131" bestFit="1" customWidth="1"/>
    <col min="15109" max="15351" width="9.109375" style="131"/>
    <col min="15352" max="15352" width="5.33203125" style="131" customWidth="1"/>
    <col min="15353" max="15353" width="43.109375" style="131" customWidth="1"/>
    <col min="15354" max="15354" width="10.33203125" style="131" customWidth="1"/>
    <col min="15355" max="15355" width="10.5546875" style="131" customWidth="1"/>
    <col min="15356" max="15356" width="15" style="131" customWidth="1"/>
    <col min="15357" max="15357" width="12.44140625" style="131" customWidth="1"/>
    <col min="15358" max="15358" width="10.6640625" style="131" customWidth="1"/>
    <col min="15359" max="15359" width="11.33203125" style="131" customWidth="1"/>
    <col min="15360" max="15361" width="13.44140625" style="131" customWidth="1"/>
    <col min="15362" max="15363" width="9.109375" style="131"/>
    <col min="15364" max="15364" width="9.88671875" style="131" bestFit="1" customWidth="1"/>
    <col min="15365" max="15607" width="9.109375" style="131"/>
    <col min="15608" max="15608" width="5.33203125" style="131" customWidth="1"/>
    <col min="15609" max="15609" width="43.109375" style="131" customWidth="1"/>
    <col min="15610" max="15610" width="10.33203125" style="131" customWidth="1"/>
    <col min="15611" max="15611" width="10.5546875" style="131" customWidth="1"/>
    <col min="15612" max="15612" width="15" style="131" customWidth="1"/>
    <col min="15613" max="15613" width="12.44140625" style="131" customWidth="1"/>
    <col min="15614" max="15614" width="10.6640625" style="131" customWidth="1"/>
    <col min="15615" max="15615" width="11.33203125" style="131" customWidth="1"/>
    <col min="15616" max="15617" width="13.44140625" style="131" customWidth="1"/>
    <col min="15618" max="15619" width="9.109375" style="131"/>
    <col min="15620" max="15620" width="9.88671875" style="131" bestFit="1" customWidth="1"/>
    <col min="15621" max="15863" width="9.109375" style="131"/>
    <col min="15864" max="15864" width="5.33203125" style="131" customWidth="1"/>
    <col min="15865" max="15865" width="43.109375" style="131" customWidth="1"/>
    <col min="15866" max="15866" width="10.33203125" style="131" customWidth="1"/>
    <col min="15867" max="15867" width="10.5546875" style="131" customWidth="1"/>
    <col min="15868" max="15868" width="15" style="131" customWidth="1"/>
    <col min="15869" max="15869" width="12.44140625" style="131" customWidth="1"/>
    <col min="15870" max="15870" width="10.6640625" style="131" customWidth="1"/>
    <col min="15871" max="15871" width="11.33203125" style="131" customWidth="1"/>
    <col min="15872" max="15873" width="13.44140625" style="131" customWidth="1"/>
    <col min="15874" max="15875" width="9.109375" style="131"/>
    <col min="15876" max="15876" width="9.88671875" style="131" bestFit="1" customWidth="1"/>
    <col min="15877" max="16119" width="9.109375" style="131"/>
    <col min="16120" max="16120" width="5.33203125" style="131" customWidth="1"/>
    <col min="16121" max="16121" width="43.109375" style="131" customWidth="1"/>
    <col min="16122" max="16122" width="10.33203125" style="131" customWidth="1"/>
    <col min="16123" max="16123" width="10.5546875" style="131" customWidth="1"/>
    <col min="16124" max="16124" width="15" style="131" customWidth="1"/>
    <col min="16125" max="16125" width="12.44140625" style="131" customWidth="1"/>
    <col min="16126" max="16126" width="10.6640625" style="131" customWidth="1"/>
    <col min="16127" max="16127" width="11.33203125" style="131" customWidth="1"/>
    <col min="16128" max="16129" width="13.44140625" style="131" customWidth="1"/>
    <col min="16130" max="16131" width="9.109375" style="131"/>
    <col min="16132" max="16132" width="9.88671875" style="131" bestFit="1" customWidth="1"/>
    <col min="16133" max="16384" width="9.109375" style="131"/>
  </cols>
  <sheetData>
    <row r="1" spans="1:9" ht="49.5" customHeight="1">
      <c r="A1" s="824" t="s">
        <v>366</v>
      </c>
      <c r="B1" s="824"/>
      <c r="C1" s="824"/>
      <c r="D1" s="824"/>
      <c r="E1" s="824"/>
      <c r="F1" s="824"/>
      <c r="G1" s="824"/>
      <c r="H1" s="825" t="s">
        <v>367</v>
      </c>
      <c r="I1" s="825"/>
    </row>
    <row r="2" spans="1:9" ht="17.25" customHeight="1">
      <c r="B2" s="132"/>
      <c r="C2" s="132"/>
      <c r="D2" s="132"/>
      <c r="E2" s="132"/>
      <c r="F2" s="132"/>
      <c r="G2" s="132"/>
      <c r="H2" s="133"/>
      <c r="I2" s="133" t="s">
        <v>368</v>
      </c>
    </row>
    <row r="3" spans="1:9" ht="117.75" customHeight="1">
      <c r="A3" s="134" t="s">
        <v>94</v>
      </c>
      <c r="B3" s="135" t="s">
        <v>369</v>
      </c>
      <c r="C3" s="136" t="s">
        <v>370</v>
      </c>
      <c r="D3" s="136" t="s">
        <v>371</v>
      </c>
      <c r="E3" s="136" t="s">
        <v>372</v>
      </c>
      <c r="F3" s="136" t="s">
        <v>373</v>
      </c>
      <c r="G3" s="137" t="s">
        <v>374</v>
      </c>
      <c r="H3" s="136" t="s">
        <v>375</v>
      </c>
      <c r="I3" s="136" t="s">
        <v>376</v>
      </c>
    </row>
    <row r="4" spans="1:9" ht="15.75" customHeight="1">
      <c r="A4" s="138">
        <v>1</v>
      </c>
      <c r="B4" s="139">
        <v>2</v>
      </c>
      <c r="C4" s="140">
        <v>3</v>
      </c>
      <c r="D4" s="141">
        <v>4</v>
      </c>
      <c r="E4" s="141">
        <v>5</v>
      </c>
      <c r="F4" s="141">
        <v>6</v>
      </c>
      <c r="G4" s="141">
        <v>7</v>
      </c>
      <c r="H4" s="142">
        <v>8</v>
      </c>
      <c r="I4" s="143">
        <v>9</v>
      </c>
    </row>
    <row r="5" spans="1:9" ht="24" customHeight="1">
      <c r="A5" s="144">
        <v>2</v>
      </c>
      <c r="B5" s="145" t="s">
        <v>377</v>
      </c>
      <c r="C5" s="146">
        <f t="shared" ref="C5:H5" si="0">SUM(C6:C26)</f>
        <v>43569.7</v>
      </c>
      <c r="D5" s="146">
        <f t="shared" si="0"/>
        <v>2257.8000000000002</v>
      </c>
      <c r="E5" s="146">
        <f t="shared" si="0"/>
        <v>45827.5</v>
      </c>
      <c r="F5" s="146">
        <f>SUM(F6:F26)</f>
        <v>45393.993000000009</v>
      </c>
      <c r="G5" s="146">
        <f>SUM(G6:G26)</f>
        <v>49066.8</v>
      </c>
      <c r="H5" s="146">
        <f t="shared" si="0"/>
        <v>5497.0999999999995</v>
      </c>
      <c r="I5" s="147">
        <f>SUM((G5/C5*100)-100)</f>
        <v>12.616795617137626</v>
      </c>
    </row>
    <row r="6" spans="1:9" ht="43.5" customHeight="1">
      <c r="A6" s="148">
        <v>3</v>
      </c>
      <c r="B6" s="149" t="s">
        <v>457</v>
      </c>
      <c r="C6" s="150">
        <v>37545</v>
      </c>
      <c r="D6" s="151">
        <f>E6-C6</f>
        <v>1340</v>
      </c>
      <c r="E6" s="151">
        <v>38885</v>
      </c>
      <c r="F6" s="151">
        <v>38571.160000000003</v>
      </c>
      <c r="G6" s="152">
        <v>41589</v>
      </c>
      <c r="H6" s="151">
        <f>SUM(G6-C6)</f>
        <v>4044</v>
      </c>
      <c r="I6" s="151">
        <f>SUM((G6/C6*100)-100)</f>
        <v>10.771074710347577</v>
      </c>
    </row>
    <row r="7" spans="1:9" ht="27.75" customHeight="1">
      <c r="A7" s="148">
        <v>4</v>
      </c>
      <c r="B7" s="149" t="s">
        <v>378</v>
      </c>
      <c r="C7" s="150">
        <v>80</v>
      </c>
      <c r="D7" s="151">
        <f t="shared" ref="D7:D26" si="1">E7-C7</f>
        <v>0</v>
      </c>
      <c r="E7" s="151">
        <v>80</v>
      </c>
      <c r="F7" s="151">
        <v>78.415999999999997</v>
      </c>
      <c r="G7" s="153">
        <v>80</v>
      </c>
      <c r="H7" s="151">
        <f t="shared" ref="H7:H39" si="2">SUM(G7-C7)</f>
        <v>0</v>
      </c>
      <c r="I7" s="151">
        <f t="shared" ref="I7:I40" si="3">SUM((G7/C7*100)-100)</f>
        <v>0</v>
      </c>
    </row>
    <row r="8" spans="1:9" ht="17.25" customHeight="1">
      <c r="A8" s="148">
        <v>5</v>
      </c>
      <c r="B8" s="149" t="s">
        <v>379</v>
      </c>
      <c r="C8" s="150">
        <v>650</v>
      </c>
      <c r="D8" s="151">
        <f t="shared" si="1"/>
        <v>50</v>
      </c>
      <c r="E8" s="151">
        <v>700</v>
      </c>
      <c r="F8" s="151">
        <v>693.36400000000003</v>
      </c>
      <c r="G8" s="154">
        <v>700</v>
      </c>
      <c r="H8" s="151">
        <f t="shared" si="2"/>
        <v>50</v>
      </c>
      <c r="I8" s="151">
        <f t="shared" si="3"/>
        <v>7.6923076923076934</v>
      </c>
    </row>
    <row r="9" spans="1:9" ht="13.5" customHeight="1">
      <c r="A9" s="148">
        <v>6</v>
      </c>
      <c r="B9" s="149" t="s">
        <v>380</v>
      </c>
      <c r="C9" s="150">
        <v>15</v>
      </c>
      <c r="D9" s="151">
        <f t="shared" si="1"/>
        <v>0</v>
      </c>
      <c r="E9" s="151">
        <v>15</v>
      </c>
      <c r="F9" s="151">
        <v>21.316999999999997</v>
      </c>
      <c r="G9" s="154">
        <v>20</v>
      </c>
      <c r="H9" s="151">
        <f t="shared" si="2"/>
        <v>5</v>
      </c>
      <c r="I9" s="151">
        <f t="shared" si="3"/>
        <v>33.333333333333314</v>
      </c>
    </row>
    <row r="10" spans="1:9" ht="14.25" customHeight="1">
      <c r="A10" s="148">
        <v>7</v>
      </c>
      <c r="B10" s="149" t="s">
        <v>381</v>
      </c>
      <c r="C10" s="150">
        <v>620</v>
      </c>
      <c r="D10" s="151">
        <f t="shared" si="1"/>
        <v>70</v>
      </c>
      <c r="E10" s="151">
        <v>690</v>
      </c>
      <c r="F10" s="151">
        <v>688.94100000000003</v>
      </c>
      <c r="G10" s="154">
        <v>1000</v>
      </c>
      <c r="H10" s="151">
        <f t="shared" si="2"/>
        <v>380</v>
      </c>
      <c r="I10" s="151">
        <f t="shared" si="3"/>
        <v>61.290322580645153</v>
      </c>
    </row>
    <row r="11" spans="1:9" ht="14.25" customHeight="1">
      <c r="A11" s="148">
        <v>8</v>
      </c>
      <c r="B11" s="149" t="s">
        <v>382</v>
      </c>
      <c r="C11" s="150">
        <v>135</v>
      </c>
      <c r="D11" s="151">
        <f t="shared" si="1"/>
        <v>7</v>
      </c>
      <c r="E11" s="151">
        <v>142</v>
      </c>
      <c r="F11" s="151">
        <v>146.482</v>
      </c>
      <c r="G11" s="154">
        <v>149</v>
      </c>
      <c r="H11" s="151">
        <f t="shared" si="2"/>
        <v>14</v>
      </c>
      <c r="I11" s="151">
        <f t="shared" si="3"/>
        <v>10.370370370370367</v>
      </c>
    </row>
    <row r="12" spans="1:9" ht="15" customHeight="1">
      <c r="A12" s="148">
        <v>9</v>
      </c>
      <c r="B12" s="149" t="s">
        <v>383</v>
      </c>
      <c r="C12" s="150">
        <v>65</v>
      </c>
      <c r="D12" s="151">
        <f t="shared" si="1"/>
        <v>10</v>
      </c>
      <c r="E12" s="151">
        <v>75</v>
      </c>
      <c r="F12" s="151">
        <v>75.64</v>
      </c>
      <c r="G12" s="154">
        <v>35</v>
      </c>
      <c r="H12" s="151">
        <f t="shared" si="2"/>
        <v>-30</v>
      </c>
      <c r="I12" s="151">
        <f t="shared" si="3"/>
        <v>-46.153846153846153</v>
      </c>
    </row>
    <row r="13" spans="1:9" ht="15" customHeight="1">
      <c r="A13" s="148">
        <v>10</v>
      </c>
      <c r="B13" s="149" t="s">
        <v>384</v>
      </c>
      <c r="C13" s="150">
        <v>260</v>
      </c>
      <c r="D13" s="151">
        <f t="shared" si="1"/>
        <v>14.600000000000023</v>
      </c>
      <c r="E13" s="151">
        <v>274.60000000000002</v>
      </c>
      <c r="F13" s="151">
        <v>276.762</v>
      </c>
      <c r="G13" s="154">
        <v>280</v>
      </c>
      <c r="H13" s="151">
        <f t="shared" si="2"/>
        <v>20</v>
      </c>
      <c r="I13" s="151">
        <f t="shared" si="3"/>
        <v>7.6923076923076934</v>
      </c>
    </row>
    <row r="14" spans="1:9" ht="14.25" customHeight="1">
      <c r="A14" s="148">
        <v>11</v>
      </c>
      <c r="B14" s="149" t="s">
        <v>385</v>
      </c>
      <c r="C14" s="150">
        <v>32</v>
      </c>
      <c r="D14" s="151">
        <f t="shared" si="1"/>
        <v>7</v>
      </c>
      <c r="E14" s="151">
        <v>39</v>
      </c>
      <c r="F14" s="151">
        <v>38.966000000000001</v>
      </c>
      <c r="G14" s="154">
        <v>40</v>
      </c>
      <c r="H14" s="151">
        <f t="shared" si="2"/>
        <v>8</v>
      </c>
      <c r="I14" s="151">
        <f t="shared" si="3"/>
        <v>25</v>
      </c>
    </row>
    <row r="15" spans="1:9" ht="16.2" customHeight="1">
      <c r="A15" s="148">
        <v>12</v>
      </c>
      <c r="B15" s="149" t="s">
        <v>386</v>
      </c>
      <c r="C15" s="150">
        <v>40</v>
      </c>
      <c r="D15" s="151">
        <f t="shared" si="1"/>
        <v>29.799999999999997</v>
      </c>
      <c r="E15" s="151">
        <v>69.8</v>
      </c>
      <c r="F15" s="151">
        <v>81.001000000000005</v>
      </c>
      <c r="G15" s="154">
        <v>60</v>
      </c>
      <c r="H15" s="151">
        <f t="shared" si="2"/>
        <v>20</v>
      </c>
      <c r="I15" s="151">
        <f t="shared" si="3"/>
        <v>50</v>
      </c>
    </row>
    <row r="16" spans="1:9" ht="15" customHeight="1">
      <c r="A16" s="148">
        <v>13</v>
      </c>
      <c r="B16" s="149" t="s">
        <v>387</v>
      </c>
      <c r="C16" s="150">
        <v>1126.7</v>
      </c>
      <c r="D16" s="151">
        <f t="shared" si="1"/>
        <v>200.09999999999991</v>
      </c>
      <c r="E16" s="151">
        <v>1326.8</v>
      </c>
      <c r="F16" s="151">
        <v>1324.0090000000002</v>
      </c>
      <c r="G16" s="154">
        <v>1378.2</v>
      </c>
      <c r="H16" s="151">
        <f t="shared" si="2"/>
        <v>251.5</v>
      </c>
      <c r="I16" s="151">
        <f t="shared" si="3"/>
        <v>22.321824798082886</v>
      </c>
    </row>
    <row r="17" spans="1:11" ht="27" customHeight="1">
      <c r="A17" s="148">
        <v>14</v>
      </c>
      <c r="B17" s="149" t="s">
        <v>388</v>
      </c>
      <c r="C17" s="150">
        <v>349.6</v>
      </c>
      <c r="D17" s="151">
        <f t="shared" si="1"/>
        <v>41.600000000000023</v>
      </c>
      <c r="E17" s="151">
        <v>391.20000000000005</v>
      </c>
      <c r="F17" s="151">
        <v>381.904</v>
      </c>
      <c r="G17" s="154">
        <v>382.3</v>
      </c>
      <c r="H17" s="151">
        <f t="shared" si="2"/>
        <v>32.699999999999989</v>
      </c>
      <c r="I17" s="151">
        <f t="shared" si="3"/>
        <v>9.3535469107551421</v>
      </c>
    </row>
    <row r="18" spans="1:11" ht="27.75" customHeight="1">
      <c r="A18" s="148">
        <v>15</v>
      </c>
      <c r="B18" s="149" t="s">
        <v>389</v>
      </c>
      <c r="C18" s="150">
        <v>981.4</v>
      </c>
      <c r="D18" s="151">
        <f t="shared" si="1"/>
        <v>-55.700000000000045</v>
      </c>
      <c r="E18" s="151">
        <v>925.69999999999993</v>
      </c>
      <c r="F18" s="151">
        <v>888.70500000000027</v>
      </c>
      <c r="G18" s="154">
        <v>928.3</v>
      </c>
      <c r="H18" s="151">
        <f t="shared" si="2"/>
        <v>-53.100000000000023</v>
      </c>
      <c r="I18" s="151">
        <f t="shared" si="3"/>
        <v>-5.4106378642755288</v>
      </c>
    </row>
    <row r="19" spans="1:11" ht="18.75" customHeight="1">
      <c r="A19" s="148">
        <v>16</v>
      </c>
      <c r="B19" s="149" t="s">
        <v>390</v>
      </c>
      <c r="C19" s="150">
        <v>60</v>
      </c>
      <c r="D19" s="151">
        <f t="shared" si="1"/>
        <v>0</v>
      </c>
      <c r="E19" s="151">
        <v>60</v>
      </c>
      <c r="F19" s="151">
        <v>66.658000000000001</v>
      </c>
      <c r="G19" s="154">
        <v>60</v>
      </c>
      <c r="H19" s="151">
        <f t="shared" si="2"/>
        <v>0</v>
      </c>
      <c r="I19" s="151">
        <f t="shared" si="3"/>
        <v>0</v>
      </c>
    </row>
    <row r="20" spans="1:11">
      <c r="A20" s="148">
        <v>17</v>
      </c>
      <c r="B20" s="149" t="s">
        <v>503</v>
      </c>
      <c r="C20" s="150">
        <v>50</v>
      </c>
      <c r="D20" s="151">
        <f t="shared" si="1"/>
        <v>25</v>
      </c>
      <c r="E20" s="151">
        <v>75</v>
      </c>
      <c r="F20" s="151">
        <v>73.090999999999994</v>
      </c>
      <c r="G20" s="154">
        <v>60</v>
      </c>
      <c r="H20" s="151">
        <f t="shared" si="2"/>
        <v>10</v>
      </c>
      <c r="I20" s="151">
        <f t="shared" si="3"/>
        <v>20</v>
      </c>
    </row>
    <row r="21" spans="1:11" ht="14.4" customHeight="1">
      <c r="A21" s="148">
        <v>18</v>
      </c>
      <c r="B21" s="149" t="s">
        <v>391</v>
      </c>
      <c r="C21" s="150">
        <v>1400</v>
      </c>
      <c r="D21" s="151">
        <f t="shared" si="1"/>
        <v>355.40000000000009</v>
      </c>
      <c r="E21" s="151">
        <v>1755.4</v>
      </c>
      <c r="F21" s="151">
        <v>1646.2899999999997</v>
      </c>
      <c r="G21" s="154">
        <v>1920</v>
      </c>
      <c r="H21" s="151">
        <f t="shared" si="2"/>
        <v>520</v>
      </c>
      <c r="I21" s="151">
        <f t="shared" si="3"/>
        <v>37.142857142857139</v>
      </c>
    </row>
    <row r="22" spans="1:11" ht="14.4" customHeight="1">
      <c r="A22" s="148">
        <v>19</v>
      </c>
      <c r="B22" s="155" t="s">
        <v>392</v>
      </c>
      <c r="C22" s="150"/>
      <c r="D22" s="151"/>
      <c r="E22" s="151"/>
      <c r="G22" s="154">
        <v>180</v>
      </c>
      <c r="H22" s="151">
        <f t="shared" ref="H22" si="4">SUM(G22-C22)</f>
        <v>180</v>
      </c>
      <c r="I22" s="151"/>
    </row>
    <row r="23" spans="1:11" ht="13.95" customHeight="1">
      <c r="A23" s="148">
        <v>20</v>
      </c>
      <c r="B23" s="149" t="s">
        <v>393</v>
      </c>
      <c r="C23" s="150">
        <v>60</v>
      </c>
      <c r="D23" s="151">
        <f t="shared" si="1"/>
        <v>0</v>
      </c>
      <c r="E23" s="151">
        <v>60</v>
      </c>
      <c r="F23" s="151">
        <v>52.652999999999999</v>
      </c>
      <c r="G23" s="154">
        <v>60</v>
      </c>
      <c r="H23" s="151">
        <f t="shared" si="2"/>
        <v>0</v>
      </c>
      <c r="I23" s="151">
        <f t="shared" si="3"/>
        <v>0</v>
      </c>
    </row>
    <row r="24" spans="1:11" ht="15.6" customHeight="1">
      <c r="A24" s="148">
        <v>21</v>
      </c>
      <c r="B24" s="149" t="s">
        <v>394</v>
      </c>
      <c r="C24" s="150">
        <v>50</v>
      </c>
      <c r="D24" s="151">
        <f t="shared" si="1"/>
        <v>83.4</v>
      </c>
      <c r="E24" s="151">
        <v>133.4</v>
      </c>
      <c r="F24" s="151">
        <v>32.021999999999998</v>
      </c>
      <c r="G24" s="154">
        <v>50</v>
      </c>
      <c r="H24" s="151">
        <f t="shared" si="2"/>
        <v>0</v>
      </c>
      <c r="I24" s="151">
        <f t="shared" si="3"/>
        <v>0</v>
      </c>
    </row>
    <row r="25" spans="1:11" ht="30" customHeight="1">
      <c r="A25" s="148">
        <v>22</v>
      </c>
      <c r="B25" s="149" t="s">
        <v>395</v>
      </c>
      <c r="C25" s="150">
        <v>20</v>
      </c>
      <c r="D25" s="151">
        <f t="shared" si="1"/>
        <v>28.6</v>
      </c>
      <c r="E25" s="151">
        <v>48.6</v>
      </c>
      <c r="F25" s="151">
        <v>150.642</v>
      </c>
      <c r="G25" s="154">
        <v>55</v>
      </c>
      <c r="H25" s="151">
        <f t="shared" si="2"/>
        <v>35</v>
      </c>
      <c r="I25" s="151">
        <f t="shared" si="3"/>
        <v>175</v>
      </c>
    </row>
    <row r="26" spans="1:11" ht="30.75" customHeight="1">
      <c r="A26" s="148">
        <v>23</v>
      </c>
      <c r="B26" s="149" t="s">
        <v>396</v>
      </c>
      <c r="C26" s="150">
        <v>30</v>
      </c>
      <c r="D26" s="151">
        <f t="shared" si="1"/>
        <v>51</v>
      </c>
      <c r="E26" s="151">
        <v>81</v>
      </c>
      <c r="F26" s="151">
        <v>105.97000000000001</v>
      </c>
      <c r="G26" s="154">
        <v>40</v>
      </c>
      <c r="H26" s="151">
        <f t="shared" si="2"/>
        <v>10</v>
      </c>
      <c r="I26" s="151">
        <f t="shared" si="3"/>
        <v>33.333333333333314</v>
      </c>
    </row>
    <row r="27" spans="1:11" ht="23.25" customHeight="1">
      <c r="A27" s="148">
        <v>24</v>
      </c>
      <c r="B27" s="159" t="s">
        <v>397</v>
      </c>
      <c r="C27" s="154">
        <v>35098.531999999999</v>
      </c>
      <c r="D27" s="153">
        <f>E27-C27</f>
        <v>1700.5550000000003</v>
      </c>
      <c r="E27" s="157">
        <v>36799.087</v>
      </c>
      <c r="F27" s="153">
        <v>35972.668999999994</v>
      </c>
      <c r="G27" s="158">
        <v>38607.436999999998</v>
      </c>
      <c r="H27" s="157">
        <f t="shared" si="2"/>
        <v>3508.9049999999988</v>
      </c>
      <c r="I27" s="153">
        <f t="shared" si="3"/>
        <v>9.997298462511182</v>
      </c>
    </row>
    <row r="28" spans="1:11" ht="24" customHeight="1">
      <c r="A28" s="148">
        <v>25</v>
      </c>
      <c r="B28" s="159" t="s">
        <v>398</v>
      </c>
      <c r="C28" s="157">
        <f>C5+C27</f>
        <v>78668.231999999989</v>
      </c>
      <c r="D28" s="157">
        <f>D5+D27</f>
        <v>3958.3550000000005</v>
      </c>
      <c r="E28" s="157">
        <f>E5+E27</f>
        <v>82626.587</v>
      </c>
      <c r="F28" s="157">
        <f>F5+F27</f>
        <v>81366.662000000011</v>
      </c>
      <c r="G28" s="157">
        <f>G5+G27</f>
        <v>87674.236999999994</v>
      </c>
      <c r="H28" s="157">
        <f t="shared" si="2"/>
        <v>9006.0050000000047</v>
      </c>
      <c r="I28" s="153">
        <f>SUM((G28/C28*100)-100)</f>
        <v>11.448083643217018</v>
      </c>
      <c r="J28" s="201"/>
    </row>
    <row r="29" spans="1:11">
      <c r="A29" s="148">
        <v>26</v>
      </c>
      <c r="B29" s="150" t="s">
        <v>399</v>
      </c>
      <c r="C29" s="160">
        <v>14.9</v>
      </c>
      <c r="D29" s="160"/>
      <c r="E29" s="160"/>
      <c r="F29" s="160"/>
      <c r="G29" s="160">
        <v>36.450000000000003</v>
      </c>
      <c r="H29" s="161">
        <f t="shared" si="2"/>
        <v>21.550000000000004</v>
      </c>
      <c r="I29" s="151">
        <f t="shared" si="3"/>
        <v>144.63087248322148</v>
      </c>
    </row>
    <row r="30" spans="1:11" ht="16.5" customHeight="1">
      <c r="A30" s="148">
        <v>27</v>
      </c>
      <c r="B30" s="149" t="s">
        <v>400</v>
      </c>
      <c r="C30" s="162">
        <v>203.2</v>
      </c>
      <c r="D30" s="162"/>
      <c r="E30" s="163"/>
      <c r="F30" s="162"/>
      <c r="G30" s="162">
        <v>127.461</v>
      </c>
      <c r="H30" s="150">
        <f t="shared" si="2"/>
        <v>-75.73899999999999</v>
      </c>
      <c r="I30" s="151">
        <f t="shared" si="3"/>
        <v>-37.273129921259837</v>
      </c>
      <c r="K30" s="201"/>
    </row>
    <row r="31" spans="1:11" ht="13.95" customHeight="1">
      <c r="A31" s="148">
        <v>28</v>
      </c>
      <c r="B31" s="149" t="s">
        <v>401</v>
      </c>
      <c r="C31" s="162">
        <v>165.2</v>
      </c>
      <c r="D31" s="162"/>
      <c r="E31" s="163"/>
      <c r="F31" s="162"/>
      <c r="G31" s="162">
        <v>165.24799999999999</v>
      </c>
      <c r="H31" s="150">
        <f t="shared" si="2"/>
        <v>4.8000000000001819E-2</v>
      </c>
      <c r="I31" s="151">
        <f t="shared" si="3"/>
        <v>2.905569007263864E-2</v>
      </c>
    </row>
    <row r="32" spans="1:11" ht="13.95" customHeight="1">
      <c r="A32" s="148">
        <v>29</v>
      </c>
      <c r="B32" s="149" t="s">
        <v>402</v>
      </c>
      <c r="C32" s="162"/>
      <c r="D32" s="162"/>
      <c r="E32" s="163"/>
      <c r="F32" s="162"/>
      <c r="G32" s="162">
        <v>0</v>
      </c>
      <c r="H32" s="150">
        <f t="shared" si="2"/>
        <v>0</v>
      </c>
      <c r="I32" s="151"/>
    </row>
    <row r="33" spans="1:12" ht="17.399999999999999" customHeight="1">
      <c r="A33" s="148">
        <v>30</v>
      </c>
      <c r="B33" s="149" t="s">
        <v>403</v>
      </c>
      <c r="C33" s="162">
        <v>193.5</v>
      </c>
      <c r="D33" s="162"/>
      <c r="E33" s="163"/>
      <c r="F33" s="162"/>
      <c r="G33" s="162">
        <v>123.786</v>
      </c>
      <c r="H33" s="150">
        <f t="shared" si="2"/>
        <v>-69.713999999999999</v>
      </c>
      <c r="I33" s="151">
        <f t="shared" si="3"/>
        <v>-36.027906976744184</v>
      </c>
    </row>
    <row r="34" spans="1:12" ht="19.95" customHeight="1">
      <c r="A34" s="148">
        <v>31</v>
      </c>
      <c r="B34" s="149" t="s">
        <v>404</v>
      </c>
      <c r="C34" s="162">
        <v>68.7</v>
      </c>
      <c r="D34" s="162"/>
      <c r="E34" s="163"/>
      <c r="F34" s="162"/>
      <c r="G34" s="162">
        <v>94.856999999999999</v>
      </c>
      <c r="H34" s="150">
        <f t="shared" si="2"/>
        <v>26.156999999999996</v>
      </c>
      <c r="I34" s="151">
        <f t="shared" si="3"/>
        <v>38.074235807860248</v>
      </c>
    </row>
    <row r="35" spans="1:12" ht="15.6" customHeight="1">
      <c r="A35" s="148">
        <v>32</v>
      </c>
      <c r="B35" s="149" t="s">
        <v>405</v>
      </c>
      <c r="C35" s="162">
        <v>288.3</v>
      </c>
      <c r="D35" s="162"/>
      <c r="E35" s="163"/>
      <c r="F35" s="162"/>
      <c r="G35" s="162">
        <v>764.16</v>
      </c>
      <c r="H35" s="150">
        <f t="shared" si="2"/>
        <v>475.85999999999996</v>
      </c>
      <c r="I35" s="151">
        <f t="shared" si="3"/>
        <v>165.05723204994791</v>
      </c>
    </row>
    <row r="36" spans="1:12" ht="16.95" customHeight="1">
      <c r="A36" s="148">
        <v>33</v>
      </c>
      <c r="B36" s="149" t="s">
        <v>406</v>
      </c>
      <c r="C36" s="162">
        <v>2358.6999999999998</v>
      </c>
      <c r="D36" s="162"/>
      <c r="E36" s="163"/>
      <c r="F36" s="162"/>
      <c r="G36" s="162">
        <v>783.23500000000001</v>
      </c>
      <c r="H36" s="151">
        <f t="shared" si="2"/>
        <v>-1575.4649999999997</v>
      </c>
      <c r="I36" s="151">
        <f t="shared" si="3"/>
        <v>-66.793784711917581</v>
      </c>
    </row>
    <row r="37" spans="1:12" ht="34.5" customHeight="1">
      <c r="A37" s="148">
        <v>34</v>
      </c>
      <c r="B37" s="149" t="s">
        <v>407</v>
      </c>
      <c r="C37" s="162">
        <f>SUM(C6:C15,C19:C26)</f>
        <v>41112</v>
      </c>
      <c r="D37" s="162">
        <f t="shared" ref="D37:F37" si="5">SUM(D6:D15,D19:D26)</f>
        <v>2071.8000000000002</v>
      </c>
      <c r="E37" s="162">
        <f t="shared" si="5"/>
        <v>43183.8</v>
      </c>
      <c r="F37" s="162">
        <f t="shared" si="5"/>
        <v>42799.375000000007</v>
      </c>
      <c r="G37" s="162">
        <f>SUM(G6:G15,G19:G21,G23:G26)</f>
        <v>46198</v>
      </c>
      <c r="H37" s="162">
        <f t="shared" si="2"/>
        <v>5086</v>
      </c>
      <c r="I37" s="151">
        <f t="shared" si="3"/>
        <v>12.371083868456893</v>
      </c>
      <c r="J37" s="201"/>
    </row>
    <row r="38" spans="1:12">
      <c r="A38" s="148">
        <v>35</v>
      </c>
      <c r="B38" s="156" t="s">
        <v>408</v>
      </c>
      <c r="C38" s="164">
        <f t="shared" ref="C38:H38" si="6">SUM(C29:C36)</f>
        <v>3292.5</v>
      </c>
      <c r="D38" s="164">
        <f t="shared" si="6"/>
        <v>0</v>
      </c>
      <c r="E38" s="164">
        <f t="shared" si="6"/>
        <v>0</v>
      </c>
      <c r="F38" s="164">
        <f t="shared" si="6"/>
        <v>0</v>
      </c>
      <c r="G38" s="165">
        <f t="shared" si="6"/>
        <v>2095.1970000000001</v>
      </c>
      <c r="H38" s="164">
        <f t="shared" si="6"/>
        <v>-1197.3029999999997</v>
      </c>
      <c r="I38" s="164">
        <f t="shared" si="3"/>
        <v>-36.364555808656029</v>
      </c>
    </row>
    <row r="39" spans="1:12">
      <c r="A39" s="148">
        <v>36</v>
      </c>
      <c r="B39" s="149" t="s">
        <v>409</v>
      </c>
      <c r="C39" s="151">
        <v>3147</v>
      </c>
      <c r="D39" s="151"/>
      <c r="E39" s="151"/>
      <c r="F39" s="151"/>
      <c r="G39" s="151">
        <v>3887.2</v>
      </c>
      <c r="H39" s="164">
        <f t="shared" si="2"/>
        <v>740.19999999999982</v>
      </c>
      <c r="I39" s="151">
        <f t="shared" si="3"/>
        <v>23.520813473149033</v>
      </c>
    </row>
    <row r="40" spans="1:12" ht="27.6">
      <c r="A40" s="552">
        <v>37</v>
      </c>
      <c r="B40" s="149" t="s">
        <v>790</v>
      </c>
      <c r="C40" s="162">
        <f>C37+C36+C31+C30+C29+C39</f>
        <v>47000.999999999993</v>
      </c>
      <c r="D40" s="162"/>
      <c r="E40" s="162"/>
      <c r="F40" s="162"/>
      <c r="G40" s="162">
        <f t="shared" ref="G40" si="7">G37+G36+G31+G30+G29+G39</f>
        <v>51197.593999999997</v>
      </c>
      <c r="H40" s="164">
        <f>SUM(G40-C40)</f>
        <v>4196.5940000000046</v>
      </c>
      <c r="I40" s="151">
        <f t="shared" si="3"/>
        <v>8.9287334312035966</v>
      </c>
      <c r="L40" s="551"/>
    </row>
  </sheetData>
  <mergeCells count="2">
    <mergeCell ref="A1:G1"/>
    <mergeCell ref="H1:I1"/>
  </mergeCells>
  <pageMargins left="0.25" right="0.25"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election activeCell="B25" sqref="B25"/>
    </sheetView>
  </sheetViews>
  <sheetFormatPr defaultRowHeight="15.6"/>
  <cols>
    <col min="1" max="1" width="37.33203125" style="580" customWidth="1"/>
    <col min="2" max="3" width="13.6640625" style="581" customWidth="1"/>
    <col min="4" max="4" width="12.109375" style="581" customWidth="1"/>
    <col min="5" max="5" width="15.88671875" style="581" customWidth="1"/>
    <col min="6" max="6" width="11.88671875" style="581" customWidth="1"/>
    <col min="7" max="7" width="12.109375" style="581" customWidth="1"/>
    <col min="8" max="8" width="14" style="581" customWidth="1"/>
    <col min="9" max="245" width="9.109375" style="581"/>
    <col min="246" max="246" width="29.33203125" style="581" customWidth="1"/>
    <col min="247" max="247" width="0.109375" style="581" customWidth="1"/>
    <col min="248" max="248" width="0" style="581" hidden="1" customWidth="1"/>
    <col min="249" max="249" width="10.5546875" style="581" customWidth="1"/>
    <col min="250" max="250" width="10.6640625" style="581" customWidth="1"/>
    <col min="251" max="251" width="11.6640625" style="581" customWidth="1"/>
    <col min="252" max="253" width="10.33203125" style="581" customWidth="1"/>
    <col min="254" max="254" width="9.33203125" style="581" customWidth="1"/>
    <col min="255" max="501" width="9.109375" style="581"/>
    <col min="502" max="502" width="29.33203125" style="581" customWidth="1"/>
    <col min="503" max="503" width="0.109375" style="581" customWidth="1"/>
    <col min="504" max="504" width="0" style="581" hidden="1" customWidth="1"/>
    <col min="505" max="505" width="10.5546875" style="581" customWidth="1"/>
    <col min="506" max="506" width="10.6640625" style="581" customWidth="1"/>
    <col min="507" max="507" width="11.6640625" style="581" customWidth="1"/>
    <col min="508" max="509" width="10.33203125" style="581" customWidth="1"/>
    <col min="510" max="510" width="9.33203125" style="581" customWidth="1"/>
    <col min="511" max="757" width="9.109375" style="581"/>
    <col min="758" max="758" width="29.33203125" style="581" customWidth="1"/>
    <col min="759" max="759" width="0.109375" style="581" customWidth="1"/>
    <col min="760" max="760" width="0" style="581" hidden="1" customWidth="1"/>
    <col min="761" max="761" width="10.5546875" style="581" customWidth="1"/>
    <col min="762" max="762" width="10.6640625" style="581" customWidth="1"/>
    <col min="763" max="763" width="11.6640625" style="581" customWidth="1"/>
    <col min="764" max="765" width="10.33203125" style="581" customWidth="1"/>
    <col min="766" max="766" width="9.33203125" style="581" customWidth="1"/>
    <col min="767" max="1013" width="9.109375" style="581"/>
    <col min="1014" max="1014" width="29.33203125" style="581" customWidth="1"/>
    <col min="1015" max="1015" width="0.109375" style="581" customWidth="1"/>
    <col min="1016" max="1016" width="0" style="581" hidden="1" customWidth="1"/>
    <col min="1017" max="1017" width="10.5546875" style="581" customWidth="1"/>
    <col min="1018" max="1018" width="10.6640625" style="581" customWidth="1"/>
    <col min="1019" max="1019" width="11.6640625" style="581" customWidth="1"/>
    <col min="1020" max="1021" width="10.33203125" style="581" customWidth="1"/>
    <col min="1022" max="1022" width="9.33203125" style="581" customWidth="1"/>
    <col min="1023" max="1269" width="9.109375" style="581"/>
    <col min="1270" max="1270" width="29.33203125" style="581" customWidth="1"/>
    <col min="1271" max="1271" width="0.109375" style="581" customWidth="1"/>
    <col min="1272" max="1272" width="0" style="581" hidden="1" customWidth="1"/>
    <col min="1273" max="1273" width="10.5546875" style="581" customWidth="1"/>
    <col min="1274" max="1274" width="10.6640625" style="581" customWidth="1"/>
    <col min="1275" max="1275" width="11.6640625" style="581" customWidth="1"/>
    <col min="1276" max="1277" width="10.33203125" style="581" customWidth="1"/>
    <col min="1278" max="1278" width="9.33203125" style="581" customWidth="1"/>
    <col min="1279" max="1525" width="9.109375" style="581"/>
    <col min="1526" max="1526" width="29.33203125" style="581" customWidth="1"/>
    <col min="1527" max="1527" width="0.109375" style="581" customWidth="1"/>
    <col min="1528" max="1528" width="0" style="581" hidden="1" customWidth="1"/>
    <col min="1529" max="1529" width="10.5546875" style="581" customWidth="1"/>
    <col min="1530" max="1530" width="10.6640625" style="581" customWidth="1"/>
    <col min="1531" max="1531" width="11.6640625" style="581" customWidth="1"/>
    <col min="1532" max="1533" width="10.33203125" style="581" customWidth="1"/>
    <col min="1534" max="1534" width="9.33203125" style="581" customWidth="1"/>
    <col min="1535" max="1781" width="9.109375" style="581"/>
    <col min="1782" max="1782" width="29.33203125" style="581" customWidth="1"/>
    <col min="1783" max="1783" width="0.109375" style="581" customWidth="1"/>
    <col min="1784" max="1784" width="0" style="581" hidden="1" customWidth="1"/>
    <col min="1785" max="1785" width="10.5546875" style="581" customWidth="1"/>
    <col min="1786" max="1786" width="10.6640625" style="581" customWidth="1"/>
    <col min="1787" max="1787" width="11.6640625" style="581" customWidth="1"/>
    <col min="1788" max="1789" width="10.33203125" style="581" customWidth="1"/>
    <col min="1790" max="1790" width="9.33203125" style="581" customWidth="1"/>
    <col min="1791" max="2037" width="9.109375" style="581"/>
    <col min="2038" max="2038" width="29.33203125" style="581" customWidth="1"/>
    <col min="2039" max="2039" width="0.109375" style="581" customWidth="1"/>
    <col min="2040" max="2040" width="0" style="581" hidden="1" customWidth="1"/>
    <col min="2041" max="2041" width="10.5546875" style="581" customWidth="1"/>
    <col min="2042" max="2042" width="10.6640625" style="581" customWidth="1"/>
    <col min="2043" max="2043" width="11.6640625" style="581" customWidth="1"/>
    <col min="2044" max="2045" width="10.33203125" style="581" customWidth="1"/>
    <col min="2046" max="2046" width="9.33203125" style="581" customWidth="1"/>
    <col min="2047" max="2293" width="9.109375" style="581"/>
    <col min="2294" max="2294" width="29.33203125" style="581" customWidth="1"/>
    <col min="2295" max="2295" width="0.109375" style="581" customWidth="1"/>
    <col min="2296" max="2296" width="0" style="581" hidden="1" customWidth="1"/>
    <col min="2297" max="2297" width="10.5546875" style="581" customWidth="1"/>
    <col min="2298" max="2298" width="10.6640625" style="581" customWidth="1"/>
    <col min="2299" max="2299" width="11.6640625" style="581" customWidth="1"/>
    <col min="2300" max="2301" width="10.33203125" style="581" customWidth="1"/>
    <col min="2302" max="2302" width="9.33203125" style="581" customWidth="1"/>
    <col min="2303" max="2549" width="9.109375" style="581"/>
    <col min="2550" max="2550" width="29.33203125" style="581" customWidth="1"/>
    <col min="2551" max="2551" width="0.109375" style="581" customWidth="1"/>
    <col min="2552" max="2552" width="0" style="581" hidden="1" customWidth="1"/>
    <col min="2553" max="2553" width="10.5546875" style="581" customWidth="1"/>
    <col min="2554" max="2554" width="10.6640625" style="581" customWidth="1"/>
    <col min="2555" max="2555" width="11.6640625" style="581" customWidth="1"/>
    <col min="2556" max="2557" width="10.33203125" style="581" customWidth="1"/>
    <col min="2558" max="2558" width="9.33203125" style="581" customWidth="1"/>
    <col min="2559" max="2805" width="9.109375" style="581"/>
    <col min="2806" max="2806" width="29.33203125" style="581" customWidth="1"/>
    <col min="2807" max="2807" width="0.109375" style="581" customWidth="1"/>
    <col min="2808" max="2808" width="0" style="581" hidden="1" customWidth="1"/>
    <col min="2809" max="2809" width="10.5546875" style="581" customWidth="1"/>
    <col min="2810" max="2810" width="10.6640625" style="581" customWidth="1"/>
    <col min="2811" max="2811" width="11.6640625" style="581" customWidth="1"/>
    <col min="2812" max="2813" width="10.33203125" style="581" customWidth="1"/>
    <col min="2814" max="2814" width="9.33203125" style="581" customWidth="1"/>
    <col min="2815" max="3061" width="9.109375" style="581"/>
    <col min="3062" max="3062" width="29.33203125" style="581" customWidth="1"/>
    <col min="3063" max="3063" width="0.109375" style="581" customWidth="1"/>
    <col min="3064" max="3064" width="0" style="581" hidden="1" customWidth="1"/>
    <col min="3065" max="3065" width="10.5546875" style="581" customWidth="1"/>
    <col min="3066" max="3066" width="10.6640625" style="581" customWidth="1"/>
    <col min="3067" max="3067" width="11.6640625" style="581" customWidth="1"/>
    <col min="3068" max="3069" width="10.33203125" style="581" customWidth="1"/>
    <col min="3070" max="3070" width="9.33203125" style="581" customWidth="1"/>
    <col min="3071" max="3317" width="9.109375" style="581"/>
    <col min="3318" max="3318" width="29.33203125" style="581" customWidth="1"/>
    <col min="3319" max="3319" width="0.109375" style="581" customWidth="1"/>
    <col min="3320" max="3320" width="0" style="581" hidden="1" customWidth="1"/>
    <col min="3321" max="3321" width="10.5546875" style="581" customWidth="1"/>
    <col min="3322" max="3322" width="10.6640625" style="581" customWidth="1"/>
    <col min="3323" max="3323" width="11.6640625" style="581" customWidth="1"/>
    <col min="3324" max="3325" width="10.33203125" style="581" customWidth="1"/>
    <col min="3326" max="3326" width="9.33203125" style="581" customWidth="1"/>
    <col min="3327" max="3573" width="9.109375" style="581"/>
    <col min="3574" max="3574" width="29.33203125" style="581" customWidth="1"/>
    <col min="3575" max="3575" width="0.109375" style="581" customWidth="1"/>
    <col min="3576" max="3576" width="0" style="581" hidden="1" customWidth="1"/>
    <col min="3577" max="3577" width="10.5546875" style="581" customWidth="1"/>
    <col min="3578" max="3578" width="10.6640625" style="581" customWidth="1"/>
    <col min="3579" max="3579" width="11.6640625" style="581" customWidth="1"/>
    <col min="3580" max="3581" width="10.33203125" style="581" customWidth="1"/>
    <col min="3582" max="3582" width="9.33203125" style="581" customWidth="1"/>
    <col min="3583" max="3829" width="9.109375" style="581"/>
    <col min="3830" max="3830" width="29.33203125" style="581" customWidth="1"/>
    <col min="3831" max="3831" width="0.109375" style="581" customWidth="1"/>
    <col min="3832" max="3832" width="0" style="581" hidden="1" customWidth="1"/>
    <col min="3833" max="3833" width="10.5546875" style="581" customWidth="1"/>
    <col min="3834" max="3834" width="10.6640625" style="581" customWidth="1"/>
    <col min="3835" max="3835" width="11.6640625" style="581" customWidth="1"/>
    <col min="3836" max="3837" width="10.33203125" style="581" customWidth="1"/>
    <col min="3838" max="3838" width="9.33203125" style="581" customWidth="1"/>
    <col min="3839" max="4085" width="9.109375" style="581"/>
    <col min="4086" max="4086" width="29.33203125" style="581" customWidth="1"/>
    <col min="4087" max="4087" width="0.109375" style="581" customWidth="1"/>
    <col min="4088" max="4088" width="0" style="581" hidden="1" customWidth="1"/>
    <col min="4089" max="4089" width="10.5546875" style="581" customWidth="1"/>
    <col min="4090" max="4090" width="10.6640625" style="581" customWidth="1"/>
    <col min="4091" max="4091" width="11.6640625" style="581" customWidth="1"/>
    <col min="4092" max="4093" width="10.33203125" style="581" customWidth="1"/>
    <col min="4094" max="4094" width="9.33203125" style="581" customWidth="1"/>
    <col min="4095" max="4341" width="9.109375" style="581"/>
    <col min="4342" max="4342" width="29.33203125" style="581" customWidth="1"/>
    <col min="4343" max="4343" width="0.109375" style="581" customWidth="1"/>
    <col min="4344" max="4344" width="0" style="581" hidden="1" customWidth="1"/>
    <col min="4345" max="4345" width="10.5546875" style="581" customWidth="1"/>
    <col min="4346" max="4346" width="10.6640625" style="581" customWidth="1"/>
    <col min="4347" max="4347" width="11.6640625" style="581" customWidth="1"/>
    <col min="4348" max="4349" width="10.33203125" style="581" customWidth="1"/>
    <col min="4350" max="4350" width="9.33203125" style="581" customWidth="1"/>
    <col min="4351" max="4597" width="9.109375" style="581"/>
    <col min="4598" max="4598" width="29.33203125" style="581" customWidth="1"/>
    <col min="4599" max="4599" width="0.109375" style="581" customWidth="1"/>
    <col min="4600" max="4600" width="0" style="581" hidden="1" customWidth="1"/>
    <col min="4601" max="4601" width="10.5546875" style="581" customWidth="1"/>
    <col min="4602" max="4602" width="10.6640625" style="581" customWidth="1"/>
    <col min="4603" max="4603" width="11.6640625" style="581" customWidth="1"/>
    <col min="4604" max="4605" width="10.33203125" style="581" customWidth="1"/>
    <col min="4606" max="4606" width="9.33203125" style="581" customWidth="1"/>
    <col min="4607" max="4853" width="9.109375" style="581"/>
    <col min="4854" max="4854" width="29.33203125" style="581" customWidth="1"/>
    <col min="4855" max="4855" width="0.109375" style="581" customWidth="1"/>
    <col min="4856" max="4856" width="0" style="581" hidden="1" customWidth="1"/>
    <col min="4857" max="4857" width="10.5546875" style="581" customWidth="1"/>
    <col min="4858" max="4858" width="10.6640625" style="581" customWidth="1"/>
    <col min="4859" max="4859" width="11.6640625" style="581" customWidth="1"/>
    <col min="4860" max="4861" width="10.33203125" style="581" customWidth="1"/>
    <col min="4862" max="4862" width="9.33203125" style="581" customWidth="1"/>
    <col min="4863" max="5109" width="9.109375" style="581"/>
    <col min="5110" max="5110" width="29.33203125" style="581" customWidth="1"/>
    <col min="5111" max="5111" width="0.109375" style="581" customWidth="1"/>
    <col min="5112" max="5112" width="0" style="581" hidden="1" customWidth="1"/>
    <col min="5113" max="5113" width="10.5546875" style="581" customWidth="1"/>
    <col min="5114" max="5114" width="10.6640625" style="581" customWidth="1"/>
    <col min="5115" max="5115" width="11.6640625" style="581" customWidth="1"/>
    <col min="5116" max="5117" width="10.33203125" style="581" customWidth="1"/>
    <col min="5118" max="5118" width="9.33203125" style="581" customWidth="1"/>
    <col min="5119" max="5365" width="9.109375" style="581"/>
    <col min="5366" max="5366" width="29.33203125" style="581" customWidth="1"/>
    <col min="5367" max="5367" width="0.109375" style="581" customWidth="1"/>
    <col min="5368" max="5368" width="0" style="581" hidden="1" customWidth="1"/>
    <col min="5369" max="5369" width="10.5546875" style="581" customWidth="1"/>
    <col min="5370" max="5370" width="10.6640625" style="581" customWidth="1"/>
    <col min="5371" max="5371" width="11.6640625" style="581" customWidth="1"/>
    <col min="5372" max="5373" width="10.33203125" style="581" customWidth="1"/>
    <col min="5374" max="5374" width="9.33203125" style="581" customWidth="1"/>
    <col min="5375" max="5621" width="9.109375" style="581"/>
    <col min="5622" max="5622" width="29.33203125" style="581" customWidth="1"/>
    <col min="5623" max="5623" width="0.109375" style="581" customWidth="1"/>
    <col min="5624" max="5624" width="0" style="581" hidden="1" customWidth="1"/>
    <col min="5625" max="5625" width="10.5546875" style="581" customWidth="1"/>
    <col min="5626" max="5626" width="10.6640625" style="581" customWidth="1"/>
    <col min="5627" max="5627" width="11.6640625" style="581" customWidth="1"/>
    <col min="5628" max="5629" width="10.33203125" style="581" customWidth="1"/>
    <col min="5630" max="5630" width="9.33203125" style="581" customWidth="1"/>
    <col min="5631" max="5877" width="9.109375" style="581"/>
    <col min="5878" max="5878" width="29.33203125" style="581" customWidth="1"/>
    <col min="5879" max="5879" width="0.109375" style="581" customWidth="1"/>
    <col min="5880" max="5880" width="0" style="581" hidden="1" customWidth="1"/>
    <col min="5881" max="5881" width="10.5546875" style="581" customWidth="1"/>
    <col min="5882" max="5882" width="10.6640625" style="581" customWidth="1"/>
    <col min="5883" max="5883" width="11.6640625" style="581" customWidth="1"/>
    <col min="5884" max="5885" width="10.33203125" style="581" customWidth="1"/>
    <col min="5886" max="5886" width="9.33203125" style="581" customWidth="1"/>
    <col min="5887" max="6133" width="9.109375" style="581"/>
    <col min="6134" max="6134" width="29.33203125" style="581" customWidth="1"/>
    <col min="6135" max="6135" width="0.109375" style="581" customWidth="1"/>
    <col min="6136" max="6136" width="0" style="581" hidden="1" customWidth="1"/>
    <col min="6137" max="6137" width="10.5546875" style="581" customWidth="1"/>
    <col min="6138" max="6138" width="10.6640625" style="581" customWidth="1"/>
    <col min="6139" max="6139" width="11.6640625" style="581" customWidth="1"/>
    <col min="6140" max="6141" width="10.33203125" style="581" customWidth="1"/>
    <col min="6142" max="6142" width="9.33203125" style="581" customWidth="1"/>
    <col min="6143" max="6389" width="9.109375" style="581"/>
    <col min="6390" max="6390" width="29.33203125" style="581" customWidth="1"/>
    <col min="6391" max="6391" width="0.109375" style="581" customWidth="1"/>
    <col min="6392" max="6392" width="0" style="581" hidden="1" customWidth="1"/>
    <col min="6393" max="6393" width="10.5546875" style="581" customWidth="1"/>
    <col min="6394" max="6394" width="10.6640625" style="581" customWidth="1"/>
    <col min="6395" max="6395" width="11.6640625" style="581" customWidth="1"/>
    <col min="6396" max="6397" width="10.33203125" style="581" customWidth="1"/>
    <col min="6398" max="6398" width="9.33203125" style="581" customWidth="1"/>
    <col min="6399" max="6645" width="9.109375" style="581"/>
    <col min="6646" max="6646" width="29.33203125" style="581" customWidth="1"/>
    <col min="6647" max="6647" width="0.109375" style="581" customWidth="1"/>
    <col min="6648" max="6648" width="0" style="581" hidden="1" customWidth="1"/>
    <col min="6649" max="6649" width="10.5546875" style="581" customWidth="1"/>
    <col min="6650" max="6650" width="10.6640625" style="581" customWidth="1"/>
    <col min="6651" max="6651" width="11.6640625" style="581" customWidth="1"/>
    <col min="6652" max="6653" width="10.33203125" style="581" customWidth="1"/>
    <col min="6654" max="6654" width="9.33203125" style="581" customWidth="1"/>
    <col min="6655" max="6901" width="9.109375" style="581"/>
    <col min="6902" max="6902" width="29.33203125" style="581" customWidth="1"/>
    <col min="6903" max="6903" width="0.109375" style="581" customWidth="1"/>
    <col min="6904" max="6904" width="0" style="581" hidden="1" customWidth="1"/>
    <col min="6905" max="6905" width="10.5546875" style="581" customWidth="1"/>
    <col min="6906" max="6906" width="10.6640625" style="581" customWidth="1"/>
    <col min="6907" max="6907" width="11.6640625" style="581" customWidth="1"/>
    <col min="6908" max="6909" width="10.33203125" style="581" customWidth="1"/>
    <col min="6910" max="6910" width="9.33203125" style="581" customWidth="1"/>
    <col min="6911" max="7157" width="9.109375" style="581"/>
    <col min="7158" max="7158" width="29.33203125" style="581" customWidth="1"/>
    <col min="7159" max="7159" width="0.109375" style="581" customWidth="1"/>
    <col min="7160" max="7160" width="0" style="581" hidden="1" customWidth="1"/>
    <col min="7161" max="7161" width="10.5546875" style="581" customWidth="1"/>
    <col min="7162" max="7162" width="10.6640625" style="581" customWidth="1"/>
    <col min="7163" max="7163" width="11.6640625" style="581" customWidth="1"/>
    <col min="7164" max="7165" width="10.33203125" style="581" customWidth="1"/>
    <col min="7166" max="7166" width="9.33203125" style="581" customWidth="1"/>
    <col min="7167" max="7413" width="9.109375" style="581"/>
    <col min="7414" max="7414" width="29.33203125" style="581" customWidth="1"/>
    <col min="7415" max="7415" width="0.109375" style="581" customWidth="1"/>
    <col min="7416" max="7416" width="0" style="581" hidden="1" customWidth="1"/>
    <col min="7417" max="7417" width="10.5546875" style="581" customWidth="1"/>
    <col min="7418" max="7418" width="10.6640625" style="581" customWidth="1"/>
    <col min="7419" max="7419" width="11.6640625" style="581" customWidth="1"/>
    <col min="7420" max="7421" width="10.33203125" style="581" customWidth="1"/>
    <col min="7422" max="7422" width="9.33203125" style="581" customWidth="1"/>
    <col min="7423" max="7669" width="9.109375" style="581"/>
    <col min="7670" max="7670" width="29.33203125" style="581" customWidth="1"/>
    <col min="7671" max="7671" width="0.109375" style="581" customWidth="1"/>
    <col min="7672" max="7672" width="0" style="581" hidden="1" customWidth="1"/>
    <col min="7673" max="7673" width="10.5546875" style="581" customWidth="1"/>
    <col min="7674" max="7674" width="10.6640625" style="581" customWidth="1"/>
    <col min="7675" max="7675" width="11.6640625" style="581" customWidth="1"/>
    <col min="7676" max="7677" width="10.33203125" style="581" customWidth="1"/>
    <col min="7678" max="7678" width="9.33203125" style="581" customWidth="1"/>
    <col min="7679" max="7925" width="9.109375" style="581"/>
    <col min="7926" max="7926" width="29.33203125" style="581" customWidth="1"/>
    <col min="7927" max="7927" width="0.109375" style="581" customWidth="1"/>
    <col min="7928" max="7928" width="0" style="581" hidden="1" customWidth="1"/>
    <col min="7929" max="7929" width="10.5546875" style="581" customWidth="1"/>
    <col min="7930" max="7930" width="10.6640625" style="581" customWidth="1"/>
    <col min="7931" max="7931" width="11.6640625" style="581" customWidth="1"/>
    <col min="7932" max="7933" width="10.33203125" style="581" customWidth="1"/>
    <col min="7934" max="7934" width="9.33203125" style="581" customWidth="1"/>
    <col min="7935" max="8181" width="9.109375" style="581"/>
    <col min="8182" max="8182" width="29.33203125" style="581" customWidth="1"/>
    <col min="8183" max="8183" width="0.109375" style="581" customWidth="1"/>
    <col min="8184" max="8184" width="0" style="581" hidden="1" customWidth="1"/>
    <col min="8185" max="8185" width="10.5546875" style="581" customWidth="1"/>
    <col min="8186" max="8186" width="10.6640625" style="581" customWidth="1"/>
    <col min="8187" max="8187" width="11.6640625" style="581" customWidth="1"/>
    <col min="8188" max="8189" width="10.33203125" style="581" customWidth="1"/>
    <col min="8190" max="8190" width="9.33203125" style="581" customWidth="1"/>
    <col min="8191" max="8437" width="9.109375" style="581"/>
    <col min="8438" max="8438" width="29.33203125" style="581" customWidth="1"/>
    <col min="8439" max="8439" width="0.109375" style="581" customWidth="1"/>
    <col min="8440" max="8440" width="0" style="581" hidden="1" customWidth="1"/>
    <col min="8441" max="8441" width="10.5546875" style="581" customWidth="1"/>
    <col min="8442" max="8442" width="10.6640625" style="581" customWidth="1"/>
    <col min="8443" max="8443" width="11.6640625" style="581" customWidth="1"/>
    <col min="8444" max="8445" width="10.33203125" style="581" customWidth="1"/>
    <col min="8446" max="8446" width="9.33203125" style="581" customWidth="1"/>
    <col min="8447" max="8693" width="9.109375" style="581"/>
    <col min="8694" max="8694" width="29.33203125" style="581" customWidth="1"/>
    <col min="8695" max="8695" width="0.109375" style="581" customWidth="1"/>
    <col min="8696" max="8696" width="0" style="581" hidden="1" customWidth="1"/>
    <col min="8697" max="8697" width="10.5546875" style="581" customWidth="1"/>
    <col min="8698" max="8698" width="10.6640625" style="581" customWidth="1"/>
    <col min="8699" max="8699" width="11.6640625" style="581" customWidth="1"/>
    <col min="8700" max="8701" width="10.33203125" style="581" customWidth="1"/>
    <col min="8702" max="8702" width="9.33203125" style="581" customWidth="1"/>
    <col min="8703" max="8949" width="9.109375" style="581"/>
    <col min="8950" max="8950" width="29.33203125" style="581" customWidth="1"/>
    <col min="8951" max="8951" width="0.109375" style="581" customWidth="1"/>
    <col min="8952" max="8952" width="0" style="581" hidden="1" customWidth="1"/>
    <col min="8953" max="8953" width="10.5546875" style="581" customWidth="1"/>
    <col min="8954" max="8954" width="10.6640625" style="581" customWidth="1"/>
    <col min="8955" max="8955" width="11.6640625" style="581" customWidth="1"/>
    <col min="8956" max="8957" width="10.33203125" style="581" customWidth="1"/>
    <col min="8958" max="8958" width="9.33203125" style="581" customWidth="1"/>
    <col min="8959" max="9205" width="9.109375" style="581"/>
    <col min="9206" max="9206" width="29.33203125" style="581" customWidth="1"/>
    <col min="9207" max="9207" width="0.109375" style="581" customWidth="1"/>
    <col min="9208" max="9208" width="0" style="581" hidden="1" customWidth="1"/>
    <col min="9209" max="9209" width="10.5546875" style="581" customWidth="1"/>
    <col min="9210" max="9210" width="10.6640625" style="581" customWidth="1"/>
    <col min="9211" max="9211" width="11.6640625" style="581" customWidth="1"/>
    <col min="9212" max="9213" width="10.33203125" style="581" customWidth="1"/>
    <col min="9214" max="9214" width="9.33203125" style="581" customWidth="1"/>
    <col min="9215" max="9461" width="9.109375" style="581"/>
    <col min="9462" max="9462" width="29.33203125" style="581" customWidth="1"/>
    <col min="9463" max="9463" width="0.109375" style="581" customWidth="1"/>
    <col min="9464" max="9464" width="0" style="581" hidden="1" customWidth="1"/>
    <col min="9465" max="9465" width="10.5546875" style="581" customWidth="1"/>
    <col min="9466" max="9466" width="10.6640625" style="581" customWidth="1"/>
    <col min="9467" max="9467" width="11.6640625" style="581" customWidth="1"/>
    <col min="9468" max="9469" width="10.33203125" style="581" customWidth="1"/>
    <col min="9470" max="9470" width="9.33203125" style="581" customWidth="1"/>
    <col min="9471" max="9717" width="9.109375" style="581"/>
    <col min="9718" max="9718" width="29.33203125" style="581" customWidth="1"/>
    <col min="9719" max="9719" width="0.109375" style="581" customWidth="1"/>
    <col min="9720" max="9720" width="0" style="581" hidden="1" customWidth="1"/>
    <col min="9721" max="9721" width="10.5546875" style="581" customWidth="1"/>
    <col min="9722" max="9722" width="10.6640625" style="581" customWidth="1"/>
    <col min="9723" max="9723" width="11.6640625" style="581" customWidth="1"/>
    <col min="9724" max="9725" width="10.33203125" style="581" customWidth="1"/>
    <col min="9726" max="9726" width="9.33203125" style="581" customWidth="1"/>
    <col min="9727" max="9973" width="9.109375" style="581"/>
    <col min="9974" max="9974" width="29.33203125" style="581" customWidth="1"/>
    <col min="9975" max="9975" width="0.109375" style="581" customWidth="1"/>
    <col min="9976" max="9976" width="0" style="581" hidden="1" customWidth="1"/>
    <col min="9977" max="9977" width="10.5546875" style="581" customWidth="1"/>
    <col min="9978" max="9978" width="10.6640625" style="581" customWidth="1"/>
    <col min="9979" max="9979" width="11.6640625" style="581" customWidth="1"/>
    <col min="9980" max="9981" width="10.33203125" style="581" customWidth="1"/>
    <col min="9982" max="9982" width="9.33203125" style="581" customWidth="1"/>
    <col min="9983" max="10229" width="9.109375" style="581"/>
    <col min="10230" max="10230" width="29.33203125" style="581" customWidth="1"/>
    <col min="10231" max="10231" width="0.109375" style="581" customWidth="1"/>
    <col min="10232" max="10232" width="0" style="581" hidden="1" customWidth="1"/>
    <col min="10233" max="10233" width="10.5546875" style="581" customWidth="1"/>
    <col min="10234" max="10234" width="10.6640625" style="581" customWidth="1"/>
    <col min="10235" max="10235" width="11.6640625" style="581" customWidth="1"/>
    <col min="10236" max="10237" width="10.33203125" style="581" customWidth="1"/>
    <col min="10238" max="10238" width="9.33203125" style="581" customWidth="1"/>
    <col min="10239" max="10485" width="9.109375" style="581"/>
    <col min="10486" max="10486" width="29.33203125" style="581" customWidth="1"/>
    <col min="10487" max="10487" width="0.109375" style="581" customWidth="1"/>
    <col min="10488" max="10488" width="0" style="581" hidden="1" customWidth="1"/>
    <col min="10489" max="10489" width="10.5546875" style="581" customWidth="1"/>
    <col min="10490" max="10490" width="10.6640625" style="581" customWidth="1"/>
    <col min="10491" max="10491" width="11.6640625" style="581" customWidth="1"/>
    <col min="10492" max="10493" width="10.33203125" style="581" customWidth="1"/>
    <col min="10494" max="10494" width="9.33203125" style="581" customWidth="1"/>
    <col min="10495" max="10741" width="9.109375" style="581"/>
    <col min="10742" max="10742" width="29.33203125" style="581" customWidth="1"/>
    <col min="10743" max="10743" width="0.109375" style="581" customWidth="1"/>
    <col min="10744" max="10744" width="0" style="581" hidden="1" customWidth="1"/>
    <col min="10745" max="10745" width="10.5546875" style="581" customWidth="1"/>
    <col min="10746" max="10746" width="10.6640625" style="581" customWidth="1"/>
    <col min="10747" max="10747" width="11.6640625" style="581" customWidth="1"/>
    <col min="10748" max="10749" width="10.33203125" style="581" customWidth="1"/>
    <col min="10750" max="10750" width="9.33203125" style="581" customWidth="1"/>
    <col min="10751" max="10997" width="9.109375" style="581"/>
    <col min="10998" max="10998" width="29.33203125" style="581" customWidth="1"/>
    <col min="10999" max="10999" width="0.109375" style="581" customWidth="1"/>
    <col min="11000" max="11000" width="0" style="581" hidden="1" customWidth="1"/>
    <col min="11001" max="11001" width="10.5546875" style="581" customWidth="1"/>
    <col min="11002" max="11002" width="10.6640625" style="581" customWidth="1"/>
    <col min="11003" max="11003" width="11.6640625" style="581" customWidth="1"/>
    <col min="11004" max="11005" width="10.33203125" style="581" customWidth="1"/>
    <col min="11006" max="11006" width="9.33203125" style="581" customWidth="1"/>
    <col min="11007" max="11253" width="9.109375" style="581"/>
    <col min="11254" max="11254" width="29.33203125" style="581" customWidth="1"/>
    <col min="11255" max="11255" width="0.109375" style="581" customWidth="1"/>
    <col min="11256" max="11256" width="0" style="581" hidden="1" customWidth="1"/>
    <col min="11257" max="11257" width="10.5546875" style="581" customWidth="1"/>
    <col min="11258" max="11258" width="10.6640625" style="581" customWidth="1"/>
    <col min="11259" max="11259" width="11.6640625" style="581" customWidth="1"/>
    <col min="11260" max="11261" width="10.33203125" style="581" customWidth="1"/>
    <col min="11262" max="11262" width="9.33203125" style="581" customWidth="1"/>
    <col min="11263" max="11509" width="9.109375" style="581"/>
    <col min="11510" max="11510" width="29.33203125" style="581" customWidth="1"/>
    <col min="11511" max="11511" width="0.109375" style="581" customWidth="1"/>
    <col min="11512" max="11512" width="0" style="581" hidden="1" customWidth="1"/>
    <col min="11513" max="11513" width="10.5546875" style="581" customWidth="1"/>
    <col min="11514" max="11514" width="10.6640625" style="581" customWidth="1"/>
    <col min="11515" max="11515" width="11.6640625" style="581" customWidth="1"/>
    <col min="11516" max="11517" width="10.33203125" style="581" customWidth="1"/>
    <col min="11518" max="11518" width="9.33203125" style="581" customWidth="1"/>
    <col min="11519" max="11765" width="9.109375" style="581"/>
    <col min="11766" max="11766" width="29.33203125" style="581" customWidth="1"/>
    <col min="11767" max="11767" width="0.109375" style="581" customWidth="1"/>
    <col min="11768" max="11768" width="0" style="581" hidden="1" customWidth="1"/>
    <col min="11769" max="11769" width="10.5546875" style="581" customWidth="1"/>
    <col min="11770" max="11770" width="10.6640625" style="581" customWidth="1"/>
    <col min="11771" max="11771" width="11.6640625" style="581" customWidth="1"/>
    <col min="11772" max="11773" width="10.33203125" style="581" customWidth="1"/>
    <col min="11774" max="11774" width="9.33203125" style="581" customWidth="1"/>
    <col min="11775" max="12021" width="9.109375" style="581"/>
    <col min="12022" max="12022" width="29.33203125" style="581" customWidth="1"/>
    <col min="12023" max="12023" width="0.109375" style="581" customWidth="1"/>
    <col min="12024" max="12024" width="0" style="581" hidden="1" customWidth="1"/>
    <col min="12025" max="12025" width="10.5546875" style="581" customWidth="1"/>
    <col min="12026" max="12026" width="10.6640625" style="581" customWidth="1"/>
    <col min="12027" max="12027" width="11.6640625" style="581" customWidth="1"/>
    <col min="12028" max="12029" width="10.33203125" style="581" customWidth="1"/>
    <col min="12030" max="12030" width="9.33203125" style="581" customWidth="1"/>
    <col min="12031" max="12277" width="9.109375" style="581"/>
    <col min="12278" max="12278" width="29.33203125" style="581" customWidth="1"/>
    <col min="12279" max="12279" width="0.109375" style="581" customWidth="1"/>
    <col min="12280" max="12280" width="0" style="581" hidden="1" customWidth="1"/>
    <col min="12281" max="12281" width="10.5546875" style="581" customWidth="1"/>
    <col min="12282" max="12282" width="10.6640625" style="581" customWidth="1"/>
    <col min="12283" max="12283" width="11.6640625" style="581" customWidth="1"/>
    <col min="12284" max="12285" width="10.33203125" style="581" customWidth="1"/>
    <col min="12286" max="12286" width="9.33203125" style="581" customWidth="1"/>
    <col min="12287" max="12533" width="9.109375" style="581"/>
    <col min="12534" max="12534" width="29.33203125" style="581" customWidth="1"/>
    <col min="12535" max="12535" width="0.109375" style="581" customWidth="1"/>
    <col min="12536" max="12536" width="0" style="581" hidden="1" customWidth="1"/>
    <col min="12537" max="12537" width="10.5546875" style="581" customWidth="1"/>
    <col min="12538" max="12538" width="10.6640625" style="581" customWidth="1"/>
    <col min="12539" max="12539" width="11.6640625" style="581" customWidth="1"/>
    <col min="12540" max="12541" width="10.33203125" style="581" customWidth="1"/>
    <col min="12542" max="12542" width="9.33203125" style="581" customWidth="1"/>
    <col min="12543" max="12789" width="9.109375" style="581"/>
    <col min="12790" max="12790" width="29.33203125" style="581" customWidth="1"/>
    <col min="12791" max="12791" width="0.109375" style="581" customWidth="1"/>
    <col min="12792" max="12792" width="0" style="581" hidden="1" customWidth="1"/>
    <col min="12793" max="12793" width="10.5546875" style="581" customWidth="1"/>
    <col min="12794" max="12794" width="10.6640625" style="581" customWidth="1"/>
    <col min="12795" max="12795" width="11.6640625" style="581" customWidth="1"/>
    <col min="12796" max="12797" width="10.33203125" style="581" customWidth="1"/>
    <col min="12798" max="12798" width="9.33203125" style="581" customWidth="1"/>
    <col min="12799" max="13045" width="9.109375" style="581"/>
    <col min="13046" max="13046" width="29.33203125" style="581" customWidth="1"/>
    <col min="13047" max="13047" width="0.109375" style="581" customWidth="1"/>
    <col min="13048" max="13048" width="0" style="581" hidden="1" customWidth="1"/>
    <col min="13049" max="13049" width="10.5546875" style="581" customWidth="1"/>
    <col min="13050" max="13050" width="10.6640625" style="581" customWidth="1"/>
    <col min="13051" max="13051" width="11.6640625" style="581" customWidth="1"/>
    <col min="13052" max="13053" width="10.33203125" style="581" customWidth="1"/>
    <col min="13054" max="13054" width="9.33203125" style="581" customWidth="1"/>
    <col min="13055" max="13301" width="9.109375" style="581"/>
    <col min="13302" max="13302" width="29.33203125" style="581" customWidth="1"/>
    <col min="13303" max="13303" width="0.109375" style="581" customWidth="1"/>
    <col min="13304" max="13304" width="0" style="581" hidden="1" customWidth="1"/>
    <col min="13305" max="13305" width="10.5546875" style="581" customWidth="1"/>
    <col min="13306" max="13306" width="10.6640625" style="581" customWidth="1"/>
    <col min="13307" max="13307" width="11.6640625" style="581" customWidth="1"/>
    <col min="13308" max="13309" width="10.33203125" style="581" customWidth="1"/>
    <col min="13310" max="13310" width="9.33203125" style="581" customWidth="1"/>
    <col min="13311" max="13557" width="9.109375" style="581"/>
    <col min="13558" max="13558" width="29.33203125" style="581" customWidth="1"/>
    <col min="13559" max="13559" width="0.109375" style="581" customWidth="1"/>
    <col min="13560" max="13560" width="0" style="581" hidden="1" customWidth="1"/>
    <col min="13561" max="13561" width="10.5546875" style="581" customWidth="1"/>
    <col min="13562" max="13562" width="10.6640625" style="581" customWidth="1"/>
    <col min="13563" max="13563" width="11.6640625" style="581" customWidth="1"/>
    <col min="13564" max="13565" width="10.33203125" style="581" customWidth="1"/>
    <col min="13566" max="13566" width="9.33203125" style="581" customWidth="1"/>
    <col min="13567" max="13813" width="9.109375" style="581"/>
    <col min="13814" max="13814" width="29.33203125" style="581" customWidth="1"/>
    <col min="13815" max="13815" width="0.109375" style="581" customWidth="1"/>
    <col min="13816" max="13816" width="0" style="581" hidden="1" customWidth="1"/>
    <col min="13817" max="13817" width="10.5546875" style="581" customWidth="1"/>
    <col min="13818" max="13818" width="10.6640625" style="581" customWidth="1"/>
    <col min="13819" max="13819" width="11.6640625" style="581" customWidth="1"/>
    <col min="13820" max="13821" width="10.33203125" style="581" customWidth="1"/>
    <col min="13822" max="13822" width="9.33203125" style="581" customWidth="1"/>
    <col min="13823" max="14069" width="9.109375" style="581"/>
    <col min="14070" max="14070" width="29.33203125" style="581" customWidth="1"/>
    <col min="14071" max="14071" width="0.109375" style="581" customWidth="1"/>
    <col min="14072" max="14072" width="0" style="581" hidden="1" customWidth="1"/>
    <col min="14073" max="14073" width="10.5546875" style="581" customWidth="1"/>
    <col min="14074" max="14074" width="10.6640625" style="581" customWidth="1"/>
    <col min="14075" max="14075" width="11.6640625" style="581" customWidth="1"/>
    <col min="14076" max="14077" width="10.33203125" style="581" customWidth="1"/>
    <col min="14078" max="14078" width="9.33203125" style="581" customWidth="1"/>
    <col min="14079" max="14325" width="9.109375" style="581"/>
    <col min="14326" max="14326" width="29.33203125" style="581" customWidth="1"/>
    <col min="14327" max="14327" width="0.109375" style="581" customWidth="1"/>
    <col min="14328" max="14328" width="0" style="581" hidden="1" customWidth="1"/>
    <col min="14329" max="14329" width="10.5546875" style="581" customWidth="1"/>
    <col min="14330" max="14330" width="10.6640625" style="581" customWidth="1"/>
    <col min="14331" max="14331" width="11.6640625" style="581" customWidth="1"/>
    <col min="14332" max="14333" width="10.33203125" style="581" customWidth="1"/>
    <col min="14334" max="14334" width="9.33203125" style="581" customWidth="1"/>
    <col min="14335" max="14581" width="9.109375" style="581"/>
    <col min="14582" max="14582" width="29.33203125" style="581" customWidth="1"/>
    <col min="14583" max="14583" width="0.109375" style="581" customWidth="1"/>
    <col min="14584" max="14584" width="0" style="581" hidden="1" customWidth="1"/>
    <col min="14585" max="14585" width="10.5546875" style="581" customWidth="1"/>
    <col min="14586" max="14586" width="10.6640625" style="581" customWidth="1"/>
    <col min="14587" max="14587" width="11.6640625" style="581" customWidth="1"/>
    <col min="14588" max="14589" width="10.33203125" style="581" customWidth="1"/>
    <col min="14590" max="14590" width="9.33203125" style="581" customWidth="1"/>
    <col min="14591" max="14837" width="9.109375" style="581"/>
    <col min="14838" max="14838" width="29.33203125" style="581" customWidth="1"/>
    <col min="14839" max="14839" width="0.109375" style="581" customWidth="1"/>
    <col min="14840" max="14840" width="0" style="581" hidden="1" customWidth="1"/>
    <col min="14841" max="14841" width="10.5546875" style="581" customWidth="1"/>
    <col min="14842" max="14842" width="10.6640625" style="581" customWidth="1"/>
    <col min="14843" max="14843" width="11.6640625" style="581" customWidth="1"/>
    <col min="14844" max="14845" width="10.33203125" style="581" customWidth="1"/>
    <col min="14846" max="14846" width="9.33203125" style="581" customWidth="1"/>
    <col min="14847" max="15093" width="9.109375" style="581"/>
    <col min="15094" max="15094" width="29.33203125" style="581" customWidth="1"/>
    <col min="15095" max="15095" width="0.109375" style="581" customWidth="1"/>
    <col min="15096" max="15096" width="0" style="581" hidden="1" customWidth="1"/>
    <col min="15097" max="15097" width="10.5546875" style="581" customWidth="1"/>
    <col min="15098" max="15098" width="10.6640625" style="581" customWidth="1"/>
    <col min="15099" max="15099" width="11.6640625" style="581" customWidth="1"/>
    <col min="15100" max="15101" width="10.33203125" style="581" customWidth="1"/>
    <col min="15102" max="15102" width="9.33203125" style="581" customWidth="1"/>
    <col min="15103" max="15349" width="9.109375" style="581"/>
    <col min="15350" max="15350" width="29.33203125" style="581" customWidth="1"/>
    <col min="15351" max="15351" width="0.109375" style="581" customWidth="1"/>
    <col min="15352" max="15352" width="0" style="581" hidden="1" customWidth="1"/>
    <col min="15353" max="15353" width="10.5546875" style="581" customWidth="1"/>
    <col min="15354" max="15354" width="10.6640625" style="581" customWidth="1"/>
    <col min="15355" max="15355" width="11.6640625" style="581" customWidth="1"/>
    <col min="15356" max="15357" width="10.33203125" style="581" customWidth="1"/>
    <col min="15358" max="15358" width="9.33203125" style="581" customWidth="1"/>
    <col min="15359" max="15605" width="9.109375" style="581"/>
    <col min="15606" max="15606" width="29.33203125" style="581" customWidth="1"/>
    <col min="15607" max="15607" width="0.109375" style="581" customWidth="1"/>
    <col min="15608" max="15608" width="0" style="581" hidden="1" customWidth="1"/>
    <col min="15609" max="15609" width="10.5546875" style="581" customWidth="1"/>
    <col min="15610" max="15610" width="10.6640625" style="581" customWidth="1"/>
    <col min="15611" max="15611" width="11.6640625" style="581" customWidth="1"/>
    <col min="15612" max="15613" width="10.33203125" style="581" customWidth="1"/>
    <col min="15614" max="15614" width="9.33203125" style="581" customWidth="1"/>
    <col min="15615" max="15861" width="9.109375" style="581"/>
    <col min="15862" max="15862" width="29.33203125" style="581" customWidth="1"/>
    <col min="15863" max="15863" width="0.109375" style="581" customWidth="1"/>
    <col min="15864" max="15864" width="0" style="581" hidden="1" customWidth="1"/>
    <col min="15865" max="15865" width="10.5546875" style="581" customWidth="1"/>
    <col min="15866" max="15866" width="10.6640625" style="581" customWidth="1"/>
    <col min="15867" max="15867" width="11.6640625" style="581" customWidth="1"/>
    <col min="15868" max="15869" width="10.33203125" style="581" customWidth="1"/>
    <col min="15870" max="15870" width="9.33203125" style="581" customWidth="1"/>
    <col min="15871" max="16117" width="9.109375" style="581"/>
    <col min="16118" max="16118" width="29.33203125" style="581" customWidth="1"/>
    <col min="16119" max="16119" width="0.109375" style="581" customWidth="1"/>
    <col min="16120" max="16120" width="0" style="581" hidden="1" customWidth="1"/>
    <col min="16121" max="16121" width="10.5546875" style="581" customWidth="1"/>
    <col min="16122" max="16122" width="10.6640625" style="581" customWidth="1"/>
    <col min="16123" max="16123" width="11.6640625" style="581" customWidth="1"/>
    <col min="16124" max="16125" width="10.33203125" style="581" customWidth="1"/>
    <col min="16126" max="16126" width="9.33203125" style="581" customWidth="1"/>
    <col min="16127" max="16384" width="9.109375" style="581"/>
  </cols>
  <sheetData>
    <row r="1" spans="1:9">
      <c r="H1" s="582" t="s">
        <v>462</v>
      </c>
    </row>
    <row r="2" spans="1:9" s="584" customFormat="1">
      <c r="A2" s="826" t="s">
        <v>458</v>
      </c>
      <c r="B2" s="826"/>
      <c r="C2" s="826"/>
      <c r="D2" s="826"/>
      <c r="E2" s="826"/>
      <c r="F2" s="826"/>
      <c r="G2" s="826"/>
      <c r="H2" s="826"/>
      <c r="I2" s="583"/>
    </row>
    <row r="3" spans="1:9">
      <c r="B3" s="585"/>
      <c r="C3" s="585"/>
      <c r="D3" s="585"/>
      <c r="E3" s="585"/>
      <c r="F3" s="585"/>
      <c r="G3" s="585"/>
      <c r="H3" s="586" t="s">
        <v>459</v>
      </c>
    </row>
    <row r="4" spans="1:9" ht="156">
      <c r="A4" s="587" t="s">
        <v>422</v>
      </c>
      <c r="B4" s="588" t="s">
        <v>423</v>
      </c>
      <c r="C4" s="588" t="s">
        <v>424</v>
      </c>
      <c r="D4" s="589" t="s">
        <v>425</v>
      </c>
      <c r="E4" s="589" t="s">
        <v>426</v>
      </c>
      <c r="F4" s="589" t="s">
        <v>427</v>
      </c>
      <c r="G4" s="589" t="s">
        <v>428</v>
      </c>
      <c r="H4" s="590" t="s">
        <v>429</v>
      </c>
    </row>
    <row r="5" spans="1:9">
      <c r="A5" s="591" t="s">
        <v>430</v>
      </c>
      <c r="B5" s="592">
        <v>394.4</v>
      </c>
      <c r="C5" s="593"/>
      <c r="D5" s="592">
        <v>2592.9</v>
      </c>
      <c r="E5" s="593"/>
      <c r="F5" s="594"/>
      <c r="G5" s="593"/>
      <c r="H5" s="595">
        <f t="shared" ref="H5:H40" si="0">+B5+D5+E5+F5+G5+C5</f>
        <v>2987.3</v>
      </c>
    </row>
    <row r="6" spans="1:9">
      <c r="A6" s="596" t="s">
        <v>431</v>
      </c>
      <c r="B6" s="592">
        <v>681.9</v>
      </c>
      <c r="C6" s="593"/>
      <c r="D6" s="592">
        <v>1619.9</v>
      </c>
      <c r="E6" s="592"/>
      <c r="F6" s="592">
        <v>35.299999999999997</v>
      </c>
      <c r="G6" s="593"/>
      <c r="H6" s="595">
        <f t="shared" si="0"/>
        <v>2337.1000000000004</v>
      </c>
    </row>
    <row r="7" spans="1:9">
      <c r="A7" s="591" t="s">
        <v>432</v>
      </c>
      <c r="B7" s="592">
        <v>292.5</v>
      </c>
      <c r="C7" s="593"/>
      <c r="D7" s="597">
        <v>2711.5</v>
      </c>
      <c r="E7" s="592"/>
      <c r="F7" s="592">
        <v>115</v>
      </c>
      <c r="G7" s="593"/>
      <c r="H7" s="595">
        <f t="shared" si="0"/>
        <v>3119</v>
      </c>
    </row>
    <row r="8" spans="1:9">
      <c r="A8" s="591" t="s">
        <v>433</v>
      </c>
      <c r="B8" s="592">
        <v>351.9</v>
      </c>
      <c r="C8" s="593"/>
      <c r="D8" s="592">
        <v>2386.6999999999998</v>
      </c>
      <c r="E8" s="592"/>
      <c r="F8" s="598"/>
      <c r="G8" s="593"/>
      <c r="H8" s="595">
        <f t="shared" si="0"/>
        <v>2738.6</v>
      </c>
    </row>
    <row r="9" spans="1:9">
      <c r="A9" s="591" t="s">
        <v>434</v>
      </c>
      <c r="B9" s="592">
        <v>295.60000000000002</v>
      </c>
      <c r="C9" s="593"/>
      <c r="D9" s="592">
        <v>2592</v>
      </c>
      <c r="E9" s="592"/>
      <c r="F9" s="592">
        <v>110</v>
      </c>
      <c r="G9" s="593"/>
      <c r="H9" s="595">
        <f t="shared" si="0"/>
        <v>2997.6</v>
      </c>
    </row>
    <row r="10" spans="1:9">
      <c r="A10" s="596" t="s">
        <v>435</v>
      </c>
      <c r="B10" s="592">
        <v>89.4</v>
      </c>
      <c r="C10" s="593"/>
      <c r="D10" s="592">
        <v>1163</v>
      </c>
      <c r="E10" s="592">
        <v>532.29999999999995</v>
      </c>
      <c r="F10" s="594"/>
      <c r="G10" s="592">
        <v>15.808999999999999</v>
      </c>
      <c r="H10" s="595">
        <f>+B10+C10+D10+E10+F10+G10</f>
        <v>1800.509</v>
      </c>
    </row>
    <row r="11" spans="1:9">
      <c r="A11" s="591" t="s">
        <v>504</v>
      </c>
      <c r="B11" s="592">
        <v>1057.7</v>
      </c>
      <c r="C11" s="593"/>
      <c r="D11" s="592">
        <v>3118.5</v>
      </c>
      <c r="E11" s="592">
        <v>322.39999999999998</v>
      </c>
      <c r="F11" s="592">
        <v>105.9</v>
      </c>
      <c r="G11" s="593"/>
      <c r="H11" s="595">
        <f t="shared" si="0"/>
        <v>4604.4999999999991</v>
      </c>
    </row>
    <row r="12" spans="1:9">
      <c r="A12" s="591" t="s">
        <v>505</v>
      </c>
      <c r="B12" s="592">
        <v>567.29999999999995</v>
      </c>
      <c r="C12" s="593"/>
      <c r="D12" s="592">
        <v>540.4</v>
      </c>
      <c r="E12" s="593"/>
      <c r="F12" s="594"/>
      <c r="G12" s="593"/>
      <c r="H12" s="595">
        <f t="shared" si="0"/>
        <v>1107.6999999999998</v>
      </c>
    </row>
    <row r="13" spans="1:9">
      <c r="A13" s="591" t="s">
        <v>506</v>
      </c>
      <c r="B13" s="599">
        <v>730.4</v>
      </c>
      <c r="C13" s="593"/>
      <c r="D13" s="592">
        <v>666</v>
      </c>
      <c r="E13" s="593"/>
      <c r="F13" s="594"/>
      <c r="G13" s="593"/>
      <c r="H13" s="595">
        <f t="shared" si="0"/>
        <v>1396.4</v>
      </c>
    </row>
    <row r="14" spans="1:9">
      <c r="A14" s="591" t="s">
        <v>507</v>
      </c>
      <c r="B14" s="592">
        <v>891.1</v>
      </c>
      <c r="C14" s="593"/>
      <c r="D14" s="592">
        <v>870.3</v>
      </c>
      <c r="E14" s="593"/>
      <c r="F14" s="594"/>
      <c r="G14" s="593"/>
      <c r="H14" s="595">
        <f t="shared" si="0"/>
        <v>1761.4</v>
      </c>
    </row>
    <row r="15" spans="1:9" s="600" customFormat="1">
      <c r="A15" s="591" t="s">
        <v>508</v>
      </c>
      <c r="B15" s="592">
        <v>728.6</v>
      </c>
      <c r="C15" s="593"/>
      <c r="D15" s="592">
        <v>710.1</v>
      </c>
      <c r="E15" s="593"/>
      <c r="F15" s="594"/>
      <c r="G15" s="593"/>
      <c r="H15" s="595">
        <f t="shared" si="0"/>
        <v>1438.7</v>
      </c>
    </row>
    <row r="16" spans="1:9">
      <c r="A16" s="591" t="s">
        <v>509</v>
      </c>
      <c r="B16" s="592">
        <v>711.9</v>
      </c>
      <c r="C16" s="593"/>
      <c r="D16" s="592">
        <v>674</v>
      </c>
      <c r="E16" s="593"/>
      <c r="F16" s="594"/>
      <c r="G16" s="593"/>
      <c r="H16" s="595">
        <f t="shared" si="0"/>
        <v>1385.9</v>
      </c>
    </row>
    <row r="17" spans="1:8">
      <c r="A17" s="591" t="s">
        <v>510</v>
      </c>
      <c r="B17" s="592">
        <v>1082.5</v>
      </c>
      <c r="C17" s="593"/>
      <c r="D17" s="592">
        <v>987.7</v>
      </c>
      <c r="E17" s="593"/>
      <c r="F17" s="594"/>
      <c r="G17" s="593"/>
      <c r="H17" s="595">
        <f t="shared" si="0"/>
        <v>2070.1999999999998</v>
      </c>
    </row>
    <row r="18" spans="1:8">
      <c r="A18" s="591" t="s">
        <v>436</v>
      </c>
      <c r="B18" s="599">
        <v>1267.2</v>
      </c>
      <c r="C18" s="601"/>
      <c r="D18" s="599">
        <v>51.2</v>
      </c>
      <c r="E18" s="599">
        <v>633.79999999999995</v>
      </c>
      <c r="F18" s="592">
        <v>2.6</v>
      </c>
      <c r="G18" s="593"/>
      <c r="H18" s="595">
        <f t="shared" si="0"/>
        <v>1954.8</v>
      </c>
    </row>
    <row r="19" spans="1:8">
      <c r="A19" s="591" t="s">
        <v>437</v>
      </c>
      <c r="B19" s="599">
        <v>605.5</v>
      </c>
      <c r="C19" s="601"/>
      <c r="D19" s="599">
        <v>17.2</v>
      </c>
      <c r="E19" s="602"/>
      <c r="F19" s="594"/>
      <c r="G19" s="593"/>
      <c r="H19" s="595">
        <f t="shared" si="0"/>
        <v>622.70000000000005</v>
      </c>
    </row>
    <row r="20" spans="1:8">
      <c r="A20" s="591" t="s">
        <v>438</v>
      </c>
      <c r="B20" s="592">
        <v>887.2</v>
      </c>
      <c r="C20" s="593"/>
      <c r="D20" s="592">
        <v>46.5</v>
      </c>
      <c r="E20" s="592">
        <v>33.5</v>
      </c>
      <c r="F20" s="593"/>
      <c r="G20" s="593"/>
      <c r="H20" s="595">
        <f t="shared" si="0"/>
        <v>967.2</v>
      </c>
    </row>
    <row r="21" spans="1:8" ht="31.2">
      <c r="A21" s="603" t="s">
        <v>802</v>
      </c>
      <c r="B21" s="592">
        <v>215.7</v>
      </c>
      <c r="C21" s="593"/>
      <c r="D21" s="593"/>
      <c r="E21" s="593"/>
      <c r="F21" s="592">
        <v>137.1</v>
      </c>
      <c r="G21" s="593"/>
      <c r="H21" s="595">
        <f t="shared" si="0"/>
        <v>352.79999999999995</v>
      </c>
    </row>
    <row r="22" spans="1:8">
      <c r="A22" s="591" t="s">
        <v>439</v>
      </c>
      <c r="B22" s="592">
        <v>1266.2</v>
      </c>
      <c r="C22" s="593"/>
      <c r="D22" s="592">
        <v>211.9</v>
      </c>
      <c r="E22" s="592">
        <v>35.4</v>
      </c>
      <c r="F22" s="593"/>
      <c r="G22" s="593"/>
      <c r="H22" s="595">
        <f>+B22+D22+E22+F22+G22+C22</f>
        <v>1513.5000000000002</v>
      </c>
    </row>
    <row r="23" spans="1:8">
      <c r="A23" s="591" t="s">
        <v>440</v>
      </c>
      <c r="B23" s="592">
        <v>351.3</v>
      </c>
      <c r="C23" s="593"/>
      <c r="D23" s="593"/>
      <c r="E23" s="592">
        <v>30</v>
      </c>
      <c r="F23" s="594"/>
      <c r="G23" s="592">
        <v>6.2</v>
      </c>
      <c r="H23" s="595">
        <f t="shared" si="0"/>
        <v>387.5</v>
      </c>
    </row>
    <row r="24" spans="1:8">
      <c r="A24" s="591" t="s">
        <v>441</v>
      </c>
      <c r="B24" s="592">
        <v>1924</v>
      </c>
      <c r="C24" s="597">
        <v>740.3</v>
      </c>
      <c r="D24" s="593"/>
      <c r="E24" s="592">
        <v>145.22399999999999</v>
      </c>
      <c r="F24" s="594"/>
      <c r="G24" s="592">
        <v>41.05</v>
      </c>
      <c r="H24" s="595">
        <f t="shared" si="0"/>
        <v>2850.5740000000005</v>
      </c>
    </row>
    <row r="25" spans="1:8">
      <c r="A25" s="604" t="s">
        <v>442</v>
      </c>
      <c r="B25" s="592">
        <v>166.6</v>
      </c>
      <c r="C25" s="592">
        <v>352.6</v>
      </c>
      <c r="D25" s="593"/>
      <c r="E25" s="605">
        <v>5</v>
      </c>
      <c r="F25" s="594"/>
      <c r="G25" s="593"/>
      <c r="H25" s="595">
        <f t="shared" si="0"/>
        <v>524.20000000000005</v>
      </c>
    </row>
    <row r="26" spans="1:8" ht="31.2">
      <c r="A26" s="603" t="s">
        <v>443</v>
      </c>
      <c r="B26" s="592">
        <v>37.1</v>
      </c>
      <c r="C26" s="593"/>
      <c r="D26" s="593"/>
      <c r="E26" s="593"/>
      <c r="F26" s="594"/>
      <c r="G26" s="593"/>
      <c r="H26" s="595">
        <f t="shared" si="0"/>
        <v>37.1</v>
      </c>
    </row>
    <row r="27" spans="1:8">
      <c r="A27" s="591" t="s">
        <v>444</v>
      </c>
      <c r="B27" s="592">
        <v>916.2</v>
      </c>
      <c r="C27" s="593"/>
      <c r="D27" s="593"/>
      <c r="E27" s="593"/>
      <c r="F27" s="594"/>
      <c r="G27" s="593"/>
      <c r="H27" s="595">
        <f t="shared" si="0"/>
        <v>916.2</v>
      </c>
    </row>
    <row r="28" spans="1:8">
      <c r="A28" s="591" t="s">
        <v>445</v>
      </c>
      <c r="B28" s="592">
        <v>131.4</v>
      </c>
      <c r="C28" s="593"/>
      <c r="D28" s="593"/>
      <c r="E28" s="593"/>
      <c r="F28" s="594"/>
      <c r="G28" s="593"/>
      <c r="H28" s="595">
        <f t="shared" si="0"/>
        <v>131.4</v>
      </c>
    </row>
    <row r="29" spans="1:8">
      <c r="A29" s="591" t="s">
        <v>446</v>
      </c>
      <c r="B29" s="592">
        <v>564.20000000000005</v>
      </c>
      <c r="C29" s="593"/>
      <c r="D29" s="593"/>
      <c r="E29" s="597">
        <v>51.8</v>
      </c>
      <c r="F29" s="592">
        <v>54.5</v>
      </c>
      <c r="G29" s="592">
        <v>6.8970000000000002</v>
      </c>
      <c r="H29" s="595">
        <f>+B29+D29+E29+F29+G29+C29</f>
        <v>677.39700000000005</v>
      </c>
    </row>
    <row r="30" spans="1:8" ht="31.2">
      <c r="A30" s="603" t="s">
        <v>447</v>
      </c>
      <c r="B30" s="592">
        <v>829.9</v>
      </c>
      <c r="C30" s="593"/>
      <c r="D30" s="593"/>
      <c r="E30" s="593"/>
      <c r="F30" s="593"/>
      <c r="G30" s="593"/>
      <c r="H30" s="595">
        <f t="shared" si="0"/>
        <v>829.9</v>
      </c>
    </row>
    <row r="31" spans="1:8">
      <c r="A31" s="591" t="s">
        <v>448</v>
      </c>
      <c r="B31" s="592">
        <v>128.80000000000001</v>
      </c>
      <c r="C31" s="593"/>
      <c r="D31" s="593"/>
      <c r="E31" s="593"/>
      <c r="F31" s="593"/>
      <c r="G31" s="593"/>
      <c r="H31" s="595">
        <f t="shared" si="0"/>
        <v>128.80000000000001</v>
      </c>
    </row>
    <row r="32" spans="1:8">
      <c r="A32" s="591" t="s">
        <v>449</v>
      </c>
      <c r="B32" s="592">
        <v>134</v>
      </c>
      <c r="C32" s="593"/>
      <c r="D32" s="593"/>
      <c r="E32" s="593"/>
      <c r="F32" s="593"/>
      <c r="G32" s="593"/>
      <c r="H32" s="595">
        <f t="shared" si="0"/>
        <v>134</v>
      </c>
    </row>
    <row r="33" spans="1:8">
      <c r="A33" s="591" t="s">
        <v>450</v>
      </c>
      <c r="B33" s="592">
        <v>190.8</v>
      </c>
      <c r="C33" s="593"/>
      <c r="D33" s="593"/>
      <c r="E33" s="593"/>
      <c r="F33" s="593"/>
      <c r="G33" s="593"/>
      <c r="H33" s="595">
        <f t="shared" si="0"/>
        <v>190.8</v>
      </c>
    </row>
    <row r="34" spans="1:8">
      <c r="A34" s="591" t="s">
        <v>451</v>
      </c>
      <c r="B34" s="592">
        <v>200.3</v>
      </c>
      <c r="C34" s="593"/>
      <c r="D34" s="593"/>
      <c r="E34" s="593"/>
      <c r="F34" s="593"/>
      <c r="G34" s="593"/>
      <c r="H34" s="595">
        <f t="shared" si="0"/>
        <v>200.3</v>
      </c>
    </row>
    <row r="35" spans="1:8">
      <c r="A35" s="606" t="s">
        <v>452</v>
      </c>
      <c r="B35" s="593"/>
      <c r="C35" s="592">
        <v>973.7</v>
      </c>
      <c r="D35" s="607"/>
      <c r="E35" s="607"/>
      <c r="F35" s="593"/>
      <c r="G35" s="593"/>
      <c r="H35" s="595">
        <f t="shared" si="0"/>
        <v>973.7</v>
      </c>
    </row>
    <row r="36" spans="1:8">
      <c r="A36" s="608" t="s">
        <v>453</v>
      </c>
      <c r="B36" s="592">
        <v>160.69999999999999</v>
      </c>
      <c r="C36" s="593"/>
      <c r="D36" s="593"/>
      <c r="E36" s="593"/>
      <c r="F36" s="593"/>
      <c r="G36" s="593"/>
      <c r="H36" s="595">
        <f t="shared" si="0"/>
        <v>160.69999999999999</v>
      </c>
    </row>
    <row r="37" spans="1:8">
      <c r="A37" s="608" t="s">
        <v>454</v>
      </c>
      <c r="B37" s="592">
        <v>658.4</v>
      </c>
      <c r="C37" s="593"/>
      <c r="D37" s="593"/>
      <c r="E37" s="593"/>
      <c r="F37" s="593"/>
      <c r="G37" s="593"/>
      <c r="H37" s="595">
        <f t="shared" si="0"/>
        <v>658.4</v>
      </c>
    </row>
    <row r="38" spans="1:8">
      <c r="A38" s="609" t="s">
        <v>455</v>
      </c>
      <c r="B38" s="592">
        <v>6265.4</v>
      </c>
      <c r="C38" s="622">
        <v>524.755</v>
      </c>
      <c r="D38" s="601"/>
      <c r="E38" s="599">
        <v>199.27699999999999</v>
      </c>
      <c r="F38" s="610"/>
      <c r="G38" s="597">
        <v>43.49</v>
      </c>
      <c r="H38" s="595">
        <f t="shared" si="0"/>
        <v>7032.9219999999996</v>
      </c>
    </row>
    <row r="39" spans="1:8" ht="31.2">
      <c r="A39" s="611" t="s">
        <v>460</v>
      </c>
      <c r="B39" s="597">
        <v>20</v>
      </c>
      <c r="C39" s="597"/>
      <c r="D39" s="610"/>
      <c r="E39" s="597"/>
      <c r="F39" s="610"/>
      <c r="G39" s="610"/>
      <c r="H39" s="595">
        <f t="shared" si="0"/>
        <v>20</v>
      </c>
    </row>
    <row r="40" spans="1:8" s="616" customFormat="1" ht="31.2">
      <c r="A40" s="612" t="s">
        <v>461</v>
      </c>
      <c r="B40" s="613">
        <v>565</v>
      </c>
      <c r="C40" s="614"/>
      <c r="D40" s="614"/>
      <c r="E40" s="614"/>
      <c r="F40" s="614"/>
      <c r="G40" s="614"/>
      <c r="H40" s="615">
        <f t="shared" si="0"/>
        <v>565</v>
      </c>
    </row>
    <row r="41" spans="1:8">
      <c r="A41" s="617" t="s">
        <v>456</v>
      </c>
      <c r="B41" s="618">
        <f>SUM(B5:B40)</f>
        <v>25361.100000000006</v>
      </c>
      <c r="C41" s="618">
        <f t="shared" ref="C41:H41" si="1">SUM(C5:C40)</f>
        <v>2591.3550000000005</v>
      </c>
      <c r="D41" s="618">
        <f t="shared" si="1"/>
        <v>20959.800000000003</v>
      </c>
      <c r="E41" s="618">
        <f t="shared" si="1"/>
        <v>1988.701</v>
      </c>
      <c r="F41" s="618">
        <f t="shared" si="1"/>
        <v>560.40000000000009</v>
      </c>
      <c r="G41" s="618">
        <f t="shared" si="1"/>
        <v>113.446</v>
      </c>
      <c r="H41" s="618">
        <f t="shared" si="1"/>
        <v>51574.802000000003</v>
      </c>
    </row>
    <row r="43" spans="1:8">
      <c r="B43" s="619"/>
      <c r="C43" s="620"/>
      <c r="D43" s="621"/>
      <c r="E43" s="621"/>
      <c r="H43" s="620"/>
    </row>
    <row r="44" spans="1:8">
      <c r="D44" s="620"/>
    </row>
    <row r="45" spans="1:8">
      <c r="B45" s="621"/>
      <c r="H45" s="620"/>
    </row>
    <row r="47" spans="1:8">
      <c r="B47" s="621"/>
    </row>
  </sheetData>
  <mergeCells count="1">
    <mergeCell ref="A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Įvardinti diapazonai</vt:lpstr>
      </vt:variant>
      <vt:variant>
        <vt:i4>1</vt:i4>
      </vt:variant>
    </vt:vector>
  </HeadingPairs>
  <TitlesOfParts>
    <vt:vector size="11" baseType="lpstr">
      <vt:lpstr>1 lentelė_ 002 pr. projektas</vt:lpstr>
      <vt:lpstr>2 lentelė_002 pr. priem.</vt:lpstr>
      <vt:lpstr>3 lentelė_architekt</vt:lpstr>
      <vt:lpstr>4 lentelė_ Soc veikla</vt:lpstr>
      <vt:lpstr>5 lentel_Kultūros vertybių aps.</vt:lpstr>
      <vt:lpstr>6 lentelė_008 programos</vt:lpstr>
      <vt:lpstr>7 lentelė_valstyb. funkcijoms</vt:lpstr>
      <vt:lpstr>8 lentelė_ pajamos, likučiai</vt:lpstr>
      <vt:lpstr>9 lentelė _Darbo užmokestis</vt:lpstr>
      <vt:lpstr>10 lentelė_2025-2026m.</vt:lpstr>
      <vt:lpstr>'8 lentelė_ pajamos, likučiai'!Print_Titles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Dambrauskienė</dc:creator>
  <cp:lastModifiedBy>Monika Dambrauskienė</cp:lastModifiedBy>
  <cp:lastPrinted>2026-01-28T07:07:15Z</cp:lastPrinted>
  <dcterms:created xsi:type="dcterms:W3CDTF">2022-01-19T08:54:22Z</dcterms:created>
  <dcterms:modified xsi:type="dcterms:W3CDTF">2026-02-09T11:45:55Z</dcterms:modified>
</cp:coreProperties>
</file>