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3" l="1"/>
  <c r="I40" i="3" l="1"/>
  <c r="I115" i="3" l="1"/>
  <c r="I50" i="3" l="1"/>
  <c r="I75" i="3" l="1"/>
  <c r="I26" i="3" l="1"/>
  <c r="I82" i="3" l="1"/>
  <c r="I58" i="3" l="1"/>
  <c r="I41" i="3" l="1"/>
  <c r="I103" i="3" l="1"/>
  <c r="I25" i="3" l="1"/>
  <c r="H158" i="3" l="1"/>
  <c r="I158" i="3"/>
  <c r="A63" i="4" l="1"/>
  <c r="S149" i="3" l="1"/>
  <c r="K73" i="3" l="1"/>
  <c r="K158" i="3" l="1"/>
  <c r="J158" i="3"/>
  <c r="G158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59" i="3"/>
  <c r="I159" i="3"/>
  <c r="J159" i="3"/>
  <c r="K159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59" i="3"/>
  <c r="B111" i="4"/>
  <c r="C111" i="4"/>
  <c r="D111" i="4"/>
  <c r="E111" i="4"/>
  <c r="F111" i="4"/>
  <c r="A111" i="4"/>
  <c r="B110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19" i="3"/>
  <c r="J119" i="3"/>
  <c r="I119" i="3"/>
  <c r="H119" i="3"/>
  <c r="G119" i="3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09" i="3" l="1"/>
  <c r="I109" i="3"/>
  <c r="J109" i="3"/>
  <c r="K109" i="3"/>
  <c r="S101" i="3"/>
  <c r="S73" i="3"/>
  <c r="S33" i="3"/>
  <c r="G136" i="3"/>
  <c r="G167" i="3"/>
  <c r="G168" i="3" s="1"/>
  <c r="S42" i="3"/>
  <c r="S67" i="3"/>
  <c r="S87" i="3"/>
  <c r="S21" i="3"/>
  <c r="S56" i="3"/>
  <c r="S70" i="3"/>
  <c r="S119" i="3"/>
  <c r="S104" i="3"/>
  <c r="S84" i="3"/>
  <c r="S59" i="3"/>
  <c r="S98" i="3"/>
  <c r="S62" i="3"/>
  <c r="S95" i="3"/>
  <c r="S90" i="3"/>
  <c r="S76" i="3"/>
  <c r="G52" i="3"/>
  <c r="G120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2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<sst xmlns="http://schemas.openxmlformats.org/spreadsheetml/2006/main" count="952" uniqueCount="293">
  <si>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</si>
  <si>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</si>
  <si>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</si>
  <si>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</si>
  <si>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</si>
  <si>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</si>
  <si>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</si>
  <si>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</si>
  <si>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</si>
  <si>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</si>
  <si>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</si>
  <si>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</si>
  <si>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</si>
  <si>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</si>
  <si>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</si>
  <si>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</si>
  <si>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</si>
  <si>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</si>
  <si>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</si>
  <si>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</si>
  <si>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</si>
  <si>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</si>
  <si>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</si>
  <si>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</si>
  <si>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</si>
  <si>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</si>
  <si>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</si>
  <si>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</si>
  <si>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</si>
  <si>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</si>
  <si>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</si>
  <si>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</si>
  <si>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</si>
  <si>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</si>
  <si>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</si>
  <si>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</si>
  <si>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</si>
  <si>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</si>
  <si>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</si>
  <si>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</si>
  <si>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</si>
  <si>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</si>
  <si>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</si>
  <si>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</si>
  <si>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</si>
  <si>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</si>
  <si>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</si>
  <si>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</si>
  <si>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</si>
  <si>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</si>
  <si>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</si>
  <si>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</si>
  <si>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</si>
  <si>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</si>
  <si>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</si>
  <si>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</si>
  <si>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</si>
  <si>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</si>
  <si>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</si>
  <si>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</si>
  <si>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</si>
  <si>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</si>
  <si>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</si>
  <si>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</si>
  <si>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</si>
  <si>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</si>
  <si>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</si>
  <si>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</si>
  <si>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</si>
  <si>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</si>
  <si>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</si>
  <si>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</si>
  <si>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</si>
  <si>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</si>
  <si>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</si>
  <si>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</si>
  <si>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</si>
  <si>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</si>
  <si>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</si>
  <si>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</si>
  <si>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</si>
  <si>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</si>
  <si>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</si>
  <si>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</si>
  <si>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</si>
  <si>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</si>
  <si>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</si>
  <si>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</si>
  <si>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</si>
  <si>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</si>
  <si>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</si>
  <si>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</si>
  <si>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</si>
  <si>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</si>
  <si>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</si>
  <si>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</si>
  <si>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</si>
  <si>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</si>
  <si>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</si>
  <si>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</si>
  <si>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</si>
  <si>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</si>
  <si>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</si>
  <si>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</si>
  <si>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</si>
  <si>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</si>
  <si>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</si>
  <si>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</si>
  <si>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</si>
  <si>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</si>
  <si>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</si>
  <si>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</si>
  <si>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</si>
  <si>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</si>
  <si>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</si>
  <si>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</si>
  <si>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</si>
  <si>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</si>
  <si>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</si>
  <si>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</si>
  <si>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</si>
  <si>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</si>
  <si>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</si>
  <si>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</si>
  <si>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</si>
  <si>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</si>
  <si>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</si>
  <si>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</si>
  <si>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</si>
  <si>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</si>
  <si>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</si>
  <si>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</si>
  <si>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</si>
  <si>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</si>
  <si>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</si>
  <si>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</si>
  <si>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</si>
  <si>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</si>
  <si>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</si>
  <si>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</si>
  <si>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</si>
  <si>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</si>
  <si>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</si>
  <si>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</si>
  <si>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</si>
  <si>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</si>
  <si>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</si>
  <si>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</si>
  <si>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</si>
  <si>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</si>
  <si>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</si>
  <si>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</si>
  <si>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</si>
  <si>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</si>
  <si>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</si>
  <si>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</si>
  <si>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</si>
  <si>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</si>
  <si>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</si>
  <si>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</si>
  <si>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</si>
  <si>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</si>
  <si>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</si>
  <si>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</si>
  <si>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</si>
  <si>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</si>
  <si>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</si>
  <si>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</si>
  <si>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</si>
  <si>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</si>
  <si>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</si>
  <si>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</si>
  <si>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</si>
  <si>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</si>
  <si>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</si>
  <si>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</si>
  <si>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</si>
  <si>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</si>
  <si>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</si>
  <si>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</si>
  <si>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</si>
  <si>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</si>
  <si>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</si>
  <si>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</si>
  <si>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</si>
  <si>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</si>
  <si>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</si>
  <si>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</si>
  <si>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</si>
  <si>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</si>
  <si>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</si>
  <si>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</si>
  <si>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</si>
  <si>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</si>
  <si>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</si>
  <si>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</si>
  <si>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</si>
  <si>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</si>
  <si>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</si>
  <si>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</si>
  <si>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</si>
  <si>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</si>
  <si>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</si>
  <si>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</si>
  <si>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</si>
  <si>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</si>
  <si>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</si>
  <si>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</si>
  <si>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</si>
  <si>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</si>
  <si>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</si>
  <si>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</si>
  <si>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</si>
  <si>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</si>
  <si>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</si>
  <si>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</si>
  <si>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</si>
  <si>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</si>
  <si>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</si>
  <si>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</si>
  <si>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</si>
  <si>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</si>
  <si>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</si>
  <si>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</si>
  <si>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</si>
  <si>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</si>
  <si>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</si>
  <si>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</si>
  <si>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</si>
  <si>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</si>
  <si>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</si>
  <si>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</si>
  <si>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</si>
  <si>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</si>
  <si>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</si>
  <si>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</si>
  <si>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</si>
  <si>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</si>
  <si>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</si>
  <si>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</si>
  <si>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</si>
  <si>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</si>
  <si>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</si>
  <si>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</si>
  <si>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</si>
  <si>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</si>
  <si>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</si>
  <si>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</si>
  <si>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</si>
  <si>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</si>
  <si>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</si>
  <si>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</si>
  <si>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</si>
  <si>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</si>
  <si>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</si>
  <si>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</si>
  <si>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</si>
  <si>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</si>
  <si>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</si>
  <si>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</si>
  <si>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</si>
  <si>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</si>
  <si>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</si>
  <si>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</si>
  <si>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</si>
  <si>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</si>
  <si>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</si>
  <si>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</si>
  <si>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</si>
  <si>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</si>
  <si>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</si>
  <si>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</si>
  <si>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</si>
  <si>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</si>
  <si>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</si>
  <si>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</si>
  <si>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</si>
  <si>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</si>
  <si>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</si>
  <si>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</si>
  <si>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</si>
  <si>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</si>
  <si>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</si>
  <si>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</si>
  <si>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</si>
  <si>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</si>
  <si>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</si>
  <si>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</si>
  <si>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</si>
  <si>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</si>
  <si>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</si>
  <si>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</si>
  <si>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spalio 31 d. sprendimo Nr. T1-257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</si>
</sst>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="85" zoomScaleNormal="85" workbookViewId="0">
      <pane ySplit="12" topLeftCell="A154" activePane="bottomLeft" state="frozen"/>
      <selection pane="bottomLeft" activeCell="N5" sqref="N5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4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1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373" t="s">
        <v>258</v>
      </c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126"/>
    </row>
    <row r="11" spans="1:19" ht="39.75" customHeight="1" x14ac:dyDescent="0.2">
      <c r="A11" s="293" t="s">
        <v>13</v>
      </c>
      <c r="B11" s="293" t="s">
        <v>153</v>
      </c>
      <c r="C11" s="293" t="s">
        <v>14</v>
      </c>
      <c r="D11" s="293" t="s">
        <v>234</v>
      </c>
      <c r="E11" s="293" t="s">
        <v>6</v>
      </c>
      <c r="F11" s="293" t="s">
        <v>235</v>
      </c>
      <c r="G11" s="292" t="s">
        <v>259</v>
      </c>
      <c r="H11" s="293" t="s">
        <v>236</v>
      </c>
      <c r="I11" s="374" t="s">
        <v>260</v>
      </c>
      <c r="J11" s="293" t="s">
        <v>261</v>
      </c>
      <c r="K11" s="293" t="s">
        <v>262</v>
      </c>
      <c r="L11" s="293" t="s">
        <v>237</v>
      </c>
      <c r="M11" s="378" t="s">
        <v>10</v>
      </c>
      <c r="N11" s="378" t="s">
        <v>238</v>
      </c>
      <c r="O11" s="378"/>
      <c r="P11" s="295" t="s">
        <v>239</v>
      </c>
      <c r="Q11" s="296"/>
      <c r="R11" s="297"/>
      <c r="S11" s="359" t="s">
        <v>283</v>
      </c>
    </row>
    <row r="12" spans="1:19" ht="24" customHeight="1" x14ac:dyDescent="0.2">
      <c r="A12" s="294"/>
      <c r="B12" s="294"/>
      <c r="C12" s="294"/>
      <c r="D12" s="294"/>
      <c r="E12" s="294"/>
      <c r="F12" s="294"/>
      <c r="G12" s="293"/>
      <c r="H12" s="294"/>
      <c r="I12" s="375"/>
      <c r="J12" s="294"/>
      <c r="K12" s="294"/>
      <c r="L12" s="294"/>
      <c r="M12" s="379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360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85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222" t="s">
        <v>206</v>
      </c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3"/>
      <c r="S14" s="127"/>
    </row>
    <row r="15" spans="1:19" ht="37.5" customHeight="1" x14ac:dyDescent="0.2">
      <c r="A15" s="298" t="s">
        <v>0</v>
      </c>
      <c r="B15" s="300" t="s">
        <v>0</v>
      </c>
      <c r="C15" s="362" t="s">
        <v>36</v>
      </c>
      <c r="D15" s="362"/>
      <c r="E15" s="362"/>
      <c r="F15" s="376" t="s">
        <v>218</v>
      </c>
      <c r="G15" s="305"/>
      <c r="H15" s="306"/>
      <c r="I15" s="306"/>
      <c r="J15" s="306"/>
      <c r="K15" s="306"/>
      <c r="L15" s="309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299"/>
      <c r="B16" s="301"/>
      <c r="C16" s="348"/>
      <c r="D16" s="348"/>
      <c r="E16" s="348"/>
      <c r="F16" s="377"/>
      <c r="G16" s="307"/>
      <c r="H16" s="308"/>
      <c r="I16" s="308"/>
      <c r="J16" s="308"/>
      <c r="K16" s="308"/>
      <c r="L16" s="310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285" t="s">
        <v>0</v>
      </c>
      <c r="B17" s="323" t="s">
        <v>0</v>
      </c>
      <c r="C17" s="248" t="s">
        <v>0</v>
      </c>
      <c r="D17" s="218" t="s">
        <v>154</v>
      </c>
      <c r="E17" s="219"/>
      <c r="F17" s="216" t="s">
        <v>39</v>
      </c>
      <c r="G17" s="242"/>
      <c r="H17" s="243"/>
      <c r="I17" s="243"/>
      <c r="J17" s="243"/>
      <c r="K17" s="243"/>
      <c r="L17" s="311" t="s">
        <v>57</v>
      </c>
      <c r="M17" s="159" t="s">
        <v>38</v>
      </c>
      <c r="N17" s="159" t="s">
        <v>37</v>
      </c>
      <c r="O17" s="160" t="s">
        <v>18</v>
      </c>
      <c r="P17" s="182">
        <v>400</v>
      </c>
      <c r="Q17" s="182">
        <v>430</v>
      </c>
      <c r="R17" s="182">
        <v>430</v>
      </c>
      <c r="S17" s="161"/>
    </row>
    <row r="18" spans="1:20" s="162" customFormat="1" ht="30.2" customHeight="1" x14ac:dyDescent="0.2">
      <c r="A18" s="286"/>
      <c r="B18" s="324"/>
      <c r="C18" s="250"/>
      <c r="D18" s="220"/>
      <c r="E18" s="221"/>
      <c r="F18" s="217"/>
      <c r="G18" s="244"/>
      <c r="H18" s="245"/>
      <c r="I18" s="245"/>
      <c r="J18" s="245"/>
      <c r="K18" s="245"/>
      <c r="L18" s="311"/>
      <c r="M18" s="163" t="s">
        <v>162</v>
      </c>
      <c r="N18" s="164" t="s">
        <v>271</v>
      </c>
      <c r="O18" s="160" t="s">
        <v>18</v>
      </c>
      <c r="P18" s="182">
        <v>85</v>
      </c>
      <c r="Q18" s="182">
        <v>90</v>
      </c>
      <c r="R18" s="182">
        <v>90</v>
      </c>
      <c r="S18" s="161"/>
    </row>
    <row r="19" spans="1:20" ht="17.45" customHeight="1" x14ac:dyDescent="0.2">
      <c r="A19" s="286"/>
      <c r="B19" s="324"/>
      <c r="C19" s="250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6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286"/>
      <c r="B20" s="324"/>
      <c r="C20" s="250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86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286"/>
      <c r="B21" s="324"/>
      <c r="C21" s="252"/>
      <c r="D21" s="214" t="s">
        <v>56</v>
      </c>
      <c r="E21" s="215"/>
      <c r="F21" s="215"/>
      <c r="G21" s="34">
        <f>SUM(G19:G20)</f>
        <v>456.6</v>
      </c>
      <c r="H21" s="34">
        <f t="shared" ref="H21" si="0">SUM(H19:H19)</f>
        <v>0</v>
      </c>
      <c r="I21" s="187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2">
        <f>(I21-G21)/G21</f>
        <v>0.5177398160315374</v>
      </c>
    </row>
    <row r="22" spans="1:20" ht="13.7" customHeight="1" x14ac:dyDescent="0.2">
      <c r="A22" s="286"/>
      <c r="B22" s="324"/>
      <c r="C22" s="302" t="s">
        <v>16</v>
      </c>
      <c r="D22" s="335" t="s">
        <v>155</v>
      </c>
      <c r="E22" s="336"/>
      <c r="F22" s="228" t="s">
        <v>39</v>
      </c>
      <c r="G22" s="238"/>
      <c r="H22" s="239"/>
      <c r="I22" s="239"/>
      <c r="J22" s="239"/>
      <c r="K22" s="239"/>
      <c r="L22" s="312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286"/>
      <c r="B23" s="324"/>
      <c r="C23" s="303"/>
      <c r="D23" s="337"/>
      <c r="E23" s="338"/>
      <c r="F23" s="229"/>
      <c r="G23" s="240"/>
      <c r="H23" s="241"/>
      <c r="I23" s="241"/>
      <c r="J23" s="241"/>
      <c r="K23" s="241"/>
      <c r="L23" s="313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286"/>
      <c r="B24" s="324"/>
      <c r="C24" s="303"/>
      <c r="D24" s="337"/>
      <c r="E24" s="338"/>
      <c r="F24" s="229"/>
      <c r="G24" s="240"/>
      <c r="H24" s="241"/>
      <c r="I24" s="241"/>
      <c r="J24" s="241"/>
      <c r="K24" s="241"/>
      <c r="L24" s="313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286"/>
      <c r="B25" s="324"/>
      <c r="C25" s="303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6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286"/>
      <c r="B26" s="324"/>
      <c r="C26" s="303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211">
        <f>195.8+0.2</f>
        <v>196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286"/>
      <c r="B27" s="324"/>
      <c r="C27" s="304"/>
      <c r="D27" s="214" t="s">
        <v>56</v>
      </c>
      <c r="E27" s="215"/>
      <c r="F27" s="215"/>
      <c r="G27" s="34">
        <f>SUM(G25:G26)</f>
        <v>5102.9000000000005</v>
      </c>
      <c r="H27" s="34">
        <f>SUM(H25:H26)</f>
        <v>0</v>
      </c>
      <c r="I27" s="187">
        <f>SUM(I25:I26)</f>
        <v>5712.5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2">
        <f>(I27-G27)/G27</f>
        <v>0.1194614826863155</v>
      </c>
    </row>
    <row r="28" spans="1:20" ht="12.2" customHeight="1" x14ac:dyDescent="0.2">
      <c r="A28" s="286"/>
      <c r="B28" s="324"/>
      <c r="C28" s="327" t="s">
        <v>35</v>
      </c>
      <c r="D28" s="329" t="s">
        <v>46</v>
      </c>
      <c r="E28" s="330"/>
      <c r="F28" s="216" t="s">
        <v>39</v>
      </c>
      <c r="G28" s="242"/>
      <c r="H28" s="243"/>
      <c r="I28" s="243"/>
      <c r="J28" s="243"/>
      <c r="K28" s="243"/>
      <c r="L28" s="314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286"/>
      <c r="B29" s="324"/>
      <c r="C29" s="328"/>
      <c r="D29" s="331"/>
      <c r="E29" s="332"/>
      <c r="F29" s="227"/>
      <c r="G29" s="246"/>
      <c r="H29" s="247"/>
      <c r="I29" s="247"/>
      <c r="J29" s="247"/>
      <c r="K29" s="247"/>
      <c r="L29" s="315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286"/>
      <c r="B30" s="324"/>
      <c r="C30" s="328"/>
      <c r="D30" s="331"/>
      <c r="E30" s="332"/>
      <c r="F30" s="227"/>
      <c r="G30" s="246"/>
      <c r="H30" s="247"/>
      <c r="I30" s="247"/>
      <c r="J30" s="247"/>
      <c r="K30" s="247"/>
      <c r="L30" s="315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286"/>
      <c r="B31" s="324"/>
      <c r="C31" s="328"/>
      <c r="D31" s="333"/>
      <c r="E31" s="334"/>
      <c r="F31" s="227"/>
      <c r="G31" s="244"/>
      <c r="H31" s="245"/>
      <c r="I31" s="245"/>
      <c r="J31" s="245"/>
      <c r="K31" s="245"/>
      <c r="L31" s="316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286"/>
      <c r="B32" s="324"/>
      <c r="C32" s="328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6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286"/>
      <c r="B33" s="324"/>
      <c r="C33" s="213"/>
      <c r="D33" s="214" t="s">
        <v>56</v>
      </c>
      <c r="E33" s="215"/>
      <c r="F33" s="215"/>
      <c r="G33" s="34">
        <f>SUM(G32:G32)</f>
        <v>135.69999999999999</v>
      </c>
      <c r="H33" s="34">
        <f t="shared" ref="H33" si="1">SUM(H32:H32)</f>
        <v>0</v>
      </c>
      <c r="I33" s="187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2">
        <f>(I33-G33)/G33</f>
        <v>0.15991156963890948</v>
      </c>
    </row>
    <row r="34" spans="1:19" ht="12.75" x14ac:dyDescent="0.2">
      <c r="A34" s="286"/>
      <c r="B34" s="324"/>
      <c r="C34" s="224" t="s">
        <v>51</v>
      </c>
      <c r="D34" s="218" t="s">
        <v>287</v>
      </c>
      <c r="E34" s="232"/>
      <c r="F34" s="228" t="s">
        <v>39</v>
      </c>
      <c r="G34" s="248"/>
      <c r="H34" s="249"/>
      <c r="I34" s="249"/>
      <c r="J34" s="249"/>
      <c r="K34" s="249"/>
      <c r="L34" s="312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286"/>
      <c r="B35" s="324"/>
      <c r="C35" s="225"/>
      <c r="D35" s="233"/>
      <c r="E35" s="234"/>
      <c r="F35" s="229"/>
      <c r="G35" s="250"/>
      <c r="H35" s="251"/>
      <c r="I35" s="251"/>
      <c r="J35" s="251"/>
      <c r="K35" s="251"/>
      <c r="L35" s="313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286"/>
      <c r="B36" s="324"/>
      <c r="C36" s="225"/>
      <c r="D36" s="233"/>
      <c r="E36" s="234"/>
      <c r="F36" s="229"/>
      <c r="G36" s="250"/>
      <c r="H36" s="251"/>
      <c r="I36" s="251"/>
      <c r="J36" s="251"/>
      <c r="K36" s="251"/>
      <c r="L36" s="313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286"/>
      <c r="B37" s="324"/>
      <c r="C37" s="225"/>
      <c r="D37" s="233"/>
      <c r="E37" s="234"/>
      <c r="F37" s="229"/>
      <c r="G37" s="250"/>
      <c r="H37" s="251"/>
      <c r="I37" s="251"/>
      <c r="J37" s="251"/>
      <c r="K37" s="251"/>
      <c r="L37" s="313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286"/>
      <c r="B38" s="324"/>
      <c r="C38" s="225"/>
      <c r="D38" s="233"/>
      <c r="E38" s="234"/>
      <c r="F38" s="229"/>
      <c r="G38" s="250"/>
      <c r="H38" s="251"/>
      <c r="I38" s="251"/>
      <c r="J38" s="251"/>
      <c r="K38" s="251"/>
      <c r="L38" s="313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286"/>
      <c r="B39" s="324"/>
      <c r="C39" s="225"/>
      <c r="D39" s="220"/>
      <c r="E39" s="235"/>
      <c r="F39" s="230"/>
      <c r="G39" s="252"/>
      <c r="H39" s="253"/>
      <c r="I39" s="253"/>
      <c r="J39" s="253"/>
      <c r="K39" s="253"/>
      <c r="L39" s="317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286"/>
      <c r="B40" s="324"/>
      <c r="C40" s="225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86">
        <f>1658.5-127+170.4+105.3+77.6</f>
        <v>1884.8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286"/>
      <c r="B41" s="324"/>
      <c r="C41" s="225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09">
        <f>4.5+1.4</f>
        <v>5.9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286"/>
      <c r="B42" s="324"/>
      <c r="C42" s="226"/>
      <c r="D42" s="214" t="s">
        <v>56</v>
      </c>
      <c r="E42" s="215"/>
      <c r="F42" s="215"/>
      <c r="G42" s="34">
        <f>SUM(G40:G41)</f>
        <v>1974.1</v>
      </c>
      <c r="H42" s="34">
        <f t="shared" ref="H42:K42" si="5">SUM(H40:H41)</f>
        <v>0</v>
      </c>
      <c r="I42" s="187">
        <f t="shared" si="5"/>
        <v>1890.7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2">
        <f>(I42-G42)/G42</f>
        <v>-4.2247099944278339E-2</v>
      </c>
    </row>
    <row r="43" spans="1:19" ht="33" customHeight="1" x14ac:dyDescent="0.2">
      <c r="A43" s="286"/>
      <c r="B43" s="324"/>
      <c r="C43" s="302" t="s">
        <v>60</v>
      </c>
      <c r="D43" s="218" t="s">
        <v>288</v>
      </c>
      <c r="E43" s="219"/>
      <c r="F43" s="216" t="s">
        <v>39</v>
      </c>
      <c r="G43" s="242"/>
      <c r="H43" s="243"/>
      <c r="I43" s="243"/>
      <c r="J43" s="243"/>
      <c r="K43" s="243"/>
      <c r="L43" s="314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286"/>
      <c r="B44" s="324"/>
      <c r="C44" s="303"/>
      <c r="D44" s="220"/>
      <c r="E44" s="221"/>
      <c r="F44" s="217"/>
      <c r="G44" s="244"/>
      <c r="H44" s="245"/>
      <c r="I44" s="245"/>
      <c r="J44" s="245"/>
      <c r="K44" s="245"/>
      <c r="L44" s="316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286"/>
      <c r="B45" s="324"/>
      <c r="C45" s="303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6">
        <f>1092.8+3</f>
        <v>1095.8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286"/>
      <c r="B46" s="324"/>
      <c r="C46" s="303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6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286"/>
      <c r="B47" s="324"/>
      <c r="C47" s="303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6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286"/>
      <c r="B48" s="324"/>
      <c r="C48" s="304"/>
      <c r="D48" s="214" t="s">
        <v>56</v>
      </c>
      <c r="E48" s="215"/>
      <c r="F48" s="215"/>
      <c r="G48" s="34">
        <f>SUM(G45:G47)</f>
        <v>1003.6999999999999</v>
      </c>
      <c r="H48" s="34">
        <f t="shared" ref="H48:K48" si="6">SUM(H45:H47)</f>
        <v>0</v>
      </c>
      <c r="I48" s="187">
        <f t="shared" si="6"/>
        <v>1131.4000000000001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2">
        <f>(I48-G48)/G48</f>
        <v>0.12722925176845687</v>
      </c>
    </row>
    <row r="49" spans="1:19" ht="30.75" customHeight="1" x14ac:dyDescent="0.2">
      <c r="A49" s="286"/>
      <c r="B49" s="324"/>
      <c r="C49" s="224" t="s">
        <v>61</v>
      </c>
      <c r="D49" s="218" t="s">
        <v>266</v>
      </c>
      <c r="E49" s="232"/>
      <c r="F49" s="169" t="s">
        <v>39</v>
      </c>
      <c r="G49" s="236"/>
      <c r="H49" s="237"/>
      <c r="I49" s="237"/>
      <c r="J49" s="237"/>
      <c r="K49" s="237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286"/>
      <c r="B50" s="324"/>
      <c r="C50" s="225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155-40-40-35</f>
        <v>40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286"/>
      <c r="B51" s="324"/>
      <c r="C51" s="226"/>
      <c r="D51" s="214" t="s">
        <v>56</v>
      </c>
      <c r="E51" s="215"/>
      <c r="F51" s="215"/>
      <c r="G51" s="34">
        <f>SUM(G50:G50)</f>
        <v>61.9</v>
      </c>
      <c r="H51" s="34">
        <f t="shared" ref="H51" si="7">SUM(H50:H50)</f>
        <v>0</v>
      </c>
      <c r="I51" s="187">
        <f t="shared" ref="I51" si="8">SUM(I50:I50)</f>
        <v>40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2">
        <f>(I51-G51)/G51</f>
        <v>-0.35379644588045234</v>
      </c>
    </row>
    <row r="52" spans="1:19" ht="18" customHeight="1" x14ac:dyDescent="0.2">
      <c r="A52" s="287"/>
      <c r="B52" s="48" t="s">
        <v>0</v>
      </c>
      <c r="C52" s="231" t="s">
        <v>168</v>
      </c>
      <c r="D52" s="231"/>
      <c r="E52" s="231"/>
      <c r="F52" s="231"/>
      <c r="G52" s="49">
        <f>G21+G27+G33+G42+G48+G51</f>
        <v>8734.9000000000015</v>
      </c>
      <c r="H52" s="49">
        <f>H21+H27+H33+H42+H48+H51</f>
        <v>0</v>
      </c>
      <c r="I52" s="188">
        <f>I21+I27+I33+I42+I48+I51</f>
        <v>9625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345" t="s">
        <v>67</v>
      </c>
      <c r="D53" s="345"/>
      <c r="E53" s="345"/>
      <c r="F53" s="111" t="s">
        <v>218</v>
      </c>
      <c r="G53" s="256"/>
      <c r="H53" s="257"/>
      <c r="I53" s="257"/>
      <c r="J53" s="257"/>
      <c r="K53" s="257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25" t="s">
        <v>16</v>
      </c>
      <c r="C54" s="167" t="s">
        <v>0</v>
      </c>
      <c r="D54" s="322" t="s">
        <v>169</v>
      </c>
      <c r="E54" s="322"/>
      <c r="F54" s="47" t="s">
        <v>39</v>
      </c>
      <c r="G54" s="258"/>
      <c r="H54" s="259"/>
      <c r="I54" s="259"/>
      <c r="J54" s="259"/>
      <c r="K54" s="259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26"/>
      <c r="C55" s="212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6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26"/>
      <c r="C56" s="213"/>
      <c r="D56" s="214" t="s">
        <v>56</v>
      </c>
      <c r="E56" s="215"/>
      <c r="F56" s="215"/>
      <c r="G56" s="34">
        <f>SUM(G55:G55)</f>
        <v>0.2</v>
      </c>
      <c r="H56" s="34">
        <f t="shared" ref="H56:K56" si="11">SUM(H55:H55)</f>
        <v>0</v>
      </c>
      <c r="I56" s="187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2">
        <f>(I56-G56)/G56</f>
        <v>0</v>
      </c>
    </row>
    <row r="57" spans="1:19" ht="42.75" customHeight="1" x14ac:dyDescent="0.2">
      <c r="A57" s="53"/>
      <c r="B57" s="326"/>
      <c r="C57" s="183" t="s">
        <v>16</v>
      </c>
      <c r="D57" s="232" t="s">
        <v>170</v>
      </c>
      <c r="E57" s="232"/>
      <c r="F57" s="169" t="s">
        <v>39</v>
      </c>
      <c r="G57" s="236"/>
      <c r="H57" s="237"/>
      <c r="I57" s="237"/>
      <c r="J57" s="237"/>
      <c r="K57" s="237"/>
      <c r="L57" s="170" t="s">
        <v>57</v>
      </c>
      <c r="M57" s="159" t="s">
        <v>172</v>
      </c>
      <c r="N57" s="20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26"/>
      <c r="C58" s="212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08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26"/>
      <c r="C59" s="213"/>
      <c r="D59" s="214" t="s">
        <v>56</v>
      </c>
      <c r="E59" s="215"/>
      <c r="F59" s="215"/>
      <c r="G59" s="34">
        <f>SUM(G58:G58)</f>
        <v>13.6</v>
      </c>
      <c r="H59" s="34">
        <f t="shared" ref="H59" si="12">SUM(H58:H58)</f>
        <v>0</v>
      </c>
      <c r="I59" s="187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2">
        <f>(I59-G59)/G59</f>
        <v>0.21323529411764708</v>
      </c>
    </row>
    <row r="60" spans="1:19" ht="25.5" x14ac:dyDescent="0.2">
      <c r="A60" s="53"/>
      <c r="B60" s="326"/>
      <c r="C60" s="167" t="s">
        <v>35</v>
      </c>
      <c r="D60" s="232" t="s">
        <v>173</v>
      </c>
      <c r="E60" s="232"/>
      <c r="F60" s="169" t="s">
        <v>39</v>
      </c>
      <c r="G60" s="236"/>
      <c r="H60" s="237"/>
      <c r="I60" s="237"/>
      <c r="J60" s="237"/>
      <c r="K60" s="237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26"/>
      <c r="C61" s="212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6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26"/>
      <c r="C62" s="213"/>
      <c r="D62" s="254" t="s">
        <v>56</v>
      </c>
      <c r="E62" s="255"/>
      <c r="F62" s="215"/>
      <c r="G62" s="34">
        <f>SUM(G61:G61)</f>
        <v>8</v>
      </c>
      <c r="H62" s="34">
        <f t="shared" ref="H62" si="16">SUM(H61:H61)</f>
        <v>0</v>
      </c>
      <c r="I62" s="187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2">
        <f>(I62-G62)/G62</f>
        <v>0</v>
      </c>
    </row>
    <row r="63" spans="1:19" ht="29.25" customHeight="1" x14ac:dyDescent="0.2">
      <c r="A63" s="53"/>
      <c r="B63" s="326"/>
      <c r="C63" s="224" t="s">
        <v>51</v>
      </c>
      <c r="D63" s="232" t="s">
        <v>176</v>
      </c>
      <c r="E63" s="219"/>
      <c r="F63" s="216" t="s">
        <v>39</v>
      </c>
      <c r="G63" s="242"/>
      <c r="H63" s="243"/>
      <c r="I63" s="243"/>
      <c r="J63" s="243"/>
      <c r="K63" s="243"/>
      <c r="L63" s="314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26"/>
      <c r="C64" s="225"/>
      <c r="D64" s="234"/>
      <c r="E64" s="319"/>
      <c r="F64" s="227"/>
      <c r="G64" s="246"/>
      <c r="H64" s="247"/>
      <c r="I64" s="247"/>
      <c r="J64" s="247"/>
      <c r="K64" s="247"/>
      <c r="L64" s="315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26"/>
      <c r="C65" s="226"/>
      <c r="D65" s="235"/>
      <c r="E65" s="221"/>
      <c r="F65" s="217"/>
      <c r="G65" s="244"/>
      <c r="H65" s="245"/>
      <c r="I65" s="245"/>
      <c r="J65" s="245"/>
      <c r="K65" s="245"/>
      <c r="L65" s="316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26"/>
      <c r="C66" s="276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89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26"/>
      <c r="C67" s="276"/>
      <c r="D67" s="214" t="s">
        <v>56</v>
      </c>
      <c r="E67" s="215"/>
      <c r="F67" s="215"/>
      <c r="G67" s="34">
        <f>SUM(G66:G66)</f>
        <v>29.9</v>
      </c>
      <c r="H67" s="34">
        <f t="shared" ref="H67" si="20">SUM(H66:H66)</f>
        <v>0</v>
      </c>
      <c r="I67" s="187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2">
        <f>(I67-G67)/G67</f>
        <v>-6.6889632107023176E-3</v>
      </c>
    </row>
    <row r="68" spans="1:19" ht="43.5" customHeight="1" x14ac:dyDescent="0.2">
      <c r="A68" s="53"/>
      <c r="B68" s="326"/>
      <c r="C68" s="167" t="s">
        <v>60</v>
      </c>
      <c r="D68" s="232" t="s">
        <v>177</v>
      </c>
      <c r="E68" s="232"/>
      <c r="F68" s="169" t="s">
        <v>39</v>
      </c>
      <c r="G68" s="236"/>
      <c r="H68" s="237"/>
      <c r="I68" s="237"/>
      <c r="J68" s="237"/>
      <c r="K68" s="237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26"/>
      <c r="C69" s="212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6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26"/>
      <c r="C70" s="213"/>
      <c r="D70" s="254" t="s">
        <v>56</v>
      </c>
      <c r="E70" s="255"/>
      <c r="F70" s="215"/>
      <c r="G70" s="34">
        <f>SUM(G69:G69)</f>
        <v>5.3</v>
      </c>
      <c r="H70" s="34">
        <f t="shared" ref="H70" si="24">SUM(H69:H69)</f>
        <v>0</v>
      </c>
      <c r="I70" s="187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2">
        <f>(I70-G70)/G70</f>
        <v>0.39622641509433976</v>
      </c>
    </row>
    <row r="71" spans="1:19" ht="39.200000000000003" customHeight="1" x14ac:dyDescent="0.2">
      <c r="A71" s="53"/>
      <c r="B71" s="326"/>
      <c r="C71" s="167" t="s">
        <v>61</v>
      </c>
      <c r="D71" s="232" t="s">
        <v>178</v>
      </c>
      <c r="E71" s="232"/>
      <c r="F71" s="169" t="s">
        <v>39</v>
      </c>
      <c r="G71" s="236"/>
      <c r="H71" s="237"/>
      <c r="I71" s="237"/>
      <c r="J71" s="237"/>
      <c r="K71" s="237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26"/>
      <c r="C72" s="212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6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26"/>
      <c r="C73" s="213"/>
      <c r="D73" s="254" t="s">
        <v>56</v>
      </c>
      <c r="E73" s="255"/>
      <c r="F73" s="215"/>
      <c r="G73" s="34">
        <f>SUM(G72:G72)</f>
        <v>0.6</v>
      </c>
      <c r="H73" s="34">
        <f t="shared" ref="H73" si="28">SUM(H72:H72)</f>
        <v>0</v>
      </c>
      <c r="I73" s="187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2">
        <f>(I73-G73)/G73</f>
        <v>0</v>
      </c>
    </row>
    <row r="74" spans="1:19" ht="25.5" x14ac:dyDescent="0.2">
      <c r="A74" s="53"/>
      <c r="B74" s="326"/>
      <c r="C74" s="183" t="s">
        <v>71</v>
      </c>
      <c r="D74" s="232" t="s">
        <v>184</v>
      </c>
      <c r="E74" s="232"/>
      <c r="F74" s="172" t="s">
        <v>39</v>
      </c>
      <c r="G74" s="320"/>
      <c r="H74" s="321"/>
      <c r="I74" s="321"/>
      <c r="J74" s="321"/>
      <c r="K74" s="321"/>
      <c r="L74" s="170" t="s">
        <v>57</v>
      </c>
      <c r="M74" s="163" t="s">
        <v>186</v>
      </c>
      <c r="N74" s="163" t="s">
        <v>284</v>
      </c>
      <c r="O74" s="160" t="s">
        <v>17</v>
      </c>
      <c r="P74" s="205">
        <v>86</v>
      </c>
      <c r="Q74" s="205">
        <v>86</v>
      </c>
      <c r="R74" s="205">
        <v>86</v>
      </c>
      <c r="S74" s="127"/>
    </row>
    <row r="75" spans="1:19" ht="12.75" x14ac:dyDescent="0.2">
      <c r="A75" s="53"/>
      <c r="B75" s="326"/>
      <c r="C75" s="212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86">
        <f>37.7+0.2</f>
        <v>37.900000000000006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26"/>
      <c r="C76" s="213"/>
      <c r="D76" s="254" t="s">
        <v>56</v>
      </c>
      <c r="E76" s="255"/>
      <c r="F76" s="215"/>
      <c r="G76" s="34">
        <f>SUM(G75:G75)</f>
        <v>27</v>
      </c>
      <c r="H76" s="34">
        <f t="shared" ref="H76" si="31">SUM(H75:H75)</f>
        <v>0</v>
      </c>
      <c r="I76" s="187">
        <f t="shared" ref="I76" si="32">SUM(I75:I75)</f>
        <v>37.900000000000006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2">
        <f>(I76-G76)/G76</f>
        <v>0.4037037037037039</v>
      </c>
    </row>
    <row r="77" spans="1:19" ht="15.75" customHeight="1" x14ac:dyDescent="0.2">
      <c r="A77" s="53"/>
      <c r="B77" s="326"/>
      <c r="C77" s="224" t="s">
        <v>72</v>
      </c>
      <c r="D77" s="232" t="s">
        <v>187</v>
      </c>
      <c r="E77" s="219"/>
      <c r="F77" s="216" t="s">
        <v>39</v>
      </c>
      <c r="G77" s="242"/>
      <c r="H77" s="243"/>
      <c r="I77" s="243"/>
      <c r="J77" s="243"/>
      <c r="K77" s="243"/>
      <c r="L77" s="312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26"/>
      <c r="C78" s="225"/>
      <c r="D78" s="234"/>
      <c r="E78" s="319"/>
      <c r="F78" s="227"/>
      <c r="G78" s="246"/>
      <c r="H78" s="247"/>
      <c r="I78" s="247"/>
      <c r="J78" s="247"/>
      <c r="K78" s="247"/>
      <c r="L78" s="313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26"/>
      <c r="C79" s="225"/>
      <c r="D79" s="234"/>
      <c r="E79" s="319"/>
      <c r="F79" s="227"/>
      <c r="G79" s="246"/>
      <c r="H79" s="247"/>
      <c r="I79" s="247"/>
      <c r="J79" s="247"/>
      <c r="K79" s="247"/>
      <c r="L79" s="313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26"/>
      <c r="C80" s="225"/>
      <c r="D80" s="234"/>
      <c r="E80" s="319"/>
      <c r="F80" s="227"/>
      <c r="G80" s="246"/>
      <c r="H80" s="247"/>
      <c r="I80" s="247"/>
      <c r="J80" s="247"/>
      <c r="K80" s="247"/>
      <c r="L80" s="313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26"/>
      <c r="C81" s="226"/>
      <c r="D81" s="235"/>
      <c r="E81" s="221"/>
      <c r="F81" s="217"/>
      <c r="G81" s="244"/>
      <c r="H81" s="245"/>
      <c r="I81" s="245"/>
      <c r="J81" s="245"/>
      <c r="K81" s="245"/>
      <c r="L81" s="317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6.5" customHeight="1" x14ac:dyDescent="0.2">
      <c r="A82" s="53"/>
      <c r="B82" s="326"/>
      <c r="C82" s="276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10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26"/>
      <c r="C83" s="361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89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26"/>
      <c r="C84" s="276"/>
      <c r="D84" s="254" t="s">
        <v>56</v>
      </c>
      <c r="E84" s="255"/>
      <c r="F84" s="215"/>
      <c r="G84" s="34">
        <f>SUM(G82:G83)</f>
        <v>897.80000000000007</v>
      </c>
      <c r="H84" s="34">
        <f t="shared" ref="H84:K84" si="35">SUM(H82:H83)</f>
        <v>0</v>
      </c>
      <c r="I84" s="187">
        <f t="shared" si="35"/>
        <v>1003.4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2">
        <f>(I84-G84)/G84</f>
        <v>0.11762085096903531</v>
      </c>
    </row>
    <row r="85" spans="1:19" ht="71.45" customHeight="1" x14ac:dyDescent="0.2">
      <c r="A85" s="53"/>
      <c r="B85" s="326"/>
      <c r="C85" s="167" t="s">
        <v>73</v>
      </c>
      <c r="D85" s="232" t="s">
        <v>188</v>
      </c>
      <c r="E85" s="232"/>
      <c r="F85" s="47" t="s">
        <v>39</v>
      </c>
      <c r="G85" s="380"/>
      <c r="H85" s="381"/>
      <c r="I85" s="381"/>
      <c r="J85" s="381"/>
      <c r="K85" s="381"/>
      <c r="L85" s="31" t="s">
        <v>57</v>
      </c>
      <c r="M85" s="159" t="s">
        <v>195</v>
      </c>
      <c r="N85" s="159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26"/>
      <c r="C86" s="212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6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26"/>
      <c r="C87" s="213"/>
      <c r="D87" s="254" t="s">
        <v>56</v>
      </c>
      <c r="E87" s="255"/>
      <c r="F87" s="215"/>
      <c r="G87" s="34">
        <f>SUM(G86:G86)</f>
        <v>3.6</v>
      </c>
      <c r="H87" s="34">
        <f t="shared" ref="H87" si="36">SUM(H86:H86)</f>
        <v>0</v>
      </c>
      <c r="I87" s="187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2">
        <f>(I87-G87)/G87</f>
        <v>0</v>
      </c>
    </row>
    <row r="88" spans="1:19" ht="25.5" customHeight="1" x14ac:dyDescent="0.2">
      <c r="A88" s="53"/>
      <c r="B88" s="326"/>
      <c r="C88" s="167" t="s">
        <v>79</v>
      </c>
      <c r="D88" s="322" t="s">
        <v>189</v>
      </c>
      <c r="E88" s="322"/>
      <c r="F88" s="47" t="s">
        <v>39</v>
      </c>
      <c r="G88" s="258"/>
      <c r="H88" s="259"/>
      <c r="I88" s="259"/>
      <c r="J88" s="259"/>
      <c r="K88" s="259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26"/>
      <c r="C89" s="212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6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26"/>
      <c r="C90" s="213"/>
      <c r="D90" s="254" t="s">
        <v>56</v>
      </c>
      <c r="E90" s="255"/>
      <c r="F90" s="215"/>
      <c r="G90" s="34">
        <f>SUM(G89:G89)</f>
        <v>224.2</v>
      </c>
      <c r="H90" s="34">
        <f t="shared" ref="H90" si="40">SUM(H89:H89)</f>
        <v>0</v>
      </c>
      <c r="I90" s="187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2">
        <f>(I90-G90)/G90</f>
        <v>7.1364852809992097E-3</v>
      </c>
    </row>
    <row r="91" spans="1:19" ht="25.5" customHeight="1" x14ac:dyDescent="0.2">
      <c r="A91" s="53"/>
      <c r="B91" s="326"/>
      <c r="C91" s="224" t="s">
        <v>80</v>
      </c>
      <c r="D91" s="232" t="s">
        <v>190</v>
      </c>
      <c r="E91" s="219"/>
      <c r="F91" s="216" t="s">
        <v>39</v>
      </c>
      <c r="G91" s="242"/>
      <c r="H91" s="243"/>
      <c r="I91" s="243"/>
      <c r="J91" s="243"/>
      <c r="K91" s="243"/>
      <c r="L91" s="312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26"/>
      <c r="C92" s="225"/>
      <c r="D92" s="234"/>
      <c r="E92" s="319"/>
      <c r="F92" s="227"/>
      <c r="G92" s="246"/>
      <c r="H92" s="247"/>
      <c r="I92" s="247"/>
      <c r="J92" s="247"/>
      <c r="K92" s="247"/>
      <c r="L92" s="313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26"/>
      <c r="C93" s="226"/>
      <c r="D93" s="235"/>
      <c r="E93" s="221"/>
      <c r="F93" s="217"/>
      <c r="G93" s="244"/>
      <c r="H93" s="245"/>
      <c r="I93" s="245"/>
      <c r="J93" s="245"/>
      <c r="K93" s="245"/>
      <c r="L93" s="313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26"/>
      <c r="C94" s="276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89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26"/>
      <c r="C95" s="276"/>
      <c r="D95" s="214" t="s">
        <v>56</v>
      </c>
      <c r="E95" s="215"/>
      <c r="F95" s="215"/>
      <c r="G95" s="34">
        <f>SUM(G94:G94)</f>
        <v>162</v>
      </c>
      <c r="H95" s="34">
        <f t="shared" ref="H95" si="44">SUM(H94:H94)</f>
        <v>0</v>
      </c>
      <c r="I95" s="187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2">
        <f>(I95-G95)/G95</f>
        <v>0</v>
      </c>
    </row>
    <row r="96" spans="1:19" ht="40.700000000000003" customHeight="1" x14ac:dyDescent="0.2">
      <c r="A96" s="53"/>
      <c r="B96" s="326"/>
      <c r="C96" s="54" t="s">
        <v>81</v>
      </c>
      <c r="D96" s="232" t="s">
        <v>191</v>
      </c>
      <c r="E96" s="232"/>
      <c r="F96" s="169" t="s">
        <v>39</v>
      </c>
      <c r="G96" s="236"/>
      <c r="H96" s="237"/>
      <c r="I96" s="237"/>
      <c r="J96" s="237"/>
      <c r="K96" s="237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26"/>
      <c r="C97" s="212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6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26"/>
      <c r="C98" s="213"/>
      <c r="D98" s="254" t="s">
        <v>56</v>
      </c>
      <c r="E98" s="255"/>
      <c r="F98" s="215"/>
      <c r="G98" s="34">
        <f>SUM(G97:G97)</f>
        <v>27.7</v>
      </c>
      <c r="H98" s="34">
        <f t="shared" ref="H98" si="48">SUM(H97:H97)</f>
        <v>0</v>
      </c>
      <c r="I98" s="187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2">
        <f>(I98-G98)/G98</f>
        <v>0</v>
      </c>
    </row>
    <row r="99" spans="1:19" ht="18" customHeight="1" x14ac:dyDescent="0.2">
      <c r="A99" s="53"/>
      <c r="B99" s="326"/>
      <c r="C99" s="167" t="s">
        <v>84</v>
      </c>
      <c r="D99" s="322" t="s">
        <v>192</v>
      </c>
      <c r="E99" s="322"/>
      <c r="F99" s="47" t="s">
        <v>39</v>
      </c>
      <c r="G99" s="258"/>
      <c r="H99" s="259"/>
      <c r="I99" s="259"/>
      <c r="J99" s="259"/>
      <c r="K99" s="259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26"/>
      <c r="C100" s="212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86">
        <v>22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26"/>
      <c r="C101" s="213"/>
      <c r="D101" s="254" t="s">
        <v>56</v>
      </c>
      <c r="E101" s="255"/>
      <c r="F101" s="215"/>
      <c r="G101" s="34">
        <f>SUM(G100:G100)</f>
        <v>25.4</v>
      </c>
      <c r="H101" s="34">
        <f t="shared" ref="H101" si="52">SUM(H100:H100)</f>
        <v>0</v>
      </c>
      <c r="I101" s="187">
        <f t="shared" ref="I101" si="53">SUM(I100:I100)</f>
        <v>22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2">
        <f>(I101-G101)/G101</f>
        <v>-0.13385826771653539</v>
      </c>
    </row>
    <row r="102" spans="1:19" ht="80.45" customHeight="1" x14ac:dyDescent="0.2">
      <c r="A102" s="53"/>
      <c r="B102" s="326"/>
      <c r="C102" s="167" t="s">
        <v>85</v>
      </c>
      <c r="D102" s="322" t="s">
        <v>193</v>
      </c>
      <c r="E102" s="322"/>
      <c r="F102" s="47" t="s">
        <v>39</v>
      </c>
      <c r="G102" s="382"/>
      <c r="H102" s="382"/>
      <c r="I102" s="382"/>
      <c r="J102" s="382"/>
      <c r="K102" s="382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79"/>
    </row>
    <row r="103" spans="1:19" ht="12.75" x14ac:dyDescent="0.2">
      <c r="A103" s="53"/>
      <c r="B103" s="326"/>
      <c r="C103" s="212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08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26"/>
      <c r="C104" s="213"/>
      <c r="D104" s="254" t="s">
        <v>56</v>
      </c>
      <c r="E104" s="255"/>
      <c r="F104" s="215"/>
      <c r="G104" s="34">
        <f>SUM(G103:G103)</f>
        <v>23.326000000000001</v>
      </c>
      <c r="H104" s="34">
        <f t="shared" ref="H104" si="56">SUM(H103:H103)</f>
        <v>0</v>
      </c>
      <c r="I104" s="187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2">
        <f>(I104-G104)/G104</f>
        <v>7.7124239046557463E-2</v>
      </c>
    </row>
    <row r="105" spans="1:19" ht="77.25" customHeight="1" x14ac:dyDescent="0.2">
      <c r="A105" s="53"/>
      <c r="B105" s="52"/>
      <c r="C105" s="224" t="s">
        <v>267</v>
      </c>
      <c r="D105" s="363" t="s">
        <v>272</v>
      </c>
      <c r="E105" s="364"/>
      <c r="F105" s="228" t="s">
        <v>39</v>
      </c>
      <c r="G105" s="367"/>
      <c r="H105" s="368"/>
      <c r="I105" s="368"/>
      <c r="J105" s="368"/>
      <c r="K105" s="369"/>
      <c r="L105" s="228" t="s">
        <v>57</v>
      </c>
      <c r="M105" s="158" t="s">
        <v>268</v>
      </c>
      <c r="N105" s="158" t="s">
        <v>273</v>
      </c>
      <c r="O105" s="158" t="s">
        <v>18</v>
      </c>
      <c r="P105" s="158">
        <v>24</v>
      </c>
      <c r="Q105" s="158">
        <v>24</v>
      </c>
      <c r="R105" s="158">
        <v>24</v>
      </c>
      <c r="S105" s="180"/>
    </row>
    <row r="106" spans="1:19" ht="29.25" customHeight="1" x14ac:dyDescent="0.2">
      <c r="A106" s="53"/>
      <c r="B106" s="52"/>
      <c r="C106" s="226"/>
      <c r="D106" s="365"/>
      <c r="E106" s="366"/>
      <c r="F106" s="230"/>
      <c r="G106" s="370"/>
      <c r="H106" s="371"/>
      <c r="I106" s="371"/>
      <c r="J106" s="371"/>
      <c r="K106" s="372"/>
      <c r="L106" s="230"/>
      <c r="M106" s="158" t="s">
        <v>269</v>
      </c>
      <c r="N106" s="181" t="s">
        <v>275</v>
      </c>
      <c r="O106" s="158" t="s">
        <v>18</v>
      </c>
      <c r="P106" s="158">
        <v>12</v>
      </c>
      <c r="Q106" s="158">
        <v>15</v>
      </c>
      <c r="R106" s="158">
        <v>20</v>
      </c>
      <c r="S106" s="180"/>
    </row>
    <row r="107" spans="1:19" ht="18" customHeight="1" x14ac:dyDescent="0.2">
      <c r="A107" s="53"/>
      <c r="B107" s="52"/>
      <c r="C107" s="152" t="s">
        <v>267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19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0"/>
    </row>
    <row r="108" spans="1:19" ht="18" customHeight="1" x14ac:dyDescent="0.2">
      <c r="A108" s="53"/>
      <c r="B108" s="52"/>
      <c r="C108" s="152"/>
      <c r="D108" s="214" t="s">
        <v>56</v>
      </c>
      <c r="E108" s="215"/>
      <c r="F108" s="215"/>
      <c r="G108" s="34">
        <f>SUM(G107)</f>
        <v>0</v>
      </c>
      <c r="H108" s="34"/>
      <c r="I108" s="187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2">
        <f>(I108-G108)/106</f>
        <v>0.41411320754716979</v>
      </c>
    </row>
    <row r="109" spans="1:19" ht="18" customHeight="1" x14ac:dyDescent="0.2">
      <c r="A109" s="59"/>
      <c r="B109" s="52" t="s">
        <v>16</v>
      </c>
      <c r="C109" s="268" t="s">
        <v>2</v>
      </c>
      <c r="D109" s="269"/>
      <c r="E109" s="269"/>
      <c r="F109" s="269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1">
        <f>I108+I104+I101+I98+I95+I90+I87+I84+I76+I73+I70+I67+I62+I59+I56</f>
        <v>1613.8210000000001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345" t="s">
        <v>88</v>
      </c>
      <c r="D110" s="345"/>
      <c r="E110" s="345"/>
      <c r="F110" s="111" t="s">
        <v>218</v>
      </c>
      <c r="G110" s="343"/>
      <c r="H110" s="344"/>
      <c r="I110" s="344"/>
      <c r="J110" s="344"/>
      <c r="K110" s="344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25" t="s">
        <v>35</v>
      </c>
      <c r="C111" s="62" t="s">
        <v>0</v>
      </c>
      <c r="D111" s="280" t="s">
        <v>91</v>
      </c>
      <c r="E111" s="280"/>
      <c r="F111" s="63" t="s">
        <v>39</v>
      </c>
      <c r="G111" s="258"/>
      <c r="H111" s="259"/>
      <c r="I111" s="259"/>
      <c r="J111" s="259"/>
      <c r="K111" s="259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26"/>
      <c r="C112" s="276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6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26"/>
      <c r="C113" s="276"/>
      <c r="D113" s="214" t="s">
        <v>56</v>
      </c>
      <c r="E113" s="215"/>
      <c r="F113" s="215"/>
      <c r="G113" s="34">
        <f t="shared" ref="G113:K113" si="60">SUM(G112:G112)</f>
        <v>1456.4</v>
      </c>
      <c r="H113" s="34">
        <f t="shared" si="60"/>
        <v>0</v>
      </c>
      <c r="I113" s="187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2">
        <f>(I113-G113)/G113</f>
        <v>0.1821614940950288</v>
      </c>
    </row>
    <row r="114" spans="1:19" ht="18" customHeight="1" x14ac:dyDescent="0.2">
      <c r="A114" s="53"/>
      <c r="B114" s="326"/>
      <c r="C114" s="54" t="s">
        <v>16</v>
      </c>
      <c r="D114" s="280" t="s">
        <v>97</v>
      </c>
      <c r="E114" s="280"/>
      <c r="F114" s="47" t="s">
        <v>39</v>
      </c>
      <c r="G114" s="258"/>
      <c r="H114" s="259"/>
      <c r="I114" s="259"/>
      <c r="J114" s="259"/>
      <c r="K114" s="259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26"/>
      <c r="C115" s="212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86">
        <f>385-30-13.1</f>
        <v>341.9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26"/>
      <c r="C116" s="213"/>
      <c r="D116" s="254" t="s">
        <v>56</v>
      </c>
      <c r="E116" s="255"/>
      <c r="F116" s="215"/>
      <c r="G116" s="34">
        <f t="shared" ref="G116:K116" si="61">SUM(G115:G115)</f>
        <v>282</v>
      </c>
      <c r="H116" s="34">
        <f t="shared" si="61"/>
        <v>0</v>
      </c>
      <c r="I116" s="187">
        <f t="shared" si="61"/>
        <v>341.9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2">
        <f>(I116-G116)/G116</f>
        <v>0.21241134751773041</v>
      </c>
    </row>
    <row r="117" spans="1:19" ht="18" customHeight="1" x14ac:dyDescent="0.2">
      <c r="A117" s="53"/>
      <c r="B117" s="326"/>
      <c r="C117" s="54" t="s">
        <v>35</v>
      </c>
      <c r="D117" s="280" t="s">
        <v>270</v>
      </c>
      <c r="E117" s="280"/>
      <c r="F117" s="25" t="s">
        <v>39</v>
      </c>
      <c r="G117" s="397"/>
      <c r="H117" s="398"/>
      <c r="I117" s="398"/>
      <c r="J117" s="398"/>
      <c r="K117" s="398"/>
      <c r="L117" s="31" t="s">
        <v>57</v>
      </c>
      <c r="M117" s="64" t="s">
        <v>96</v>
      </c>
      <c r="N117" s="55" t="s">
        <v>274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26"/>
      <c r="C118" s="212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6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26"/>
      <c r="C119" s="213"/>
      <c r="D119" s="214" t="s">
        <v>56</v>
      </c>
      <c r="E119" s="215"/>
      <c r="F119" s="215"/>
      <c r="G119" s="34">
        <f t="shared" ref="G119:K119" si="62">SUM(G118:G118)</f>
        <v>123.8</v>
      </c>
      <c r="H119" s="34">
        <f t="shared" si="62"/>
        <v>0</v>
      </c>
      <c r="I119" s="187">
        <f t="shared" si="62"/>
        <v>0</v>
      </c>
      <c r="J119" s="34">
        <f t="shared" si="62"/>
        <v>0</v>
      </c>
      <c r="K119" s="34">
        <f t="shared" si="62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02">
        <f>(I119-G119)/G119</f>
        <v>-1</v>
      </c>
    </row>
    <row r="120" spans="1:19" ht="18" customHeight="1" x14ac:dyDescent="0.2">
      <c r="A120" s="59"/>
      <c r="B120" s="48" t="s">
        <v>35</v>
      </c>
      <c r="C120" s="278" t="s">
        <v>2</v>
      </c>
      <c r="D120" s="278"/>
      <c r="E120" s="278"/>
      <c r="F120" s="269"/>
      <c r="G120" s="66">
        <f>G113+G116+G119</f>
        <v>1862.2</v>
      </c>
      <c r="H120" s="66">
        <f t="shared" ref="H120:K120" si="63">H113+H116+H119</f>
        <v>0</v>
      </c>
      <c r="I120" s="192">
        <f t="shared" si="63"/>
        <v>2063.6</v>
      </c>
      <c r="J120" s="66">
        <f t="shared" si="63"/>
        <v>2000</v>
      </c>
      <c r="K120" s="66">
        <f t="shared" si="63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46" t="s">
        <v>98</v>
      </c>
      <c r="D121" s="346"/>
      <c r="E121" s="346"/>
      <c r="F121" s="111" t="s">
        <v>218</v>
      </c>
      <c r="G121" s="256"/>
      <c r="H121" s="257"/>
      <c r="I121" s="257"/>
      <c r="J121" s="257"/>
      <c r="K121" s="257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25" t="s">
        <v>51</v>
      </c>
      <c r="C122" s="224" t="s">
        <v>0</v>
      </c>
      <c r="D122" s="232" t="s">
        <v>205</v>
      </c>
      <c r="E122" s="232"/>
      <c r="F122" s="351" t="s">
        <v>39</v>
      </c>
      <c r="G122" s="242"/>
      <c r="H122" s="243"/>
      <c r="I122" s="243"/>
      <c r="J122" s="243"/>
      <c r="K122" s="243"/>
      <c r="L122" s="312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26"/>
      <c r="C123" s="226"/>
      <c r="D123" s="234"/>
      <c r="E123" s="234"/>
      <c r="F123" s="351"/>
      <c r="G123" s="244"/>
      <c r="H123" s="245"/>
      <c r="I123" s="245"/>
      <c r="J123" s="245"/>
      <c r="K123" s="245"/>
      <c r="L123" s="317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26"/>
      <c r="C124" s="276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86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26"/>
      <c r="C125" s="276"/>
      <c r="D125" s="214" t="s">
        <v>56</v>
      </c>
      <c r="E125" s="215"/>
      <c r="F125" s="215"/>
      <c r="G125" s="34">
        <f t="shared" ref="G125:K125" si="64">SUM(G124:G124)</f>
        <v>30</v>
      </c>
      <c r="H125" s="34">
        <f t="shared" si="64"/>
        <v>0</v>
      </c>
      <c r="I125" s="187">
        <f t="shared" si="64"/>
        <v>33</v>
      </c>
      <c r="J125" s="34">
        <f t="shared" si="64"/>
        <v>35</v>
      </c>
      <c r="K125" s="34">
        <f t="shared" si="64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03">
        <f>(I125-G125)/G125</f>
        <v>0.1</v>
      </c>
    </row>
    <row r="126" spans="1:19" ht="18" customHeight="1" x14ac:dyDescent="0.2">
      <c r="A126" s="59"/>
      <c r="B126" s="48" t="s">
        <v>51</v>
      </c>
      <c r="C126" s="278" t="s">
        <v>2</v>
      </c>
      <c r="D126" s="278"/>
      <c r="E126" s="278"/>
      <c r="F126" s="269"/>
      <c r="G126" s="66">
        <f t="shared" ref="G126:K126" si="65">G125</f>
        <v>30</v>
      </c>
      <c r="H126" s="66">
        <f t="shared" si="65"/>
        <v>0</v>
      </c>
      <c r="I126" s="192">
        <f t="shared" si="65"/>
        <v>33</v>
      </c>
      <c r="J126" s="66">
        <f t="shared" si="65"/>
        <v>35</v>
      </c>
      <c r="K126" s="66">
        <f t="shared" si="65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290" t="s">
        <v>60</v>
      </c>
      <c r="C127" s="347" t="s">
        <v>99</v>
      </c>
      <c r="D127" s="347"/>
      <c r="E127" s="347"/>
      <c r="F127" s="339" t="s">
        <v>25</v>
      </c>
      <c r="G127" s="349"/>
      <c r="H127" s="350"/>
      <c r="I127" s="350"/>
      <c r="J127" s="350"/>
      <c r="K127" s="350"/>
      <c r="L127" s="395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291"/>
      <c r="C128" s="348"/>
      <c r="D128" s="348"/>
      <c r="E128" s="348"/>
      <c r="F128" s="339"/>
      <c r="G128" s="307"/>
      <c r="H128" s="308"/>
      <c r="I128" s="308"/>
      <c r="J128" s="308"/>
      <c r="K128" s="308"/>
      <c r="L128" s="396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25" t="s">
        <v>60</v>
      </c>
      <c r="C129" s="340" t="s">
        <v>0</v>
      </c>
      <c r="D129" s="232" t="s">
        <v>100</v>
      </c>
      <c r="E129" s="219"/>
      <c r="F129" s="216" t="s">
        <v>242</v>
      </c>
      <c r="G129" s="383"/>
      <c r="H129" s="384"/>
      <c r="I129" s="384"/>
      <c r="J129" s="384"/>
      <c r="K129" s="385"/>
      <c r="L129" s="392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26"/>
      <c r="C130" s="341"/>
      <c r="D130" s="318"/>
      <c r="E130" s="319"/>
      <c r="F130" s="227"/>
      <c r="G130" s="386"/>
      <c r="H130" s="387"/>
      <c r="I130" s="387"/>
      <c r="J130" s="387"/>
      <c r="K130" s="388"/>
      <c r="L130" s="393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26"/>
      <c r="C131" s="341"/>
      <c r="D131" s="318"/>
      <c r="E131" s="319"/>
      <c r="F131" s="227"/>
      <c r="G131" s="386"/>
      <c r="H131" s="387"/>
      <c r="I131" s="387"/>
      <c r="J131" s="387"/>
      <c r="K131" s="388"/>
      <c r="L131" s="393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26"/>
      <c r="C132" s="341"/>
      <c r="D132" s="318"/>
      <c r="E132" s="319"/>
      <c r="F132" s="227"/>
      <c r="G132" s="386"/>
      <c r="H132" s="387"/>
      <c r="I132" s="387"/>
      <c r="J132" s="387"/>
      <c r="K132" s="388"/>
      <c r="L132" s="393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26"/>
      <c r="C133" s="342"/>
      <c r="D133" s="235"/>
      <c r="E133" s="221"/>
      <c r="F133" s="217"/>
      <c r="G133" s="389"/>
      <c r="H133" s="390"/>
      <c r="I133" s="390"/>
      <c r="J133" s="390"/>
      <c r="K133" s="391"/>
      <c r="L133" s="394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26"/>
      <c r="C134" s="276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86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26"/>
      <c r="C135" s="276"/>
      <c r="D135" s="214" t="s">
        <v>56</v>
      </c>
      <c r="E135" s="215"/>
      <c r="F135" s="215"/>
      <c r="G135" s="34">
        <f t="shared" ref="G135:K135" si="66">SUM(G134:G134)</f>
        <v>72.400000000000006</v>
      </c>
      <c r="H135" s="34">
        <f t="shared" si="66"/>
        <v>0</v>
      </c>
      <c r="I135" s="187">
        <f t="shared" si="66"/>
        <v>10</v>
      </c>
      <c r="J135" s="34">
        <f t="shared" si="66"/>
        <v>11</v>
      </c>
      <c r="K135" s="34">
        <f t="shared" si="66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0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278" t="s">
        <v>2</v>
      </c>
      <c r="D136" s="278"/>
      <c r="E136" s="278"/>
      <c r="F136" s="278"/>
      <c r="G136" s="66">
        <f t="shared" ref="G136" si="67">G135</f>
        <v>72.400000000000006</v>
      </c>
      <c r="H136" s="66">
        <f t="shared" ref="H136:K136" si="68">H135</f>
        <v>0</v>
      </c>
      <c r="I136" s="192">
        <f t="shared" si="68"/>
        <v>10</v>
      </c>
      <c r="J136" s="66">
        <f t="shared" si="68"/>
        <v>11</v>
      </c>
      <c r="K136" s="66">
        <f t="shared" si="68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284" t="s">
        <v>11</v>
      </c>
      <c r="C137" s="275"/>
      <c r="D137" s="275"/>
      <c r="E137" s="275"/>
      <c r="F137" s="275"/>
      <c r="G137" s="68">
        <f>G52+G109+G120+G136+G126</f>
        <v>12148.126000000002</v>
      </c>
      <c r="H137" s="68">
        <f>H52+H109+H120+H136+H126</f>
        <v>0</v>
      </c>
      <c r="I137" s="193">
        <f>I52+I109+I120+I136+I126</f>
        <v>13345.421</v>
      </c>
      <c r="J137" s="68">
        <f>J52+J109+J120+J136+J126</f>
        <v>12515.186</v>
      </c>
      <c r="K137" s="68">
        <f>K52+K109+K120+K136+K126</f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53" t="s">
        <v>207</v>
      </c>
      <c r="C138" s="353"/>
      <c r="D138" s="353"/>
      <c r="E138" s="353"/>
      <c r="F138" s="353"/>
      <c r="G138" s="353"/>
      <c r="H138" s="353"/>
      <c r="I138" s="353"/>
      <c r="J138" s="353"/>
      <c r="K138" s="353"/>
      <c r="L138" s="353"/>
      <c r="M138" s="353"/>
      <c r="N138" s="353"/>
      <c r="O138" s="353"/>
      <c r="P138" s="353"/>
      <c r="Q138" s="353"/>
      <c r="R138" s="354"/>
      <c r="S138" s="127"/>
    </row>
    <row r="139" spans="1:19" ht="29.45" customHeight="1" x14ac:dyDescent="0.2">
      <c r="A139" s="51" t="s">
        <v>16</v>
      </c>
      <c r="B139" s="69" t="s">
        <v>0</v>
      </c>
      <c r="C139" s="345" t="s">
        <v>231</v>
      </c>
      <c r="D139" s="345"/>
      <c r="E139" s="345"/>
      <c r="F139" s="111" t="s">
        <v>218</v>
      </c>
      <c r="G139" s="343"/>
      <c r="H139" s="344"/>
      <c r="I139" s="344"/>
      <c r="J139" s="344"/>
      <c r="K139" s="344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285" t="s">
        <v>16</v>
      </c>
      <c r="B140" s="323" t="s">
        <v>0</v>
      </c>
      <c r="C140" s="120" t="s">
        <v>0</v>
      </c>
      <c r="D140" s="322" t="s">
        <v>229</v>
      </c>
      <c r="E140" s="336"/>
      <c r="F140" s="63" t="s">
        <v>226</v>
      </c>
      <c r="G140" s="238"/>
      <c r="H140" s="239"/>
      <c r="I140" s="239"/>
      <c r="J140" s="239"/>
      <c r="K140" s="239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286"/>
      <c r="B141" s="324"/>
      <c r="C141" s="276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86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286"/>
      <c r="B142" s="324"/>
      <c r="C142" s="276"/>
      <c r="D142" s="254" t="s">
        <v>56</v>
      </c>
      <c r="E142" s="255"/>
      <c r="F142" s="215"/>
      <c r="G142" s="34">
        <f t="shared" ref="G142:K142" si="69">SUM(G141:G141)</f>
        <v>0</v>
      </c>
      <c r="H142" s="34">
        <f t="shared" si="69"/>
        <v>0</v>
      </c>
      <c r="I142" s="187">
        <f t="shared" si="69"/>
        <v>0</v>
      </c>
      <c r="J142" s="34">
        <f t="shared" si="69"/>
        <v>0</v>
      </c>
      <c r="K142" s="34">
        <f t="shared" si="69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286"/>
      <c r="B143" s="324"/>
      <c r="C143" s="54" t="s">
        <v>16</v>
      </c>
      <c r="D143" s="288" t="s">
        <v>208</v>
      </c>
      <c r="E143" s="289"/>
      <c r="F143" s="118" t="s">
        <v>226</v>
      </c>
      <c r="G143" s="238"/>
      <c r="H143" s="239"/>
      <c r="I143" s="239"/>
      <c r="J143" s="239"/>
      <c r="K143" s="239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286"/>
      <c r="B144" s="324"/>
      <c r="C144" s="212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86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286"/>
      <c r="B145" s="324"/>
      <c r="C145" s="213"/>
      <c r="D145" s="214" t="s">
        <v>56</v>
      </c>
      <c r="E145" s="215"/>
      <c r="F145" s="279"/>
      <c r="G145" s="34">
        <f t="shared" ref="G145:K145" si="70">SUM(G144:G144)</f>
        <v>0</v>
      </c>
      <c r="H145" s="34">
        <f t="shared" si="70"/>
        <v>0</v>
      </c>
      <c r="I145" s="187">
        <f t="shared" si="70"/>
        <v>0</v>
      </c>
      <c r="J145" s="34">
        <f t="shared" si="70"/>
        <v>0</v>
      </c>
      <c r="K145" s="34">
        <f t="shared" si="70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286"/>
      <c r="B146" s="324"/>
      <c r="C146" s="356" t="s">
        <v>35</v>
      </c>
      <c r="D146" s="322" t="s">
        <v>215</v>
      </c>
      <c r="E146" s="336"/>
      <c r="F146" s="228" t="s">
        <v>39</v>
      </c>
      <c r="G146" s="248"/>
      <c r="H146" s="249"/>
      <c r="I146" s="249"/>
      <c r="J146" s="249"/>
      <c r="K146" s="249"/>
      <c r="L146" s="312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286"/>
      <c r="B147" s="324"/>
      <c r="C147" s="357"/>
      <c r="D147" s="358"/>
      <c r="E147" s="338"/>
      <c r="F147" s="229"/>
      <c r="G147" s="250"/>
      <c r="H147" s="251"/>
      <c r="I147" s="251"/>
      <c r="J147" s="251"/>
      <c r="K147" s="251"/>
      <c r="L147" s="313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286"/>
      <c r="B148" s="324"/>
      <c r="C148" s="355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86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286"/>
      <c r="B149" s="352"/>
      <c r="C149" s="355"/>
      <c r="D149" s="214" t="s">
        <v>56</v>
      </c>
      <c r="E149" s="215"/>
      <c r="F149" s="215"/>
      <c r="G149" s="34">
        <f t="shared" ref="G149:K149" si="71">SUM(G148:G148)</f>
        <v>1</v>
      </c>
      <c r="H149" s="34">
        <f t="shared" si="71"/>
        <v>0</v>
      </c>
      <c r="I149" s="187">
        <f t="shared" si="71"/>
        <v>1</v>
      </c>
      <c r="J149" s="34">
        <f t="shared" si="71"/>
        <v>1.1000000000000001</v>
      </c>
      <c r="K149" s="34">
        <f t="shared" si="71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02">
        <f>(I148-G148)/147</f>
        <v>0</v>
      </c>
    </row>
    <row r="150" spans="1:19" ht="18" customHeight="1" x14ac:dyDescent="0.2">
      <c r="A150" s="287"/>
      <c r="B150" s="70" t="s">
        <v>0</v>
      </c>
      <c r="C150" s="277" t="s">
        <v>2</v>
      </c>
      <c r="D150" s="278"/>
      <c r="E150" s="278"/>
      <c r="F150" s="278"/>
      <c r="G150" s="66">
        <f>G142+G145+G149</f>
        <v>1</v>
      </c>
      <c r="H150" s="66">
        <f>H142+H145+H149</f>
        <v>0</v>
      </c>
      <c r="I150" s="19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274" t="s">
        <v>11</v>
      </c>
      <c r="C151" s="275"/>
      <c r="D151" s="275"/>
      <c r="E151" s="275"/>
      <c r="F151" s="275"/>
      <c r="G151" s="68">
        <f>G150</f>
        <v>1</v>
      </c>
      <c r="H151" s="68">
        <f t="shared" ref="H151:K151" si="72">H150</f>
        <v>0</v>
      </c>
      <c r="I151" s="193">
        <f t="shared" si="72"/>
        <v>1</v>
      </c>
      <c r="J151" s="68">
        <f t="shared" si="72"/>
        <v>1.1000000000000001</v>
      </c>
      <c r="K151" s="68">
        <f t="shared" si="72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282" t="s">
        <v>3</v>
      </c>
      <c r="B152" s="283"/>
      <c r="C152" s="283"/>
      <c r="D152" s="283"/>
      <c r="E152" s="283"/>
      <c r="F152" s="283"/>
      <c r="G152" s="71">
        <f>G137+G151</f>
        <v>12149.126000000002</v>
      </c>
      <c r="H152" s="71">
        <f>H137+H151</f>
        <v>0</v>
      </c>
      <c r="I152" s="194">
        <f>I137+I151</f>
        <v>13346.421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281" t="s">
        <v>5</v>
      </c>
      <c r="B155" s="281"/>
      <c r="C155" s="281"/>
      <c r="D155" s="281"/>
      <c r="E155" s="281"/>
      <c r="F155" s="281"/>
      <c r="G155" s="281"/>
      <c r="H155" s="281"/>
      <c r="I155" s="281"/>
      <c r="J155" s="281"/>
      <c r="K155" s="281"/>
      <c r="S155" s="126"/>
    </row>
    <row r="156" spans="1:19" ht="25.5" x14ac:dyDescent="0.2">
      <c r="A156" s="270" t="s">
        <v>6</v>
      </c>
      <c r="B156" s="271"/>
      <c r="C156" s="271"/>
      <c r="D156" s="73" t="s">
        <v>27</v>
      </c>
      <c r="E156" s="73" t="s">
        <v>20</v>
      </c>
      <c r="F156" s="89"/>
      <c r="G156" s="96">
        <f>G19+G25+G32+G40+G45+G50+G82+G112+G115+G118+G124+G134+G141+G145+G148</f>
        <v>10452.199999999999</v>
      </c>
      <c r="H156" s="96">
        <f>H19+H25+H32+H40+H45+H50+H82+H112+H115+H118+H124+H134+H141+H145+H148</f>
        <v>0</v>
      </c>
      <c r="I156" s="195">
        <f>I19+I25+I32+I40+I45+I50+I82+I112+I115+I118+I124+I134+I141+I145+I148</f>
        <v>11519.099999999999</v>
      </c>
      <c r="J156" s="96">
        <f>J19+J25+J32+J40+J45+J50+J82+J112+J115+J118+J124+J134+J141+J145+J148</f>
        <v>10587.7</v>
      </c>
      <c r="K156" s="121">
        <f>K19+K25+K32+K40+K45+K50+K82+K112+K115+K118+K124+K134+K141+K145+K148</f>
        <v>11053.6</v>
      </c>
    </row>
    <row r="157" spans="1:19" ht="63.75" hidden="1" x14ac:dyDescent="0.2">
      <c r="A157" s="272"/>
      <c r="B157" s="273"/>
      <c r="C157" s="273"/>
      <c r="D157" s="74" t="s">
        <v>211</v>
      </c>
      <c r="E157" s="74" t="s">
        <v>21</v>
      </c>
      <c r="F157" s="119"/>
      <c r="G157" s="148"/>
      <c r="H157" s="148"/>
      <c r="I157" s="196"/>
      <c r="J157" s="148"/>
      <c r="K157" s="122"/>
    </row>
    <row r="158" spans="1:19" ht="38.25" x14ac:dyDescent="0.2">
      <c r="A158" s="272"/>
      <c r="B158" s="273"/>
      <c r="C158" s="273"/>
      <c r="D158" s="74" t="s">
        <v>210</v>
      </c>
      <c r="E158" s="74" t="s">
        <v>22</v>
      </c>
      <c r="F158" s="119"/>
      <c r="G158" s="34">
        <f>G20+G47+G55+G58+G61+G66+G69+G72+G75+G83+G86+G89+G94+G97+G100+G103+G107</f>
        <v>1485.7260000000001</v>
      </c>
      <c r="H158" s="34">
        <f>H20+H47+H55+H58+H61+H66+H69+H72+H75+H83+H86+H89+H94+H97+H100+H103+H107</f>
        <v>0</v>
      </c>
      <c r="I158" s="34">
        <f>I20+I47+I55+I58+I61+I66+I69+I72+I75+I83+I86+I89+I94+I97+I100+I103+I107</f>
        <v>1623.2209999999998</v>
      </c>
      <c r="J158" s="34">
        <f>J20+J47+J55+J58+J61+J66+J69+J72+J75+J83+J86+J89+J94+J97+J100+J103+J107</f>
        <v>1705.3860000000002</v>
      </c>
      <c r="K158" s="123">
        <f>K20+K47+K55+K58+K61+K66+K69+K72+K75+K83+K86+K89+K94+K97+K100+K103+K107</f>
        <v>1831.5150000000001</v>
      </c>
    </row>
    <row r="159" spans="1:19" ht="38.25" x14ac:dyDescent="0.2">
      <c r="A159" s="272"/>
      <c r="B159" s="273"/>
      <c r="C159" s="273"/>
      <c r="D159" s="74" t="s">
        <v>30</v>
      </c>
      <c r="E159" s="74" t="s">
        <v>23</v>
      </c>
      <c r="F159" s="119"/>
      <c r="G159" s="34">
        <f>G26+G41+G46</f>
        <v>211.20000000000002</v>
      </c>
      <c r="H159" s="34">
        <f>H26+H41+H46</f>
        <v>0</v>
      </c>
      <c r="I159" s="187">
        <f>I26+I41+I46</f>
        <v>204.1</v>
      </c>
      <c r="J159" s="34">
        <f>J26+J41+J46</f>
        <v>223.20000000000002</v>
      </c>
      <c r="K159" s="123">
        <f>K26+K41+K46</f>
        <v>245.5</v>
      </c>
    </row>
    <row r="160" spans="1:19" ht="76.5" hidden="1" x14ac:dyDescent="0.2">
      <c r="A160" s="272"/>
      <c r="B160" s="273"/>
      <c r="C160" s="273"/>
      <c r="D160" s="74" t="s">
        <v>31</v>
      </c>
      <c r="E160" s="74" t="s">
        <v>24</v>
      </c>
      <c r="F160" s="119"/>
      <c r="G160" s="148"/>
      <c r="H160" s="148"/>
      <c r="I160" s="196"/>
      <c r="J160" s="148"/>
      <c r="K160" s="122"/>
    </row>
    <row r="161" spans="1:11" ht="12.75" hidden="1" x14ac:dyDescent="0.2">
      <c r="A161" s="272"/>
      <c r="B161" s="273"/>
      <c r="C161" s="273"/>
      <c r="D161" s="74" t="s">
        <v>32</v>
      </c>
      <c r="E161" s="74" t="s">
        <v>25</v>
      </c>
      <c r="F161" s="119"/>
      <c r="G161" s="148"/>
      <c r="H161" s="148"/>
      <c r="I161" s="196"/>
      <c r="J161" s="148"/>
      <c r="K161" s="122"/>
    </row>
    <row r="162" spans="1:11" ht="38.25" hidden="1" x14ac:dyDescent="0.2">
      <c r="A162" s="272"/>
      <c r="B162" s="273"/>
      <c r="C162" s="273"/>
      <c r="D162" s="74" t="s">
        <v>33</v>
      </c>
      <c r="E162" s="74" t="s">
        <v>28</v>
      </c>
      <c r="F162" s="119"/>
      <c r="G162" s="148"/>
      <c r="H162" s="148"/>
      <c r="I162" s="196"/>
      <c r="J162" s="148"/>
      <c r="K162" s="122"/>
    </row>
    <row r="163" spans="1:11" ht="63.75" hidden="1" x14ac:dyDescent="0.2">
      <c r="A163" s="272"/>
      <c r="B163" s="273"/>
      <c r="C163" s="273"/>
      <c r="D163" s="74" t="s">
        <v>212</v>
      </c>
      <c r="E163" s="74" t="s">
        <v>26</v>
      </c>
      <c r="F163" s="119"/>
      <c r="G163" s="148"/>
      <c r="H163" s="148"/>
      <c r="I163" s="196"/>
      <c r="J163" s="148"/>
      <c r="K163" s="122"/>
    </row>
    <row r="164" spans="1:11" ht="12.75" hidden="1" x14ac:dyDescent="0.2">
      <c r="A164" s="272"/>
      <c r="B164" s="273"/>
      <c r="C164" s="273"/>
      <c r="D164" s="74" t="s">
        <v>34</v>
      </c>
      <c r="E164" s="74" t="s">
        <v>29</v>
      </c>
      <c r="F164" s="119"/>
      <c r="G164" s="148"/>
      <c r="H164" s="148"/>
      <c r="I164" s="196"/>
      <c r="J164" s="148"/>
      <c r="K164" s="122"/>
    </row>
    <row r="165" spans="1:11" ht="18" customHeight="1" thickBot="1" x14ac:dyDescent="0.25">
      <c r="A165" s="266" t="s">
        <v>3</v>
      </c>
      <c r="B165" s="267"/>
      <c r="C165" s="267"/>
      <c r="D165" s="267"/>
      <c r="E165" s="267"/>
      <c r="F165" s="267"/>
      <c r="G165" s="97">
        <f>SUM(G156:G164)</f>
        <v>12149.126</v>
      </c>
      <c r="H165" s="97">
        <f t="shared" ref="H165:K165" si="73">SUM(H156:H164)</f>
        <v>0</v>
      </c>
      <c r="I165" s="197">
        <f t="shared" si="73"/>
        <v>13346.420999999998</v>
      </c>
      <c r="J165" s="97">
        <f t="shared" si="73"/>
        <v>12516.286000000002</v>
      </c>
      <c r="K165" s="124">
        <f t="shared" si="73"/>
        <v>13130.615</v>
      </c>
    </row>
    <row r="166" spans="1:11" ht="18" customHeight="1" x14ac:dyDescent="0.2">
      <c r="A166" s="264" t="s">
        <v>9</v>
      </c>
      <c r="B166" s="265"/>
      <c r="C166" s="265"/>
      <c r="D166" s="265"/>
      <c r="E166" s="265"/>
      <c r="F166" s="265"/>
      <c r="G166" s="98"/>
      <c r="H166" s="98"/>
      <c r="I166" s="198"/>
      <c r="J166" s="98"/>
      <c r="K166" s="99"/>
    </row>
    <row r="167" spans="1:11" ht="18" customHeight="1" x14ac:dyDescent="0.2">
      <c r="A167" s="262" t="s">
        <v>7</v>
      </c>
      <c r="B167" s="263"/>
      <c r="C167" s="263"/>
      <c r="D167" s="263"/>
      <c r="E167" s="263"/>
      <c r="F167" s="263"/>
      <c r="G167" s="90">
        <f>G135</f>
        <v>72.400000000000006</v>
      </c>
      <c r="H167" s="90">
        <f>H135</f>
        <v>0</v>
      </c>
      <c r="I167" s="19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260" t="s">
        <v>8</v>
      </c>
      <c r="B168" s="261"/>
      <c r="C168" s="261"/>
      <c r="D168" s="261"/>
      <c r="E168" s="261"/>
      <c r="F168" s="261"/>
      <c r="G168" s="94">
        <f>G165-G167</f>
        <v>12076.726000000001</v>
      </c>
      <c r="H168" s="94">
        <f t="shared" ref="H168:K168" si="74">H165-H167</f>
        <v>0</v>
      </c>
      <c r="I168" s="200">
        <f t="shared" si="74"/>
        <v>13336.420999999998</v>
      </c>
      <c r="J168" s="94">
        <f t="shared" si="74"/>
        <v>12505.286000000002</v>
      </c>
      <c r="K168" s="95">
        <f t="shared" si="74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5">H165-H152</f>
        <v>0</v>
      </c>
      <c r="I170" s="201">
        <f t="shared" si="75"/>
        <v>0</v>
      </c>
      <c r="J170" s="108">
        <f>J165-J152</f>
        <v>0</v>
      </c>
      <c r="K170" s="108">
        <f t="shared" si="75"/>
        <v>0</v>
      </c>
    </row>
  </sheetData>
  <mergeCells count="207">
    <mergeCell ref="G63:K65"/>
    <mergeCell ref="L122:L123"/>
    <mergeCell ref="L127:L128"/>
    <mergeCell ref="G71:K71"/>
    <mergeCell ref="G117:K117"/>
    <mergeCell ref="G114:K114"/>
    <mergeCell ref="G111:K111"/>
    <mergeCell ref="L63:L65"/>
    <mergeCell ref="L77:L81"/>
    <mergeCell ref="L146:L147"/>
    <mergeCell ref="G68:K68"/>
    <mergeCell ref="G85:K85"/>
    <mergeCell ref="G77:K81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25:F125"/>
    <mergeCell ref="C124:C125"/>
    <mergeCell ref="F122:F123"/>
    <mergeCell ref="C66:C67"/>
    <mergeCell ref="D67:F67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F127:F128"/>
    <mergeCell ref="C141:C142"/>
    <mergeCell ref="C126:F126"/>
    <mergeCell ref="B129:B135"/>
    <mergeCell ref="C129:C133"/>
    <mergeCell ref="G139:K139"/>
    <mergeCell ref="D73:F73"/>
    <mergeCell ref="D119:F119"/>
    <mergeCell ref="C122:C123"/>
    <mergeCell ref="C110:E110"/>
    <mergeCell ref="C121:E121"/>
    <mergeCell ref="C127:E128"/>
    <mergeCell ref="D77:E81"/>
    <mergeCell ref="C77:C81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9:E133"/>
    <mergeCell ref="F129:F133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F5" sqref="F5:G5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399" t="s">
        <v>255</v>
      </c>
      <c r="G1" s="399"/>
    </row>
    <row r="2" spans="1:17" x14ac:dyDescent="0.2">
      <c r="B2" s="149"/>
      <c r="C2" s="149"/>
      <c r="D2" s="149"/>
      <c r="E2" s="149"/>
      <c r="F2" s="399" t="s">
        <v>289</v>
      </c>
      <c r="G2" s="399"/>
    </row>
    <row r="3" spans="1:17" x14ac:dyDescent="0.2">
      <c r="B3" s="149"/>
      <c r="C3" s="149"/>
      <c r="D3" s="149"/>
      <c r="E3" s="149"/>
      <c r="F3" s="399" t="s">
        <v>290</v>
      </c>
      <c r="G3" s="399"/>
    </row>
    <row r="4" spans="1:17" x14ac:dyDescent="0.2">
      <c r="B4" s="149"/>
      <c r="C4" s="149"/>
      <c r="D4" s="149"/>
      <c r="E4" s="149"/>
      <c r="F4" s="399" t="s">
        <v>291</v>
      </c>
      <c r="G4" s="399"/>
    </row>
    <row r="5" spans="1:17" x14ac:dyDescent="0.2">
      <c r="B5" s="149"/>
      <c r="C5" s="149"/>
      <c r="D5" s="149"/>
      <c r="E5" s="149"/>
      <c r="F5" s="401" t="s">
        <v>292</v>
      </c>
      <c r="G5" s="401"/>
    </row>
    <row r="6" spans="1:17" ht="12.75" customHeight="1" x14ac:dyDescent="0.2">
      <c r="B6" s="110"/>
      <c r="C6" s="110"/>
      <c r="D6" s="110"/>
      <c r="E6" s="110"/>
      <c r="F6" s="400" t="s">
        <v>263</v>
      </c>
      <c r="G6" s="400"/>
    </row>
    <row r="7" spans="1:17" x14ac:dyDescent="0.2">
      <c r="A7" s="2"/>
      <c r="B7" s="2"/>
      <c r="C7" s="150"/>
      <c r="D7" s="150"/>
      <c r="E7" s="150"/>
      <c r="F7" s="400" t="s">
        <v>12</v>
      </c>
      <c r="G7" s="400"/>
    </row>
    <row r="8" spans="1:17" x14ac:dyDescent="0.2">
      <c r="A8" s="2"/>
      <c r="B8" s="2"/>
      <c r="C8" s="110"/>
      <c r="D8" s="110"/>
      <c r="E8" s="110"/>
      <c r="F8" s="400" t="s">
        <v>257</v>
      </c>
      <c r="G8" s="400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373" t="s">
        <v>248</v>
      </c>
      <c r="B10" s="373"/>
      <c r="C10" s="373"/>
      <c r="D10" s="373"/>
      <c r="E10" s="373"/>
      <c r="F10" s="373"/>
      <c r="G10" s="37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3" t="s">
        <v>10</v>
      </c>
      <c r="B11" s="403" t="s">
        <v>238</v>
      </c>
      <c r="C11" s="403"/>
      <c r="D11" s="403" t="s">
        <v>239</v>
      </c>
      <c r="E11" s="403"/>
      <c r="F11" s="403"/>
      <c r="G11" s="403" t="s">
        <v>240</v>
      </c>
    </row>
    <row r="12" spans="1:17" ht="30" x14ac:dyDescent="0.2">
      <c r="A12" s="403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03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06" t="str">
        <f>'007 pr. asignavimai'!C15</f>
        <v>Sudaryti sąlygas kokybiškai įgyvendinti Savivaldybės funkcijas</v>
      </c>
      <c r="C14" s="407"/>
      <c r="D14" s="407"/>
      <c r="E14" s="407"/>
      <c r="F14" s="407"/>
      <c r="G14" s="416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17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18"/>
    </row>
    <row r="17" spans="1:7" ht="15" customHeight="1" x14ac:dyDescent="0.2">
      <c r="A17" s="13" t="s">
        <v>116</v>
      </c>
      <c r="B17" s="404" t="str">
        <f>'007 pr. asignavimai'!D17</f>
        <v>Savivaldybės tarybos veikla</v>
      </c>
      <c r="C17" s="405"/>
      <c r="D17" s="405"/>
      <c r="E17" s="405"/>
      <c r="F17" s="405"/>
      <c r="G17" s="419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20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21"/>
    </row>
    <row r="20" spans="1:7" ht="17.45" customHeight="1" x14ac:dyDescent="0.2">
      <c r="A20" s="13" t="s">
        <v>117</v>
      </c>
      <c r="B20" s="404" t="str">
        <f>'007 pr. asignavimai'!D22</f>
        <v>Savivaldybės administracijos veikla</v>
      </c>
      <c r="C20" s="405"/>
      <c r="D20" s="405"/>
      <c r="E20" s="405"/>
      <c r="F20" s="405"/>
      <c r="G20" s="419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20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20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21"/>
    </row>
    <row r="24" spans="1:7" ht="15.75" customHeight="1" x14ac:dyDescent="0.2">
      <c r="A24" s="13" t="s">
        <v>118</v>
      </c>
      <c r="B24" s="404" t="str">
        <f>'007 pr. asignavimai'!D28</f>
        <v>Savivaldybės kontrolės ir audito tarnybos darbo užtikrinimas</v>
      </c>
      <c r="C24" s="405"/>
      <c r="D24" s="405"/>
      <c r="E24" s="405"/>
      <c r="F24" s="405"/>
      <c r="G24" s="419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20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20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20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21"/>
    </row>
    <row r="29" spans="1:7" ht="15" customHeight="1" x14ac:dyDescent="0.2">
      <c r="A29" s="13" t="s">
        <v>119</v>
      </c>
      <c r="B29" s="404" t="str">
        <f>'007 pr. asignavimai'!D34</f>
        <v>Seniūnijų veikla</v>
      </c>
      <c r="C29" s="405"/>
      <c r="D29" s="405"/>
      <c r="E29" s="405"/>
      <c r="F29" s="405"/>
      <c r="G29" s="419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20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20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20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20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20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21"/>
    </row>
    <row r="36" spans="1:7" ht="16.5" customHeight="1" x14ac:dyDescent="0.2">
      <c r="A36" s="13" t="s">
        <v>120</v>
      </c>
      <c r="B36" s="404" t="str">
        <f>'007 pr. asignavimai'!D43</f>
        <v>Paslaugų ir švietimo pagalbos centro veikla</v>
      </c>
      <c r="C36" s="405"/>
      <c r="D36" s="405"/>
      <c r="E36" s="405"/>
      <c r="F36" s="405"/>
      <c r="G36" s="419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20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21"/>
    </row>
    <row r="39" spans="1:7" ht="15.75" customHeight="1" x14ac:dyDescent="0.2">
      <c r="A39" s="13" t="s">
        <v>121</v>
      </c>
      <c r="B39" s="404" t="str">
        <f>'007 pr. asignavimai'!D49</f>
        <v>Mero rezervas</v>
      </c>
      <c r="C39" s="405"/>
      <c r="D39" s="405"/>
      <c r="E39" s="405"/>
      <c r="F39" s="405"/>
      <c r="G39" s="419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21"/>
    </row>
    <row r="41" spans="1:7" ht="15" customHeight="1" x14ac:dyDescent="0.2">
      <c r="A41" s="10" t="s">
        <v>224</v>
      </c>
      <c r="B41" s="406" t="str">
        <f>'007 pr. asignavimai'!C53</f>
        <v>Vykdyti valstybines (valstybės perduotas savivaldybei) funkcijas</v>
      </c>
      <c r="C41" s="407"/>
      <c r="D41" s="407"/>
      <c r="E41" s="407"/>
      <c r="F41" s="407"/>
      <c r="G41" s="416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18"/>
    </row>
    <row r="43" spans="1:7" ht="15" customHeight="1" x14ac:dyDescent="0.2">
      <c r="A43" s="15" t="s">
        <v>132</v>
      </c>
      <c r="B43" s="402" t="str">
        <f>'007 pr. asignavimai'!D54</f>
        <v>Duomenims į suteiktos valstybės  pagalbos  ir nereikšmingos  pagalbos registrą teikti</v>
      </c>
      <c r="C43" s="402"/>
      <c r="D43" s="402"/>
      <c r="E43" s="402"/>
      <c r="F43" s="402"/>
      <c r="G43" s="419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21"/>
    </row>
    <row r="45" spans="1:7" ht="17.45" customHeight="1" x14ac:dyDescent="0.2">
      <c r="A45" s="15" t="s">
        <v>133</v>
      </c>
      <c r="B45" s="402" t="str">
        <f>'007 pr. asignavimai'!D57</f>
        <v>Dalyvauti rengiant ir vykdant mobilizaciją, demobilizaciją, priimančiosios  šalies paramą</v>
      </c>
      <c r="C45" s="402"/>
      <c r="D45" s="402"/>
      <c r="E45" s="402"/>
      <c r="F45" s="402"/>
      <c r="G45" s="419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21"/>
    </row>
    <row r="47" spans="1:7" ht="15" customHeight="1" x14ac:dyDescent="0.2">
      <c r="A47" s="15" t="s">
        <v>134</v>
      </c>
      <c r="B47" s="402" t="str">
        <f>'007 pr. asignavimai'!D60</f>
        <v>Valstybinės kalbos vartojimo ir taisyklingumo kontrolei</v>
      </c>
      <c r="C47" s="402"/>
      <c r="D47" s="402"/>
      <c r="E47" s="402"/>
      <c r="F47" s="402"/>
      <c r="G47" s="419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21"/>
    </row>
    <row r="49" spans="1:7" ht="15" customHeight="1" x14ac:dyDescent="0.2">
      <c r="A49" s="15" t="s">
        <v>135</v>
      </c>
      <c r="B49" s="402" t="str">
        <f>'007 pr. asignavimai'!D63</f>
        <v>Civilinės būklės aktams registruoti</v>
      </c>
      <c r="C49" s="402"/>
      <c r="D49" s="402"/>
      <c r="E49" s="402"/>
      <c r="F49" s="402"/>
      <c r="G49" s="419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20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20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21"/>
    </row>
    <row r="53" spans="1:7" ht="15" customHeight="1" x14ac:dyDescent="0.2">
      <c r="A53" s="15" t="s">
        <v>136</v>
      </c>
      <c r="B53" s="402" t="str">
        <f>'007 pr. asignavimai'!D68</f>
        <v>Valstybės garantuojamai pirminei teisinei pagalbai teikti</v>
      </c>
      <c r="C53" s="402"/>
      <c r="D53" s="402"/>
      <c r="E53" s="402"/>
      <c r="F53" s="402"/>
      <c r="G53" s="419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21"/>
    </row>
    <row r="55" spans="1:7" ht="15" customHeight="1" x14ac:dyDescent="0.2">
      <c r="A55" s="15" t="s">
        <v>137</v>
      </c>
      <c r="B55" s="402" t="str">
        <f>'007 pr. asignavimai'!D71</f>
        <v>Gyventojų registrui tvarkyti ir duomenims valstybės registrui  teikti</v>
      </c>
      <c r="C55" s="402"/>
      <c r="D55" s="402"/>
      <c r="E55" s="402"/>
      <c r="F55" s="402"/>
      <c r="G55" s="419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21"/>
    </row>
    <row r="57" spans="1:7" ht="15.75" customHeight="1" x14ac:dyDescent="0.2">
      <c r="A57" s="15" t="s">
        <v>139</v>
      </c>
      <c r="B57" s="402" t="str">
        <f>'007 pr. asignavimai'!D74</f>
        <v>Civilinei saugai</v>
      </c>
      <c r="C57" s="402"/>
      <c r="D57" s="402"/>
      <c r="E57" s="402"/>
      <c r="F57" s="402"/>
      <c r="G57" s="419" t="s">
        <v>241</v>
      </c>
    </row>
    <row r="58" spans="1:7" ht="30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21"/>
    </row>
    <row r="59" spans="1:7" ht="17.45" customHeight="1" x14ac:dyDescent="0.2">
      <c r="A59" s="20" t="s">
        <v>140</v>
      </c>
      <c r="B59" s="411" t="str">
        <f>'007 pr. asignavimai'!D77</f>
        <v>Priešgaisrinei saugai</v>
      </c>
      <c r="C59" s="411"/>
      <c r="D59" s="411"/>
      <c r="E59" s="411"/>
      <c r="F59" s="411"/>
      <c r="G59" s="419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20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20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20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20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21"/>
    </row>
    <row r="65" spans="1:7" ht="16.5" customHeight="1" x14ac:dyDescent="0.2">
      <c r="A65" s="23" t="s">
        <v>141</v>
      </c>
      <c r="B65" s="412" t="str">
        <f>'007 pr. asignavimai'!D85</f>
        <v>Gyvenamosios vietos deklaravimo duomenų ir gyvenamosios vietos neturinčių asmenų apskaitos duomenims tvarkyti</v>
      </c>
      <c r="C65" s="412"/>
      <c r="D65" s="412"/>
      <c r="E65" s="412"/>
      <c r="F65" s="412"/>
      <c r="G65" s="419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3">
        <f>'007 pr. asignavimai'!R85</f>
        <v>33.6</v>
      </c>
      <c r="G66" s="421"/>
    </row>
    <row r="67" spans="1:7" ht="16.5" customHeight="1" x14ac:dyDescent="0.2">
      <c r="A67" s="15" t="s">
        <v>142</v>
      </c>
      <c r="B67" s="402" t="str">
        <f>'007 pr. asignavimai'!D88</f>
        <v>Žemės ūkio funkcijoms atlikti</v>
      </c>
      <c r="C67" s="402"/>
      <c r="D67" s="402"/>
      <c r="E67" s="402"/>
      <c r="F67" s="402"/>
      <c r="G67" s="419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3">
        <f>'007 pr. asignavimai'!R88</f>
        <v>15</v>
      </c>
      <c r="G68" s="421"/>
    </row>
    <row r="69" spans="1:7" ht="16.5" customHeight="1" x14ac:dyDescent="0.2">
      <c r="A69" s="15" t="s">
        <v>143</v>
      </c>
      <c r="B69" s="402" t="str">
        <f>'007 pr. asignavimai'!D91</f>
        <v>Valstybei nuosavybės teise priklausančių melioracijos ir hidrotechnikos statinių valdymui ir naudojimui patikėjimo teise užtikrinti</v>
      </c>
      <c r="C69" s="402"/>
      <c r="D69" s="402"/>
      <c r="E69" s="402"/>
      <c r="F69" s="402"/>
      <c r="G69" s="419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5">
        <f>'007 pr. asignavimai'!R91</f>
        <v>44517.4</v>
      </c>
      <c r="G70" s="420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5">
        <f>'007 pr. asignavimai'!R92</f>
        <v>25</v>
      </c>
      <c r="G71" s="420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5">
        <f>'007 pr. asignavimai'!R93</f>
        <v>20</v>
      </c>
      <c r="G72" s="421"/>
    </row>
    <row r="73" spans="1:7" ht="16.5" customHeight="1" x14ac:dyDescent="0.2">
      <c r="A73" s="15" t="s">
        <v>144</v>
      </c>
      <c r="B73" s="402" t="str">
        <f>'007 pr. asignavimai'!D96</f>
        <v>Savivaldybei priskirtiems archyviniams dokumentams tvarkyti</v>
      </c>
      <c r="C73" s="402"/>
      <c r="D73" s="402"/>
      <c r="E73" s="402"/>
      <c r="F73" s="402"/>
      <c r="G73" s="419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3">
        <f>'007 pr. asignavimai'!R96</f>
        <v>500</v>
      </c>
      <c r="G74" s="421"/>
    </row>
    <row r="75" spans="1:7" ht="16.5" customHeight="1" x14ac:dyDescent="0.2">
      <c r="A75" s="15" t="s">
        <v>145</v>
      </c>
      <c r="B75" s="402" t="str">
        <f>'007 pr. asignavimai'!D99</f>
        <v>Jaunimo teisių apsaugai</v>
      </c>
      <c r="C75" s="402"/>
      <c r="D75" s="402"/>
      <c r="E75" s="402"/>
      <c r="F75" s="402"/>
      <c r="G75" s="419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3">
        <f>'007 pr. asignavimai'!R99</f>
        <v>5</v>
      </c>
      <c r="G76" s="421"/>
    </row>
    <row r="77" spans="1:7" ht="38.25" customHeight="1" x14ac:dyDescent="0.2">
      <c r="A77" s="15" t="s">
        <v>146</v>
      </c>
      <c r="B77" s="402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02"/>
      <c r="D77" s="402"/>
      <c r="E77" s="402"/>
      <c r="F77" s="402"/>
      <c r="G77" s="419" t="s">
        <v>241</v>
      </c>
    </row>
    <row r="78" spans="1:7" ht="45" x14ac:dyDescent="0.2">
      <c r="A78" s="154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3">
        <f>'007 pr. asignavimai'!R102</f>
        <v>5</v>
      </c>
      <c r="G78" s="421"/>
    </row>
    <row r="79" spans="1:7" ht="43.5" customHeight="1" x14ac:dyDescent="0.2">
      <c r="A79" s="155" t="s">
        <v>264</v>
      </c>
      <c r="B79" s="413" t="s">
        <v>265</v>
      </c>
      <c r="C79" s="414"/>
      <c r="D79" s="414"/>
      <c r="E79" s="414"/>
      <c r="F79" s="415"/>
      <c r="G79" s="419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20"/>
    </row>
    <row r="81" spans="1:7" ht="18.75" customHeight="1" x14ac:dyDescent="0.2">
      <c r="A81" s="14" t="s">
        <v>269</v>
      </c>
      <c r="B81" s="206" t="s">
        <v>275</v>
      </c>
      <c r="C81" s="207" t="s">
        <v>18</v>
      </c>
      <c r="D81" s="207">
        <v>12</v>
      </c>
      <c r="E81" s="207">
        <v>15</v>
      </c>
      <c r="F81" s="207">
        <v>20</v>
      </c>
      <c r="G81" s="421"/>
    </row>
    <row r="82" spans="1:7" ht="15" customHeight="1" x14ac:dyDescent="0.2">
      <c r="A82" s="10" t="s">
        <v>223</v>
      </c>
      <c r="B82" s="408" t="str">
        <f>'007 pr. asignavimai'!C110</f>
        <v>Užtikrinti paskolų ir kitų  grąžintinų lėšų grąžinimą ir palūkanų mokėjimą</v>
      </c>
      <c r="C82" s="410"/>
      <c r="D82" s="410"/>
      <c r="E82" s="410"/>
      <c r="F82" s="410"/>
      <c r="G82" s="416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1">
        <f>'007 pr. asignavimai'!R110</f>
        <v>100</v>
      </c>
      <c r="G83" s="418"/>
    </row>
    <row r="84" spans="1:7" ht="15" customHeight="1" x14ac:dyDescent="0.2">
      <c r="A84" s="15" t="s">
        <v>148</v>
      </c>
      <c r="B84" s="402" t="str">
        <f>'007 pr. asignavimai'!D111</f>
        <v>Paskolų grąžinimas</v>
      </c>
      <c r="C84" s="402"/>
      <c r="D84" s="402"/>
      <c r="E84" s="402"/>
      <c r="F84" s="402"/>
      <c r="G84" s="419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3">
        <f>'007 pr. asignavimai'!R111</f>
        <v>100</v>
      </c>
      <c r="G85" s="421"/>
    </row>
    <row r="86" spans="1:7" ht="17.45" customHeight="1" x14ac:dyDescent="0.2">
      <c r="A86" s="15" t="s">
        <v>147</v>
      </c>
      <c r="B86" s="402" t="str">
        <f>'007 pr. asignavimai'!D114</f>
        <v>Palūkanų mokėjimas</v>
      </c>
      <c r="C86" s="402"/>
      <c r="D86" s="402"/>
      <c r="E86" s="402"/>
      <c r="F86" s="402"/>
      <c r="G86" s="419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3">
        <f>'007 pr. asignavimai'!R114</f>
        <v>100</v>
      </c>
      <c r="G87" s="421"/>
    </row>
    <row r="88" spans="1:7" ht="17.45" customHeight="1" x14ac:dyDescent="0.2">
      <c r="A88" s="15" t="s">
        <v>149</v>
      </c>
      <c r="B88" s="402" t="str">
        <f>'007 pr. asignavimai'!D117</f>
        <v xml:space="preserve">INVEGA grąžintinos dotacijos </v>
      </c>
      <c r="C88" s="402"/>
      <c r="D88" s="402"/>
      <c r="E88" s="402"/>
      <c r="F88" s="402"/>
      <c r="G88" s="419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3">
        <f>'007 pr. asignavimai'!R117</f>
        <v>0</v>
      </c>
      <c r="G89" s="421"/>
    </row>
    <row r="90" spans="1:7" ht="15" x14ac:dyDescent="0.2">
      <c r="A90" s="10" t="s">
        <v>222</v>
      </c>
      <c r="B90" s="408" t="str">
        <f>'007 pr. asignavimai'!C121</f>
        <v>Didinti žemės ūkio šakos patrauklumą</v>
      </c>
      <c r="C90" s="409"/>
      <c r="D90" s="409"/>
      <c r="E90" s="409"/>
      <c r="F90" s="409"/>
      <c r="G90" s="416" t="s">
        <v>241</v>
      </c>
    </row>
    <row r="91" spans="1:7" ht="15" x14ac:dyDescent="0.2">
      <c r="A91" s="11" t="str">
        <f>'007 pr. asignavimai'!M121</f>
        <v>R-007-01-04-01</v>
      </c>
      <c r="B91" s="12" t="str">
        <f>'007 pr. asignavimai'!N121</f>
        <v>Pateiktų paraiškų finansuoti programos lėšomis, skaičius</v>
      </c>
      <c r="C91" s="11" t="str">
        <f>'007 pr. asignavimai'!O121</f>
        <v>vnt.</v>
      </c>
      <c r="D91" s="11">
        <f>'007 pr. asignavimai'!P121</f>
        <v>20</v>
      </c>
      <c r="E91" s="11">
        <f>'007 pr. asignavimai'!Q121</f>
        <v>20</v>
      </c>
      <c r="F91" s="141">
        <f>'007 pr. asignavimai'!R121</f>
        <v>20</v>
      </c>
      <c r="G91" s="418"/>
    </row>
    <row r="92" spans="1:7" ht="15" customHeight="1" x14ac:dyDescent="0.2">
      <c r="A92" s="15" t="s">
        <v>150</v>
      </c>
      <c r="B92" s="402" t="str">
        <f>'007 pr. asignavimai'!D122</f>
        <v>Kaimo rėmimui</v>
      </c>
      <c r="C92" s="402"/>
      <c r="D92" s="402"/>
      <c r="E92" s="402"/>
      <c r="F92" s="402"/>
      <c r="G92" s="419" t="s">
        <v>241</v>
      </c>
    </row>
    <row r="93" spans="1:7" ht="15" x14ac:dyDescent="0.2">
      <c r="A93" s="16" t="str">
        <f>'007 pr. asignavimai'!M122</f>
        <v>V-007-01-04-01-01</v>
      </c>
      <c r="B93" s="17" t="str">
        <f>'007 pr. asignavimai'!N122</f>
        <v>Suorganizuotų renginių skaičius</v>
      </c>
      <c r="C93" s="16" t="str">
        <f>'007 pr. asignavimai'!O122</f>
        <v>vnt.</v>
      </c>
      <c r="D93" s="16">
        <f>'007 pr. asignavimai'!P122</f>
        <v>6</v>
      </c>
      <c r="E93" s="16">
        <f>'007 pr. asignavimai'!Q122</f>
        <v>6</v>
      </c>
      <c r="F93" s="143">
        <f>'007 pr. asignavimai'!R122</f>
        <v>6</v>
      </c>
      <c r="G93" s="420"/>
    </row>
    <row r="94" spans="1:7" ht="15" x14ac:dyDescent="0.2">
      <c r="A94" s="16" t="str">
        <f>'007 pr. asignavimai'!M123</f>
        <v>V-007-01-04-01-02</v>
      </c>
      <c r="B94" s="17" t="str">
        <f>'007 pr. asignavimai'!N123</f>
        <v>Paskatintų sodybų ir ūkininkų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3">
        <f>'007 pr. asignavimai'!R123</f>
        <v>20</v>
      </c>
      <c r="G94" s="421"/>
    </row>
    <row r="95" spans="1:7" ht="19.5" customHeight="1" x14ac:dyDescent="0.2">
      <c r="A95" s="10" t="s">
        <v>245</v>
      </c>
      <c r="B95" s="408" t="str">
        <f>'007 pr. asignavimai'!C127</f>
        <v>Efektyviai valdyti savivaldybės turtą</v>
      </c>
      <c r="C95" s="409"/>
      <c r="D95" s="409"/>
      <c r="E95" s="409"/>
      <c r="F95" s="409"/>
      <c r="G95" s="422" t="s">
        <v>247</v>
      </c>
    </row>
    <row r="96" spans="1:7" ht="51.75" customHeight="1" x14ac:dyDescent="0.2">
      <c r="A96" s="11" t="str">
        <f>'007 pr. asignavimai'!M127</f>
        <v>R-007-01-05-01</v>
      </c>
      <c r="B96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asignavimai'!O127</f>
        <v>proc.</v>
      </c>
      <c r="D96" s="11">
        <f>'007 pr. asignavimai'!P127</f>
        <v>5</v>
      </c>
      <c r="E96" s="11">
        <f>'007 pr. asignavimai'!Q127</f>
        <v>5</v>
      </c>
      <c r="F96" s="141">
        <f>'007 pr. asignavimai'!R127</f>
        <v>1</v>
      </c>
      <c r="G96" s="417"/>
    </row>
    <row r="97" spans="1:7" ht="15" x14ac:dyDescent="0.2">
      <c r="A97" s="11" t="str">
        <f>'007 pr. asignavimai'!M128</f>
        <v>R-007-01-05-02</v>
      </c>
      <c r="B97" s="12" t="str">
        <f>'007 pr. asignavimai'!N128</f>
        <v>Parduotų objektų skaičius</v>
      </c>
      <c r="C97" s="11" t="str">
        <f>'007 pr. asignavimai'!O128</f>
        <v>vnt.</v>
      </c>
      <c r="D97" s="11">
        <f>'007 pr. asignavimai'!P128</f>
        <v>5</v>
      </c>
      <c r="E97" s="11">
        <f>'007 pr. asignavimai'!Q128</f>
        <v>5</v>
      </c>
      <c r="F97" s="141">
        <f>'007 pr. asignavimai'!R128</f>
        <v>5</v>
      </c>
      <c r="G97" s="418"/>
    </row>
    <row r="98" spans="1:7" ht="15" customHeight="1" x14ac:dyDescent="0.2">
      <c r="A98" s="15" t="s">
        <v>246</v>
      </c>
      <c r="B98" s="402" t="str">
        <f>'007 pr. asignavimai'!D129</f>
        <v>Savivaldybės turto valdymas</v>
      </c>
      <c r="C98" s="402"/>
      <c r="D98" s="402"/>
      <c r="E98" s="402"/>
      <c r="F98" s="402"/>
      <c r="G98" s="423" t="s">
        <v>247</v>
      </c>
    </row>
    <row r="99" spans="1:7" ht="15" x14ac:dyDescent="0.2">
      <c r="A99" s="16" t="str">
        <f>'007 pr. asignavimai'!M129</f>
        <v>P-007-01-05-01-01</v>
      </c>
      <c r="B99" s="17" t="str">
        <f>'007 pr. asignavimai'!N129</f>
        <v>Atliktų kadastrinių matavimų bylų skaičius</v>
      </c>
      <c r="C99" s="16" t="str">
        <f>'007 pr. asignavimai'!O129</f>
        <v>vnt.</v>
      </c>
      <c r="D99" s="16">
        <f>'007 pr. asignavimai'!P129</f>
        <v>20</v>
      </c>
      <c r="E99" s="16">
        <f>'007 pr. asignavimai'!Q129</f>
        <v>20</v>
      </c>
      <c r="F99" s="143">
        <f>'007 pr. asignavimai'!R129</f>
        <v>20</v>
      </c>
      <c r="G99" s="424"/>
    </row>
    <row r="100" spans="1:7" ht="15" x14ac:dyDescent="0.2">
      <c r="A100" s="16" t="str">
        <f>'007 pr. asignavimai'!M130</f>
        <v>P-007-01-05-01-02</v>
      </c>
      <c r="B100" s="17" t="str">
        <f>'007 pr. asignavimai'!N130</f>
        <v>Įregistruotų nekilnojamojo turto registre bylų skaičius</v>
      </c>
      <c r="C100" s="16" t="str">
        <f>'007 pr. asignavimai'!O130</f>
        <v>vnt.</v>
      </c>
      <c r="D100" s="16">
        <f>'007 pr. asignavimai'!P130</f>
        <v>20</v>
      </c>
      <c r="E100" s="16">
        <f>'007 pr. asignavimai'!Q130</f>
        <v>20</v>
      </c>
      <c r="F100" s="143">
        <f>'007 pr. asignavimai'!R130</f>
        <v>20</v>
      </c>
      <c r="G100" s="424"/>
    </row>
    <row r="101" spans="1:7" ht="15" x14ac:dyDescent="0.2">
      <c r="A101" s="16" t="str">
        <f>'007 pr. asignavimai'!M131</f>
        <v>P-007-01-05-01-03</v>
      </c>
      <c r="B101" s="17" t="str">
        <f>'007 pr. asignavimai'!N131</f>
        <v xml:space="preserve">Atliktų nekilnojamojo turto vertinimų skaičius </v>
      </c>
      <c r="C101" s="16" t="str">
        <f>'007 pr. asignavimai'!O131</f>
        <v>vnt.</v>
      </c>
      <c r="D101" s="16">
        <f>'007 pr. asignavimai'!P131</f>
        <v>5</v>
      </c>
      <c r="E101" s="16">
        <f>'007 pr. asignavimai'!Q131</f>
        <v>5</v>
      </c>
      <c r="F101" s="143">
        <f>'007 pr. asignavimai'!R131</f>
        <v>5</v>
      </c>
      <c r="G101" s="424"/>
    </row>
    <row r="102" spans="1:7" ht="15" x14ac:dyDescent="0.2">
      <c r="A102" s="16" t="str">
        <f>'007 pr. asignavimai'!M132</f>
        <v>P-007-01-05-01-04</v>
      </c>
      <c r="B102" s="17" t="str">
        <f>'007 pr. asignavimai'!N132</f>
        <v>Energetinio naudingumo sertifikatų skaičius</v>
      </c>
      <c r="C102" s="16" t="str">
        <f>'007 pr. asignavimai'!O132</f>
        <v>vnt.</v>
      </c>
      <c r="D102" s="16">
        <f>'007 pr. asignavimai'!P132</f>
        <v>5</v>
      </c>
      <c r="E102" s="16">
        <f>'007 pr. asignavimai'!Q132</f>
        <v>5</v>
      </c>
      <c r="F102" s="143">
        <f>'007 pr. asignavimai'!R132</f>
        <v>5</v>
      </c>
      <c r="G102" s="424"/>
    </row>
    <row r="103" spans="1:7" ht="15" x14ac:dyDescent="0.2">
      <c r="A103" s="16" t="str">
        <f>'007 pr. asignavimai'!M133</f>
        <v>P-007-01-05-01-05</v>
      </c>
      <c r="B103" s="17" t="str">
        <f>'007 pr. asignavimai'!N133</f>
        <v>Įsigytų priemonių, įrangos, įrenginių skaičius (vnt.)</v>
      </c>
      <c r="C103" s="16" t="str">
        <f>'007 pr. asignavimai'!O133</f>
        <v>vnt.</v>
      </c>
      <c r="D103" s="16">
        <f>'007 pr. asignavimai'!P133</f>
        <v>1</v>
      </c>
      <c r="E103" s="16">
        <f>'007 pr. asignavimai'!Q133</f>
        <v>1</v>
      </c>
      <c r="F103" s="143">
        <f>'007 pr. asignavimai'!R133</f>
        <v>1</v>
      </c>
      <c r="G103" s="425"/>
    </row>
    <row r="104" spans="1:7" ht="17.45" customHeight="1" x14ac:dyDescent="0.2">
      <c r="A104" s="10" t="s">
        <v>221</v>
      </c>
      <c r="B104" s="408" t="str">
        <f>'007 pr. asignavimai'!C139</f>
        <v>Užtikrinti lyčių lygybės, lygių galimybių ir korupcijos prevencijos stiprinimo vykdymą</v>
      </c>
      <c r="C104" s="409"/>
      <c r="D104" s="409"/>
      <c r="E104" s="409"/>
      <c r="F104" s="409"/>
      <c r="G104" s="416" t="s">
        <v>241</v>
      </c>
    </row>
    <row r="105" spans="1:7" ht="35.450000000000003" customHeight="1" x14ac:dyDescent="0.2">
      <c r="A105" s="11" t="str">
        <f>'007 pr. asignavimai'!M139</f>
        <v>R-007-02-01-01</v>
      </c>
      <c r="B105" s="12" t="str">
        <f>'007 pr. asignavimai'!N139</f>
        <v>Savivaldybės lygių galimybių ir korupcijos prevencijos stiprinimo vykdymo plano įgyvendinimo lygis</v>
      </c>
      <c r="C105" s="11" t="str">
        <f>'007 pr. asignavimai'!O139</f>
        <v>proc.</v>
      </c>
      <c r="D105" s="11">
        <f>'007 pr. asignavimai'!P139</f>
        <v>90</v>
      </c>
      <c r="E105" s="11">
        <f>'007 pr. asignavimai'!Q139</f>
        <v>90</v>
      </c>
      <c r="F105" s="141">
        <f>'007 pr. asignavimai'!R139</f>
        <v>90</v>
      </c>
      <c r="G105" s="418"/>
    </row>
    <row r="106" spans="1:7" ht="18.75" customHeight="1" x14ac:dyDescent="0.2">
      <c r="A106" s="15" t="s">
        <v>232</v>
      </c>
      <c r="B106" s="402" t="str">
        <f>'007 pr. asignavimai'!D140</f>
        <v>Lyčių lygybės užtikrinimas</v>
      </c>
      <c r="C106" s="402"/>
      <c r="D106" s="402"/>
      <c r="E106" s="402"/>
      <c r="F106" s="402"/>
      <c r="G106" s="419" t="s">
        <v>241</v>
      </c>
    </row>
    <row r="107" spans="1:7" ht="15" x14ac:dyDescent="0.2">
      <c r="A107" s="16" t="str">
        <f>'007 pr. asignavimai'!M140</f>
        <v>V-007-02-01-01-01</v>
      </c>
      <c r="B107" s="17" t="str">
        <f>'007 pr. asignavimai'!N140</f>
        <v>Suorganizuotų mokymų skaičius lyčių lygybės tema</v>
      </c>
      <c r="C107" s="16" t="str">
        <f>'007 pr. asignavimai'!O140</f>
        <v>vnt.</v>
      </c>
      <c r="D107" s="16">
        <f>'007 pr. asignavimai'!P140</f>
        <v>2</v>
      </c>
      <c r="E107" s="16">
        <f>'007 pr. asignavimai'!Q140</f>
        <v>2</v>
      </c>
      <c r="F107" s="143">
        <f>'007 pr. asignavimai'!R140</f>
        <v>2</v>
      </c>
      <c r="G107" s="421"/>
    </row>
    <row r="108" spans="1:7" ht="15.75" customHeight="1" x14ac:dyDescent="0.2">
      <c r="A108" s="15" t="s">
        <v>233</v>
      </c>
      <c r="B108" s="402" t="str">
        <f>'007 pr. asignavimai'!D143</f>
        <v>Savivaldybės lygių galimybių užtikrinimo priemonių vykdymo planas</v>
      </c>
      <c r="C108" s="402"/>
      <c r="D108" s="402"/>
      <c r="E108" s="402"/>
      <c r="F108" s="402"/>
      <c r="G108" s="419" t="s">
        <v>241</v>
      </c>
    </row>
    <row r="109" spans="1:7" ht="15" x14ac:dyDescent="0.2">
      <c r="A109" s="16" t="str">
        <f>'007 pr. asignavimai'!M143</f>
        <v>V-007-02-01-02-01</v>
      </c>
      <c r="B109" s="17" t="str">
        <f>'007 pr. asignavimai'!N143</f>
        <v>Įgyvendinamų priemonių skaičius</v>
      </c>
      <c r="C109" s="16" t="str">
        <f>'007 pr. asignavimai'!O143</f>
        <v>vnt.</v>
      </c>
      <c r="D109" s="16">
        <f>'007 pr. asignavimai'!P143</f>
        <v>1</v>
      </c>
      <c r="E109" s="16">
        <f>'007 pr. asignavimai'!Q143</f>
        <v>1</v>
      </c>
      <c r="F109" s="143">
        <f>'007 pr. asignavimai'!R143</f>
        <v>1</v>
      </c>
      <c r="G109" s="421"/>
    </row>
    <row r="110" spans="1:7" ht="17.45" customHeight="1" x14ac:dyDescent="0.2">
      <c r="A110" s="15" t="s">
        <v>213</v>
      </c>
      <c r="B110" s="402" t="str">
        <f>'007 pr. asignavimai'!D146</f>
        <v>Antikorupcinio sąmoningumo didinimas</v>
      </c>
      <c r="C110" s="402"/>
      <c r="D110" s="402"/>
      <c r="E110" s="402"/>
      <c r="F110" s="402"/>
      <c r="G110" s="419" t="s">
        <v>241</v>
      </c>
    </row>
    <row r="111" spans="1:7" ht="17.45" customHeight="1" x14ac:dyDescent="0.2">
      <c r="A111" s="16" t="str">
        <f>'007 pr. asignavimai'!M146</f>
        <v>V-007-02-01-03-01</v>
      </c>
      <c r="B111" s="17" t="str">
        <f>'007 pr. asignavimai'!N146</f>
        <v>Pravestų mokymų skaičius</v>
      </c>
      <c r="C111" s="16" t="str">
        <f>'007 pr. asignavimai'!O146</f>
        <v>vnt.</v>
      </c>
      <c r="D111" s="16">
        <f>'007 pr. asignavimai'!P146</f>
        <v>1</v>
      </c>
      <c r="E111" s="16">
        <f>'007 pr. asignavimai'!Q146</f>
        <v>1</v>
      </c>
      <c r="F111" s="143">
        <f>'007 pr. asignavimai'!R146</f>
        <v>1</v>
      </c>
      <c r="G111" s="420"/>
    </row>
    <row r="112" spans="1:7" ht="15" x14ac:dyDescent="0.2">
      <c r="A112" s="176" t="str">
        <f>'007 pr. asignavimai'!M147</f>
        <v>V-007-02-01-03-02</v>
      </c>
      <c r="B112" s="177" t="str">
        <f>'007 pr. asignavimai'!N147</f>
        <v>Surengtų konkursų skaičius</v>
      </c>
      <c r="C112" s="176" t="str">
        <f>'007 pr. asignavimai'!O147</f>
        <v>vnt.</v>
      </c>
      <c r="D112" s="176">
        <f>'007 pr. asignavimai'!P147</f>
        <v>1</v>
      </c>
      <c r="E112" s="176">
        <f>'007 pr. asignavimai'!Q147</f>
        <v>1</v>
      </c>
      <c r="F112" s="178">
        <f>'007 pr. asignavimai'!R147</f>
        <v>1</v>
      </c>
      <c r="G112" s="421"/>
    </row>
  </sheetData>
  <mergeCells count="83">
    <mergeCell ref="G110:G112"/>
    <mergeCell ref="G95:G97"/>
    <mergeCell ref="G104:G105"/>
    <mergeCell ref="G98:G103"/>
    <mergeCell ref="G106:G107"/>
    <mergeCell ref="G108:G109"/>
    <mergeCell ref="G86:G87"/>
    <mergeCell ref="G88:G89"/>
    <mergeCell ref="G82:G83"/>
    <mergeCell ref="G90:G91"/>
    <mergeCell ref="G92:G94"/>
    <mergeCell ref="G69:G72"/>
    <mergeCell ref="G73:G74"/>
    <mergeCell ref="G75:G76"/>
    <mergeCell ref="G77:G78"/>
    <mergeCell ref="G84:G85"/>
    <mergeCell ref="G79:G81"/>
    <mergeCell ref="G57:G58"/>
    <mergeCell ref="G49:G52"/>
    <mergeCell ref="G59:G64"/>
    <mergeCell ref="G65:G66"/>
    <mergeCell ref="G67:G68"/>
    <mergeCell ref="G43:G44"/>
    <mergeCell ref="G45:G46"/>
    <mergeCell ref="G47:G48"/>
    <mergeCell ref="G53:G54"/>
    <mergeCell ref="G55:G56"/>
    <mergeCell ref="G24:G28"/>
    <mergeCell ref="G29:G35"/>
    <mergeCell ref="G36:G38"/>
    <mergeCell ref="G39:G40"/>
    <mergeCell ref="G41:G42"/>
    <mergeCell ref="G11:G12"/>
    <mergeCell ref="G14:G16"/>
    <mergeCell ref="G17:G19"/>
    <mergeCell ref="G20:G23"/>
    <mergeCell ref="B14:F14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A11:A12"/>
    <mergeCell ref="B17:F17"/>
    <mergeCell ref="B20:F20"/>
    <mergeCell ref="B24:F24"/>
    <mergeCell ref="B29:F29"/>
    <mergeCell ref="D11:F11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F1:G1"/>
    <mergeCell ref="F2:G2"/>
    <mergeCell ref="F3:G3"/>
    <mergeCell ref="F4:G4"/>
    <mergeCell ref="A10:G10"/>
    <mergeCell ref="F6:G6"/>
    <mergeCell ref="F7:G7"/>
    <mergeCell ref="F8:G8"/>
    <mergeCell ref="F5:G5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2024-10-31T14:51:35Z</dcterms:modified>
</cp:coreProperties>
</file>