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asignavimai'!$A$1:$R$201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27" i="3" l="1"/>
  <c r="I61" i="3"/>
  <c r="I52" i="3" l="1"/>
  <c r="I65" i="3"/>
  <c r="I78" i="3"/>
  <c r="I34" i="3"/>
  <c r="B60" i="4"/>
  <c r="B61" i="4"/>
  <c r="C61" i="4"/>
  <c r="D61" i="4"/>
  <c r="E61" i="4"/>
  <c r="F61" i="4"/>
  <c r="A61" i="4"/>
  <c r="H192" i="3"/>
  <c r="J192" i="3"/>
  <c r="K192" i="3"/>
  <c r="G192" i="3"/>
  <c r="H83" i="3"/>
  <c r="J83" i="3"/>
  <c r="K83" i="3"/>
  <c r="G83" i="3"/>
  <c r="K82" i="3"/>
  <c r="J82" i="3"/>
  <c r="I82" i="3"/>
  <c r="S82" i="3" s="1"/>
  <c r="H82" i="3"/>
  <c r="G82" i="3"/>
  <c r="I17" i="3"/>
  <c r="I173" i="3"/>
  <c r="I117" i="3"/>
  <c r="I192" i="3" l="1"/>
  <c r="I92" i="3"/>
  <c r="I74" i="3"/>
  <c r="I70" i="3"/>
  <c r="I94" i="3" l="1"/>
  <c r="I35" i="3" l="1"/>
  <c r="I190" i="3" l="1"/>
  <c r="I56" i="3" l="1"/>
  <c r="I29" i="3"/>
  <c r="I103" i="3" l="1"/>
  <c r="I93" i="3" l="1"/>
  <c r="I132" i="3" l="1"/>
  <c r="I114" i="3"/>
  <c r="H156" i="3" l="1"/>
  <c r="I156" i="3"/>
  <c r="J156" i="3"/>
  <c r="K156" i="3"/>
  <c r="G156" i="3"/>
  <c r="B89" i="4" l="1"/>
  <c r="C89" i="4"/>
  <c r="D89" i="4"/>
  <c r="E89" i="4"/>
  <c r="F89" i="4"/>
  <c r="B88" i="4"/>
  <c r="A89" i="4"/>
  <c r="H190" i="3"/>
  <c r="J190" i="3"/>
  <c r="K190" i="3"/>
  <c r="G190" i="3"/>
  <c r="K121" i="3"/>
  <c r="J121" i="3"/>
  <c r="I121" i="3"/>
  <c r="S121" i="3" s="1"/>
  <c r="H121" i="3"/>
  <c r="G121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A97" i="4"/>
  <c r="A98" i="4"/>
  <c r="H56" i="3" l="1"/>
  <c r="J56" i="3"/>
  <c r="K56" i="3"/>
  <c r="G56" i="3"/>
  <c r="B129" i="4" l="1"/>
  <c r="C129" i="4"/>
  <c r="D129" i="4"/>
  <c r="E129" i="4"/>
  <c r="F129" i="4"/>
  <c r="B130" i="4"/>
  <c r="C130" i="4"/>
  <c r="D130" i="4"/>
  <c r="E130" i="4"/>
  <c r="F130" i="4"/>
  <c r="A130" i="4"/>
  <c r="A129" i="4"/>
  <c r="B128" i="4"/>
  <c r="B127" i="4"/>
  <c r="C127" i="4"/>
  <c r="D127" i="4"/>
  <c r="E127" i="4"/>
  <c r="F127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20" i="4"/>
  <c r="C120" i="4"/>
  <c r="D120" i="4"/>
  <c r="E120" i="4"/>
  <c r="F120" i="4"/>
  <c r="A120" i="4"/>
  <c r="B119" i="4"/>
  <c r="B118" i="4"/>
  <c r="C118" i="4"/>
  <c r="D118" i="4"/>
  <c r="E118" i="4"/>
  <c r="F118" i="4"/>
  <c r="A118" i="4"/>
  <c r="B117" i="4"/>
  <c r="B115" i="4"/>
  <c r="C115" i="4"/>
  <c r="D115" i="4"/>
  <c r="E115" i="4"/>
  <c r="F115" i="4"/>
  <c r="B116" i="4"/>
  <c r="C116" i="4"/>
  <c r="D116" i="4"/>
  <c r="E116" i="4"/>
  <c r="F116" i="4"/>
  <c r="A116" i="4"/>
  <c r="A115" i="4"/>
  <c r="B114" i="4"/>
  <c r="B113" i="4"/>
  <c r="C113" i="4"/>
  <c r="D113" i="4"/>
  <c r="E113" i="4"/>
  <c r="F113" i="4"/>
  <c r="A113" i="4"/>
  <c r="B112" i="4"/>
  <c r="B111" i="4"/>
  <c r="C111" i="4"/>
  <c r="D111" i="4"/>
  <c r="E111" i="4"/>
  <c r="F111" i="4"/>
  <c r="A111" i="4"/>
  <c r="B110" i="4"/>
  <c r="B108" i="4"/>
  <c r="C108" i="4"/>
  <c r="D108" i="4"/>
  <c r="E108" i="4"/>
  <c r="F108" i="4"/>
  <c r="B109" i="4"/>
  <c r="C109" i="4"/>
  <c r="D109" i="4"/>
  <c r="E109" i="4"/>
  <c r="F109" i="4"/>
  <c r="A109" i="4"/>
  <c r="A108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5" i="4"/>
  <c r="A106" i="4"/>
  <c r="A104" i="4"/>
  <c r="B103" i="4"/>
  <c r="B102" i="4"/>
  <c r="C102" i="4"/>
  <c r="D102" i="4"/>
  <c r="E102" i="4"/>
  <c r="F102" i="4"/>
  <c r="A102" i="4"/>
  <c r="B101" i="4"/>
  <c r="B100" i="4"/>
  <c r="C100" i="4"/>
  <c r="D100" i="4"/>
  <c r="E100" i="4"/>
  <c r="F100" i="4"/>
  <c r="A100" i="4"/>
  <c r="B99" i="4"/>
  <c r="B94" i="4"/>
  <c r="C94" i="4"/>
  <c r="D94" i="4"/>
  <c r="E94" i="4"/>
  <c r="F94" i="4"/>
  <c r="A95" i="4"/>
  <c r="A96" i="4"/>
  <c r="A94" i="4"/>
  <c r="B93" i="4"/>
  <c r="B91" i="4"/>
  <c r="C91" i="4"/>
  <c r="D91" i="4"/>
  <c r="E91" i="4"/>
  <c r="F91" i="4"/>
  <c r="B92" i="4"/>
  <c r="C92" i="4"/>
  <c r="D92" i="4"/>
  <c r="E92" i="4"/>
  <c r="F92" i="4"/>
  <c r="A92" i="4"/>
  <c r="A91" i="4"/>
  <c r="B90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H118" i="3"/>
  <c r="G118" i="3"/>
  <c r="K115" i="3"/>
  <c r="K122" i="3" s="1"/>
  <c r="J115" i="3"/>
  <c r="I115" i="3"/>
  <c r="I122" i="3" s="1"/>
  <c r="H115" i="3"/>
  <c r="H122" i="3" s="1"/>
  <c r="G115" i="3"/>
  <c r="G122" i="3" s="1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S104" i="3" s="1"/>
  <c r="H104" i="3"/>
  <c r="G104" i="3"/>
  <c r="H99" i="3"/>
  <c r="I99" i="3"/>
  <c r="J99" i="3"/>
  <c r="K99" i="3"/>
  <c r="H95" i="3"/>
  <c r="I95" i="3"/>
  <c r="J95" i="3"/>
  <c r="K95" i="3"/>
  <c r="G95" i="3"/>
  <c r="I83" i="3" l="1"/>
  <c r="J122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3" i="3" l="1"/>
  <c r="I193" i="3"/>
  <c r="J193" i="3"/>
  <c r="K193" i="3"/>
  <c r="G193" i="3"/>
  <c r="H182" i="3"/>
  <c r="H183" i="3" s="1"/>
  <c r="H184" i="3" s="1"/>
  <c r="I182" i="3"/>
  <c r="J182" i="3"/>
  <c r="J183" i="3" s="1"/>
  <c r="J184" i="3" s="1"/>
  <c r="K182" i="3"/>
  <c r="K183" i="3" s="1"/>
  <c r="K184" i="3" s="1"/>
  <c r="H144" i="3"/>
  <c r="I144" i="3"/>
  <c r="J144" i="3"/>
  <c r="K144" i="3"/>
  <c r="G144" i="3"/>
  <c r="G99" i="3"/>
  <c r="S144" i="3" l="1"/>
  <c r="G105" i="3"/>
  <c r="S99" i="3"/>
  <c r="I183" i="3"/>
  <c r="I184" i="3" s="1"/>
  <c r="H198" i="3"/>
  <c r="K198" i="3"/>
  <c r="J198" i="3"/>
  <c r="I198" i="3"/>
  <c r="G182" i="3" l="1"/>
  <c r="K174" i="3"/>
  <c r="K175" i="3" s="1"/>
  <c r="K176" i="3" s="1"/>
  <c r="J174" i="3"/>
  <c r="J175" i="3" s="1"/>
  <c r="J176" i="3" s="1"/>
  <c r="I174" i="3"/>
  <c r="H174" i="3"/>
  <c r="H175" i="3" s="1"/>
  <c r="H176" i="3" s="1"/>
  <c r="G174" i="3"/>
  <c r="G175" i="3" s="1"/>
  <c r="G176" i="3" s="1"/>
  <c r="K164" i="3"/>
  <c r="K165" i="3" s="1"/>
  <c r="K166" i="3" s="1"/>
  <c r="J164" i="3"/>
  <c r="J165" i="3" s="1"/>
  <c r="J166" i="3" s="1"/>
  <c r="I164" i="3"/>
  <c r="H164" i="3"/>
  <c r="H165" i="3" s="1"/>
  <c r="H166" i="3" s="1"/>
  <c r="G164" i="3"/>
  <c r="G165" i="3" s="1"/>
  <c r="G166" i="3" s="1"/>
  <c r="H157" i="3"/>
  <c r="H158" i="3" s="1"/>
  <c r="I157" i="3"/>
  <c r="I158" i="3" s="1"/>
  <c r="J157" i="3"/>
  <c r="J158" i="3" s="1"/>
  <c r="K157" i="3"/>
  <c r="K158" i="3" s="1"/>
  <c r="S156" i="3"/>
  <c r="I165" i="3" l="1"/>
  <c r="I166" i="3" s="1"/>
  <c r="S164" i="3"/>
  <c r="G183" i="3"/>
  <c r="G184" i="3" s="1"/>
  <c r="S182" i="3"/>
  <c r="I175" i="3"/>
  <c r="I176" i="3" s="1"/>
  <c r="S174" i="3"/>
  <c r="G198" i="3"/>
  <c r="K105" i="3" l="1"/>
  <c r="J105" i="3"/>
  <c r="H105" i="3"/>
  <c r="I105" i="3"/>
  <c r="K148" i="3" l="1"/>
  <c r="J148" i="3"/>
  <c r="I148" i="3"/>
  <c r="H148" i="3"/>
  <c r="G148" i="3"/>
  <c r="G149" i="3" s="1"/>
  <c r="K136" i="3"/>
  <c r="J136" i="3"/>
  <c r="I136" i="3"/>
  <c r="H136" i="3"/>
  <c r="G136" i="3"/>
  <c r="K133" i="3"/>
  <c r="J133" i="3"/>
  <c r="I133" i="3"/>
  <c r="H133" i="3"/>
  <c r="G133" i="3"/>
  <c r="G200" i="3" s="1"/>
  <c r="I200" i="3" l="1"/>
  <c r="K200" i="3"/>
  <c r="S148" i="3"/>
  <c r="H200" i="3"/>
  <c r="S133" i="3"/>
  <c r="S136" i="3"/>
  <c r="J200" i="3"/>
  <c r="G137" i="3"/>
  <c r="J137" i="3"/>
  <c r="K137" i="3"/>
  <c r="H137" i="3"/>
  <c r="I137" i="3"/>
  <c r="H149" i="3"/>
  <c r="K149" i="3"/>
  <c r="I149" i="3"/>
  <c r="J149" i="3"/>
  <c r="G157" i="3"/>
  <c r="G158" i="3" s="1"/>
  <c r="J150" i="3" l="1"/>
  <c r="K150" i="3"/>
  <c r="I150" i="3"/>
  <c r="H150" i="3"/>
  <c r="G150" i="3"/>
  <c r="H123" i="3" l="1"/>
  <c r="H185" i="3" s="1"/>
  <c r="J123" i="3"/>
  <c r="J185" i="3" s="1"/>
  <c r="K123" i="3"/>
  <c r="K185" i="3" s="1"/>
  <c r="G18" i="3"/>
  <c r="S18" i="3" l="1"/>
  <c r="G123" i="3"/>
  <c r="G185" i="3" s="1"/>
  <c r="G203" i="3" s="1"/>
  <c r="K201" i="3"/>
  <c r="K204" i="3" s="1"/>
  <c r="J201" i="3"/>
  <c r="J204" i="3" s="1"/>
  <c r="H201" i="3"/>
  <c r="H204" i="3" s="1"/>
  <c r="I123" i="3"/>
  <c r="I185" i="3" s="1"/>
  <c r="I201" i="3" l="1"/>
  <c r="I204" i="3" s="1"/>
  <c r="G201" i="3"/>
  <c r="G204" i="3" s="1"/>
  <c r="J203" i="3" l="1"/>
  <c r="I203" i="3"/>
  <c r="K203" i="3"/>
  <c r="H203" i="3" l="1"/>
</calcChain>
</file>

<file path=xl/sharedStrings.xml><?xml version="1.0" encoding="utf-8"?>
<sst xmlns="http://schemas.openxmlformats.org/spreadsheetml/2006/main" count="1103" uniqueCount="343">
  <si>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</si>
  <si>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</si>
  <si>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</si>
  <si>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</si>
  <si>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</si>
  <si>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</si>
  <si>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</si>
  <si>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</si>
  <si>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</si>
  <si>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</si>
  <si>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</si>
  <si>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</si>
  <si>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</si>
  <si>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</si>
  <si>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</si>
  <si>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</si>
  <si>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</si>
  <si>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</si>
  <si>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</si>
  <si>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</si>
  <si>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</si>
  <si>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</si>
  <si>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</si>
  <si>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</si>
  <si>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</si>
  <si>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</si>
  <si>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</si>
  <si>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</si>
  <si>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</si>
  <si>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</si>
  <si>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</si>
  <si>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</si>
  <si>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</si>
  <si>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</si>
  <si>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</si>
  <si>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</si>
  <si>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</si>
  <si>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</si>
  <si>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</si>
  <si>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</si>
  <si>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</si>
  <si>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</si>
  <si>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</si>
  <si>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</si>
  <si>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</si>
  <si>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</si>
  <si>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</si>
  <si>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</si>
  <si>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</si>
  <si>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</si>
  <si>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</si>
  <si>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</si>
  <si>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</si>
  <si>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</si>
  <si>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</si>
  <si>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</si>
  <si>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</si>
  <si>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</si>
  <si>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</si>
  <si>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</si>
  <si>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</si>
  <si>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</si>
  <si>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</si>
  <si>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</si>
  <si>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</si>
  <si>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</si>
  <si>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</si>
  <si>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</si>
  <si>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</si>
  <si>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</si>
  <si>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</si>
  <si>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</si>
  <si>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</si>
  <si>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</si>
  <si>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</si>
  <si>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</si>
  <si>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</si>
  <si>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</si>
  <si>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</si>
  <si>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</si>
  <si>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</si>
  <si>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</si>
  <si>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</si>
  <si>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</si>
  <si>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</si>
  <si>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</si>
  <si>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</si>
  <si>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</si>
  <si>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</si>
  <si>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</si>
  <si>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</si>
  <si>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</si>
  <si>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</si>
  <si>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</si>
  <si>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</si>
  <si>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</si>
  <si>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</si>
  <si>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</si>
  <si>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</si>
  <si>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</si>
  <si>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</si>
  <si>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</si>
  <si>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</si>
  <si>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</si>
  <si>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</si>
  <si>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</si>
  <si>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</si>
  <si>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</si>
  <si>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</si>
  <si>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</si>
  <si>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</si>
  <si>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</si>
  <si>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</si>
  <si>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</si>
  <si>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</si>
  <si>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</si>
  <si>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</si>
  <si>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</si>
  <si>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</si>
  <si>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</si>
  <si>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</si>
  <si>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</si>
  <si>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</si>
  <si>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</si>
  <si>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</si>
  <si>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</si>
  <si>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</si>
  <si>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</si>
  <si>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</si>
  <si>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</si>
  <si>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</si>
  <si>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</si>
  <si>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</si>
  <si>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</si>
  <si>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</si>
  <si>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</si>
  <si>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</si>
  <si>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</si>
  <si>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</si>
  <si>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</si>
  <si>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</si>
  <si>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</si>
  <si>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</si>
  <si>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</si>
  <si>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</si>
  <si>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</si>
  <si>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</si>
  <si>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</si>
  <si>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</si>
  <si>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</si>
  <si>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</si>
  <si>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</si>
  <si>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</si>
  <si>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</si>
  <si>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</si>
  <si>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</si>
  <si>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</si>
  <si>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</si>
  <si>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</si>
  <si>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</si>
  <si>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</si>
  <si>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</si>
  <si>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</si>
  <si>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</si>
  <si>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</si>
  <si>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</si>
  <si>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</si>
  <si>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</si>
  <si>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</si>
  <si>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</si>
  <si>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</si>
  <si>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</si>
  <si>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</si>
  <si>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</si>
  <si>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</si>
  <si>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</si>
  <si>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</si>
  <si>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</si>
  <si>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</si>
  <si>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</si>
  <si>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</si>
  <si>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</si>
  <si>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</si>
  <si>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</si>
  <si>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</si>
  <si>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</si>
  <si>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</si>
  <si>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</si>
  <si>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</si>
  <si>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</si>
  <si>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</si>
  <si>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</si>
  <si>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</si>
  <si>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</si>
  <si>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</si>
  <si>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</si>
  <si>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</si>
  <si>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</si>
  <si>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</si>
  <si>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</si>
  <si>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</si>
  <si>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</si>
  <si>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</si>
  <si>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</si>
  <si>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</si>
  <si>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</si>
  <si>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</si>
  <si>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</si>
  <si>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</si>
  <si>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</si>
  <si>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</si>
  <si>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</si>
  <si>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</si>
  <si>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</si>
  <si>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</si>
  <si>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</si>
  <si>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</si>
  <si>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</si>
  <si>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</si>
  <si>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</si>
  <si>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</si>
  <si>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</si>
  <si>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</si>
  <si>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</si>
  <si>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</si>
  <si>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</si>
  <si>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</si>
  <si>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</si>
  <si>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</si>
  <si>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</si>
  <si>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</si>
  <si>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</si>
  <si>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</si>
  <si>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</si>
  <si>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</si>
  <si>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</si>
  <si>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</si>
  <si>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</si>
  <si>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</si>
  <si>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</si>
  <si>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</si>
  <si>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</si>
  <si>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</si>
  <si>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</si>
  <si>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</si>
  <si>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</si>
  <si>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</si>
  <si>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</si>
  <si>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</si>
  <si>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</si>
  <si>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</si>
  <si>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</si>
  <si>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</si>
  <si>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</si>
  <si>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</si>
  <si>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</si>
  <si>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</si>
  <si>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</si>
  <si>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</si>
  <si>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</si>
  <si>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</si>
  <si>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</si>
  <si>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</si>
  <si>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</si>
  <si>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</si>
  <si>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</si>
  <si>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</si>
  <si>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</si>
  <si>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</si>
  <si>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</si>
  <si>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</si>
  <si>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</si>
  <si>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</si>
  <si>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</si>
  <si>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</si>
  <si>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</si>
  <si>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</si>
  <si>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</si>
  <si>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</si>
  <si>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</si>
  <si>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</si>
  <si>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</si>
  <si>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</si>
  <si>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</si>
  <si>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</si>
  <si>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</si>
  <si>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</si>
  <si>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</si>
  <si>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</si>
  <si>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</si>
  <si>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</si>
  <si>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</si>
  <si>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</si>
  <si>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</si>
  <si>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</si>
  <si>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</si>
  <si>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</si>
  <si>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</si>
  <si>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</si>
  <si>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</si>
  <si>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</si>
  <si>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</si>
  <si>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</si>
  <si>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</si>
  <si>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</si>
  <si>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</si>
  <si>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</si>
  <si>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</si>
  <si>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</si>
  <si>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</si>
  <si>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</si>
  <si>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</si>
  <si>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</si>
  <si>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</si>
  <si>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</si>
  <si>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</si>
  <si>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</si>
  <si>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</si>
  <si>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</si>
  <si>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</si>
  <si>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</si>
  <si>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</si>
  <si>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</si>
  <si>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</si>
  <si>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</si>
  <si>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</si>
  <si>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</si>
  <si>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</si>
  <si>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</si>
  <si>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</si>
  <si>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</si>
  <si>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</si>
  <si>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</si>
  <si>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</si>
  <si>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</si>
  <si>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</si>
  <si>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</si>
  <si>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rugsėjo 26 d. sprendimo Nr. T1- redakcija) 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</si>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</sst>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8" tint="0.79998168889431442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8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66" fontId="30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1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3" borderId="7" xfId="0" applyFont="1" applyFill="1" applyBorder="1" applyAlignment="1">
      <alignment wrapText="1"/>
    </xf>
    <xf numFmtId="0" fontId="1" fillId="13" borderId="7" xfId="0" applyFont="1" applyFill="1" applyBorder="1" applyAlignment="1" applyProtection="1">
      <alignment horizontal="left" vertical="center" wrapText="1" readingOrder="1"/>
      <protection locked="0"/>
    </xf>
    <xf numFmtId="0" fontId="1" fillId="13" borderId="7" xfId="0" applyFont="1" applyFill="1" applyBorder="1"/>
    <xf numFmtId="0" fontId="1" fillId="13" borderId="7" xfId="0" applyFont="1" applyFill="1" applyBorder="1" applyAlignment="1">
      <alignment horizontal="center"/>
    </xf>
    <xf numFmtId="166" fontId="1" fillId="13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13" borderId="23" xfId="0" applyFont="1" applyFill="1" applyBorder="1" applyAlignment="1" applyProtection="1">
      <alignment horizontal="left" vertical="center" wrapText="1" readingOrder="1"/>
      <protection locked="0"/>
    </xf>
    <xf numFmtId="0" fontId="19" fillId="13" borderId="12" xfId="0" applyFont="1" applyFill="1" applyBorder="1" applyAlignment="1" applyProtection="1">
      <alignment horizontal="left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5"/>
  <sheetViews>
    <sheetView tabSelected="1" zoomScale="85" zoomScaleNormal="85" zoomScaleSheetLayoutView="85" workbookViewId="0">
      <pane ySplit="11" topLeftCell="A13" activePane="bottomLeft" state="frozen"/>
      <selection pane="bottomLeft" activeCell="C5" sqref="C5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357" t="s">
        <v>283</v>
      </c>
      <c r="O1" s="357"/>
      <c r="P1" s="357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270" t="s">
        <v>288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</row>
    <row r="10" spans="1:22" x14ac:dyDescent="0.2">
      <c r="A10" s="326" t="s">
        <v>13</v>
      </c>
      <c r="B10" s="326" t="s">
        <v>277</v>
      </c>
      <c r="C10" s="326" t="s">
        <v>14</v>
      </c>
      <c r="D10" s="326" t="s">
        <v>15</v>
      </c>
      <c r="E10" s="326" t="s">
        <v>6</v>
      </c>
      <c r="F10" s="326" t="s">
        <v>278</v>
      </c>
      <c r="G10" s="339" t="s">
        <v>287</v>
      </c>
      <c r="H10" s="326" t="s">
        <v>279</v>
      </c>
      <c r="I10" s="337" t="s">
        <v>289</v>
      </c>
      <c r="J10" s="326" t="s">
        <v>290</v>
      </c>
      <c r="K10" s="326" t="s">
        <v>291</v>
      </c>
      <c r="L10" s="326" t="s">
        <v>280</v>
      </c>
      <c r="M10" s="335" t="s">
        <v>10</v>
      </c>
      <c r="N10" s="335" t="s">
        <v>265</v>
      </c>
      <c r="O10" s="335"/>
      <c r="P10" s="328" t="s">
        <v>266</v>
      </c>
      <c r="Q10" s="329"/>
      <c r="R10" s="330"/>
      <c r="S10" s="324" t="s">
        <v>326</v>
      </c>
    </row>
    <row r="11" spans="1:22" ht="25.5" x14ac:dyDescent="0.2">
      <c r="A11" s="327"/>
      <c r="B11" s="327"/>
      <c r="C11" s="327"/>
      <c r="D11" s="327"/>
      <c r="E11" s="327"/>
      <c r="F11" s="327"/>
      <c r="G11" s="326"/>
      <c r="H11" s="327"/>
      <c r="I11" s="338"/>
      <c r="J11" s="327"/>
      <c r="K11" s="327"/>
      <c r="L11" s="327"/>
      <c r="M11" s="336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325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29" t="s">
        <v>127</v>
      </c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30"/>
      <c r="S13" s="103"/>
    </row>
    <row r="14" spans="1:22" ht="38.25" x14ac:dyDescent="0.2">
      <c r="A14" s="250" t="s">
        <v>0</v>
      </c>
      <c r="B14" s="235" t="s">
        <v>0</v>
      </c>
      <c r="C14" s="231" t="s">
        <v>228</v>
      </c>
      <c r="D14" s="231"/>
      <c r="E14" s="231"/>
      <c r="F14" s="273" t="s">
        <v>108</v>
      </c>
      <c r="G14" s="223"/>
      <c r="H14" s="224"/>
      <c r="I14" s="224"/>
      <c r="J14" s="224"/>
      <c r="K14" s="224"/>
      <c r="L14" s="215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251"/>
      <c r="B15" s="271"/>
      <c r="C15" s="272"/>
      <c r="D15" s="272"/>
      <c r="E15" s="272"/>
      <c r="F15" s="273"/>
      <c r="G15" s="332"/>
      <c r="H15" s="333"/>
      <c r="I15" s="333"/>
      <c r="J15" s="333"/>
      <c r="K15" s="333"/>
      <c r="L15" s="216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251"/>
      <c r="B16" s="210" t="s">
        <v>0</v>
      </c>
      <c r="C16" s="62" t="s">
        <v>0</v>
      </c>
      <c r="D16" s="218" t="s">
        <v>41</v>
      </c>
      <c r="E16" s="219"/>
      <c r="F16" s="61" t="s">
        <v>28</v>
      </c>
      <c r="G16" s="213"/>
      <c r="H16" s="214"/>
      <c r="I16" s="214"/>
      <c r="J16" s="214"/>
      <c r="K16" s="214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251"/>
      <c r="B17" s="211"/>
      <c r="C17" s="206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200">
        <f>258.8-28.9</f>
        <v>229.9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251"/>
      <c r="B18" s="211"/>
      <c r="C18" s="206"/>
      <c r="D18" s="207" t="s">
        <v>29</v>
      </c>
      <c r="E18" s="208"/>
      <c r="F18" s="209"/>
      <c r="G18" s="28">
        <f>SUM(G17:G17)</f>
        <v>198</v>
      </c>
      <c r="H18" s="28">
        <f>SUM(H17:H17)</f>
        <v>0</v>
      </c>
      <c r="I18" s="162">
        <f>SUM(I17:I17)</f>
        <v>229.9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0.16111111111111115</v>
      </c>
    </row>
    <row r="19" spans="1:19" ht="25.5" x14ac:dyDescent="0.2">
      <c r="A19" s="251"/>
      <c r="B19" s="211"/>
      <c r="C19" s="237" t="s">
        <v>17</v>
      </c>
      <c r="D19" s="218" t="s">
        <v>48</v>
      </c>
      <c r="E19" s="219"/>
      <c r="F19" s="256" t="s">
        <v>28</v>
      </c>
      <c r="G19" s="213"/>
      <c r="H19" s="214"/>
      <c r="I19" s="214"/>
      <c r="J19" s="214"/>
      <c r="K19" s="214"/>
      <c r="L19" s="274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251"/>
      <c r="B20" s="211"/>
      <c r="C20" s="238"/>
      <c r="D20" s="254"/>
      <c r="E20" s="255"/>
      <c r="F20" s="257"/>
      <c r="G20" s="258"/>
      <c r="H20" s="259"/>
      <c r="I20" s="259"/>
      <c r="J20" s="259"/>
      <c r="K20" s="259"/>
      <c r="L20" s="275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251"/>
      <c r="B21" s="211"/>
      <c r="C21" s="206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251"/>
      <c r="B22" s="211"/>
      <c r="C22" s="206"/>
      <c r="D22" s="207" t="s">
        <v>29</v>
      </c>
      <c r="E22" s="208"/>
      <c r="F22" s="209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251"/>
      <c r="B23" s="211"/>
      <c r="C23" s="237" t="s">
        <v>34</v>
      </c>
      <c r="D23" s="218" t="s">
        <v>52</v>
      </c>
      <c r="E23" s="219"/>
      <c r="F23" s="256" t="s">
        <v>28</v>
      </c>
      <c r="G23" s="213"/>
      <c r="H23" s="214"/>
      <c r="I23" s="214"/>
      <c r="J23" s="214"/>
      <c r="K23" s="293"/>
      <c r="L23" s="274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251"/>
      <c r="B24" s="211"/>
      <c r="C24" s="238"/>
      <c r="D24" s="254"/>
      <c r="E24" s="255"/>
      <c r="F24" s="257"/>
      <c r="G24" s="258"/>
      <c r="H24" s="259"/>
      <c r="I24" s="259"/>
      <c r="J24" s="259"/>
      <c r="K24" s="295"/>
      <c r="L24" s="275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251"/>
      <c r="B25" s="211"/>
      <c r="C25" s="239"/>
      <c r="D25" s="265"/>
      <c r="E25" s="266"/>
      <c r="F25" s="281"/>
      <c r="G25" s="279"/>
      <c r="H25" s="280"/>
      <c r="I25" s="280"/>
      <c r="J25" s="280"/>
      <c r="K25" s="296"/>
      <c r="L25" s="310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251"/>
      <c r="B26" s="211"/>
      <c r="C26" s="206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200">
        <f>1037+20.4</f>
        <v>1057.4000000000001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251"/>
      <c r="B27" s="211"/>
      <c r="C27" s="206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205">
        <f>80+35</f>
        <v>115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251"/>
      <c r="B28" s="211"/>
      <c r="C28" s="206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95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251"/>
      <c r="B29" s="211"/>
      <c r="C29" s="206"/>
      <c r="D29" s="207" t="s">
        <v>29</v>
      </c>
      <c r="E29" s="208"/>
      <c r="F29" s="209"/>
      <c r="G29" s="28">
        <f>SUM(G26:G28)</f>
        <v>1799.1</v>
      </c>
      <c r="H29" s="28">
        <f t="shared" ref="H29:K29" si="1">SUM(H26:H28)</f>
        <v>0</v>
      </c>
      <c r="I29" s="162">
        <f>SUM(I26:I28)</f>
        <v>1942.6000000000001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7.9762103273859283E-2</v>
      </c>
    </row>
    <row r="30" spans="1:19" ht="25.5" x14ac:dyDescent="0.2">
      <c r="A30" s="251"/>
      <c r="B30" s="211"/>
      <c r="C30" s="237" t="s">
        <v>35</v>
      </c>
      <c r="D30" s="218" t="s">
        <v>218</v>
      </c>
      <c r="E30" s="219"/>
      <c r="F30" s="256" t="s">
        <v>28</v>
      </c>
      <c r="G30" s="213"/>
      <c r="H30" s="214"/>
      <c r="I30" s="214"/>
      <c r="J30" s="214"/>
      <c r="K30" s="214"/>
      <c r="L30" s="274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251"/>
      <c r="B31" s="211"/>
      <c r="C31" s="238"/>
      <c r="D31" s="254"/>
      <c r="E31" s="255"/>
      <c r="F31" s="257"/>
      <c r="G31" s="258"/>
      <c r="H31" s="259"/>
      <c r="I31" s="259"/>
      <c r="J31" s="259"/>
      <c r="K31" s="259"/>
      <c r="L31" s="275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251"/>
      <c r="B32" s="211"/>
      <c r="C32" s="239"/>
      <c r="D32" s="265"/>
      <c r="E32" s="266"/>
      <c r="F32" s="281"/>
      <c r="G32" s="279"/>
      <c r="H32" s="280"/>
      <c r="I32" s="280"/>
      <c r="J32" s="280"/>
      <c r="K32" s="280"/>
      <c r="L32" s="310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251"/>
      <c r="B33" s="211"/>
      <c r="C33" s="206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251"/>
      <c r="B34" s="211"/>
      <c r="C34" s="206"/>
      <c r="D34" s="53">
        <v>188714469</v>
      </c>
      <c r="E34" s="36" t="s">
        <v>22</v>
      </c>
      <c r="F34" s="73"/>
      <c r="G34" s="8">
        <v>148.56299999999999</v>
      </c>
      <c r="H34" s="8"/>
      <c r="I34" s="200">
        <f>91.062+62.553-1.007-5.212</f>
        <v>147.39600000000002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251"/>
      <c r="B35" s="211"/>
      <c r="C35" s="206"/>
      <c r="D35" s="207" t="s">
        <v>29</v>
      </c>
      <c r="E35" s="208"/>
      <c r="F35" s="209"/>
      <c r="G35" s="28">
        <f>SUM(G33:G34)</f>
        <v>216.26299999999998</v>
      </c>
      <c r="H35" s="28">
        <f t="shared" ref="H35:K35" si="2">SUM(H33:H34)</f>
        <v>0</v>
      </c>
      <c r="I35" s="162">
        <f>SUM(I33:I34)</f>
        <v>224.19600000000003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3.6682187891595192E-2</v>
      </c>
    </row>
    <row r="36" spans="1:22" ht="25.5" x14ac:dyDescent="0.2">
      <c r="A36" s="251"/>
      <c r="B36" s="211"/>
      <c r="C36" s="237" t="s">
        <v>36</v>
      </c>
      <c r="D36" s="218" t="s">
        <v>57</v>
      </c>
      <c r="E36" s="219"/>
      <c r="F36" s="256" t="s">
        <v>28</v>
      </c>
      <c r="G36" s="213"/>
      <c r="H36" s="214"/>
      <c r="I36" s="214"/>
      <c r="J36" s="214"/>
      <c r="K36" s="214"/>
      <c r="L36" s="274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251"/>
      <c r="B37" s="211"/>
      <c r="C37" s="238"/>
      <c r="D37" s="254"/>
      <c r="E37" s="255"/>
      <c r="F37" s="257"/>
      <c r="G37" s="258"/>
      <c r="H37" s="259"/>
      <c r="I37" s="259"/>
      <c r="J37" s="259"/>
      <c r="K37" s="259"/>
      <c r="L37" s="275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251"/>
      <c r="B38" s="211"/>
      <c r="C38" s="238"/>
      <c r="D38" s="254"/>
      <c r="E38" s="255"/>
      <c r="F38" s="257"/>
      <c r="G38" s="258"/>
      <c r="H38" s="259"/>
      <c r="I38" s="259"/>
      <c r="J38" s="259"/>
      <c r="K38" s="259"/>
      <c r="L38" s="275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251"/>
      <c r="B39" s="211"/>
      <c r="C39" s="238"/>
      <c r="D39" s="254"/>
      <c r="E39" s="255"/>
      <c r="F39" s="257"/>
      <c r="G39" s="258"/>
      <c r="H39" s="259"/>
      <c r="I39" s="259"/>
      <c r="J39" s="259"/>
      <c r="K39" s="259"/>
      <c r="L39" s="275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251"/>
      <c r="B40" s="211"/>
      <c r="C40" s="238"/>
      <c r="D40" s="254"/>
      <c r="E40" s="255"/>
      <c r="F40" s="257"/>
      <c r="G40" s="258"/>
      <c r="H40" s="259"/>
      <c r="I40" s="259"/>
      <c r="J40" s="259"/>
      <c r="K40" s="259"/>
      <c r="L40" s="275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251"/>
      <c r="B41" s="211"/>
      <c r="C41" s="238"/>
      <c r="D41" s="254"/>
      <c r="E41" s="255"/>
      <c r="F41" s="257"/>
      <c r="G41" s="258"/>
      <c r="H41" s="259"/>
      <c r="I41" s="259"/>
      <c r="J41" s="259"/>
      <c r="K41" s="259"/>
      <c r="L41" s="275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251"/>
      <c r="B42" s="211"/>
      <c r="C42" s="206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251"/>
      <c r="B43" s="211"/>
      <c r="C43" s="206"/>
      <c r="D43" s="207" t="s">
        <v>29</v>
      </c>
      <c r="E43" s="208"/>
      <c r="F43" s="209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251"/>
      <c r="B44" s="211"/>
      <c r="C44" s="60" t="s">
        <v>37</v>
      </c>
      <c r="D44" s="218" t="s">
        <v>59</v>
      </c>
      <c r="E44" s="219"/>
      <c r="F44" s="61" t="s">
        <v>28</v>
      </c>
      <c r="G44" s="213"/>
      <c r="H44" s="214"/>
      <c r="I44" s="214"/>
      <c r="J44" s="214"/>
      <c r="K44" s="214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251"/>
      <c r="B45" s="211"/>
      <c r="C45" s="206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251"/>
      <c r="B46" s="211"/>
      <c r="C46" s="206"/>
      <c r="D46" s="207" t="s">
        <v>29</v>
      </c>
      <c r="E46" s="208"/>
      <c r="F46" s="209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251"/>
      <c r="B47" s="211"/>
      <c r="C47" s="60" t="s">
        <v>38</v>
      </c>
      <c r="D47" s="218" t="s">
        <v>60</v>
      </c>
      <c r="E47" s="219"/>
      <c r="F47" s="61" t="s">
        <v>28</v>
      </c>
      <c r="G47" s="213"/>
      <c r="H47" s="214"/>
      <c r="I47" s="214"/>
      <c r="J47" s="214"/>
      <c r="K47" s="214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251"/>
      <c r="B48" s="211"/>
      <c r="C48" s="206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251"/>
      <c r="B49" s="211"/>
      <c r="C49" s="206"/>
      <c r="D49" s="207" t="s">
        <v>29</v>
      </c>
      <c r="E49" s="208"/>
      <c r="F49" s="209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251"/>
      <c r="B50" s="211"/>
      <c r="C50" s="317" t="s">
        <v>40</v>
      </c>
      <c r="D50" s="218" t="s">
        <v>219</v>
      </c>
      <c r="E50" s="219"/>
      <c r="F50" s="256" t="s">
        <v>28</v>
      </c>
      <c r="G50" s="213"/>
      <c r="H50" s="214"/>
      <c r="I50" s="214"/>
      <c r="J50" s="214"/>
      <c r="K50" s="214"/>
      <c r="L50" s="274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251"/>
      <c r="B51" s="211"/>
      <c r="C51" s="318"/>
      <c r="D51" s="265"/>
      <c r="E51" s="266"/>
      <c r="F51" s="281"/>
      <c r="G51" s="279"/>
      <c r="H51" s="280"/>
      <c r="I51" s="280"/>
      <c r="J51" s="280"/>
      <c r="K51" s="280"/>
      <c r="L51" s="310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251"/>
      <c r="B52" s="211"/>
      <c r="C52" s="306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200">
        <f>50+21.187+0.096+0.385+17.576+0.243</f>
        <v>89.486999999999995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251"/>
      <c r="B53" s="211"/>
      <c r="C53" s="307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251"/>
      <c r="B54" s="211"/>
      <c r="C54" s="307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>
        <v>5.8129999999999997</v>
      </c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251"/>
      <c r="B55" s="211"/>
      <c r="C55" s="307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>
        <v>0.98299999999999998</v>
      </c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251"/>
      <c r="B56" s="211"/>
      <c r="C56" s="308"/>
      <c r="D56" s="311" t="s">
        <v>29</v>
      </c>
      <c r="E56" s="312"/>
      <c r="F56" s="313"/>
      <c r="G56" s="28">
        <f>SUM(G52:G55)</f>
        <v>270.12299999999999</v>
      </c>
      <c r="H56" s="28">
        <f>SUM(H52:H55)</f>
        <v>0</v>
      </c>
      <c r="I56" s="162">
        <f>SUM(I52:I55)</f>
        <v>96.283000000000001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-0.64355867512207399</v>
      </c>
    </row>
    <row r="57" spans="1:25" x14ac:dyDescent="0.2">
      <c r="A57" s="251"/>
      <c r="B57" s="211"/>
      <c r="C57" s="237" t="s">
        <v>110</v>
      </c>
      <c r="D57" s="218" t="s">
        <v>65</v>
      </c>
      <c r="E57" s="219"/>
      <c r="F57" s="256" t="s">
        <v>28</v>
      </c>
      <c r="G57" s="213"/>
      <c r="H57" s="214"/>
      <c r="I57" s="214"/>
      <c r="J57" s="214"/>
      <c r="K57" s="214"/>
      <c r="L57" s="274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251"/>
      <c r="B58" s="211"/>
      <c r="C58" s="238"/>
      <c r="D58" s="254"/>
      <c r="E58" s="255"/>
      <c r="F58" s="257"/>
      <c r="G58" s="258"/>
      <c r="H58" s="259"/>
      <c r="I58" s="259"/>
      <c r="J58" s="259"/>
      <c r="K58" s="259"/>
      <c r="L58" s="275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251"/>
      <c r="B59" s="211"/>
      <c r="C59" s="238"/>
      <c r="D59" s="254"/>
      <c r="E59" s="255"/>
      <c r="F59" s="257"/>
      <c r="G59" s="258"/>
      <c r="H59" s="259"/>
      <c r="I59" s="259"/>
      <c r="J59" s="259"/>
      <c r="K59" s="259"/>
      <c r="L59" s="275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251"/>
      <c r="B60" s="211"/>
      <c r="C60" s="238"/>
      <c r="D60" s="254"/>
      <c r="E60" s="255"/>
      <c r="F60" s="257"/>
      <c r="G60" s="279"/>
      <c r="H60" s="280"/>
      <c r="I60" s="280"/>
      <c r="J60" s="280"/>
      <c r="K60" s="280"/>
      <c r="L60" s="275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251"/>
      <c r="B61" s="211"/>
      <c r="C61" s="206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200">
        <f>718-35</f>
        <v>683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251"/>
      <c r="B62" s="211"/>
      <c r="C62" s="206"/>
      <c r="D62" s="207" t="s">
        <v>29</v>
      </c>
      <c r="E62" s="208"/>
      <c r="F62" s="209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683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0.14462879168761514</v>
      </c>
    </row>
    <row r="63" spans="1:25" ht="25.5" x14ac:dyDescent="0.2">
      <c r="A63" s="251"/>
      <c r="B63" s="211"/>
      <c r="C63" s="60" t="s">
        <v>128</v>
      </c>
      <c r="D63" s="218" t="s">
        <v>70</v>
      </c>
      <c r="E63" s="219"/>
      <c r="F63" s="61" t="s">
        <v>28</v>
      </c>
      <c r="G63" s="213"/>
      <c r="H63" s="214"/>
      <c r="I63" s="214"/>
      <c r="J63" s="214"/>
      <c r="K63" s="214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251"/>
      <c r="B64" s="211"/>
      <c r="C64" s="206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251"/>
      <c r="B65" s="211"/>
      <c r="C65" s="206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200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251"/>
      <c r="B66" s="211"/>
      <c r="C66" s="206"/>
      <c r="D66" s="207" t="s">
        <v>29</v>
      </c>
      <c r="E66" s="208"/>
      <c r="F66" s="209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316.10000000000002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0.17030729359496483</v>
      </c>
    </row>
    <row r="67" spans="1:19" x14ac:dyDescent="0.2">
      <c r="A67" s="251"/>
      <c r="B67" s="211"/>
      <c r="C67" s="237" t="s">
        <v>129</v>
      </c>
      <c r="D67" s="218" t="s">
        <v>295</v>
      </c>
      <c r="E67" s="219"/>
      <c r="F67" s="256" t="s">
        <v>28</v>
      </c>
      <c r="G67" s="213"/>
      <c r="H67" s="214"/>
      <c r="I67" s="214"/>
      <c r="J67" s="214"/>
      <c r="K67" s="293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251"/>
      <c r="B68" s="211"/>
      <c r="C68" s="238"/>
      <c r="D68" s="331"/>
      <c r="E68" s="255"/>
      <c r="F68" s="257"/>
      <c r="G68" s="258"/>
      <c r="H68" s="294"/>
      <c r="I68" s="294"/>
      <c r="J68" s="294"/>
      <c r="K68" s="295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251"/>
      <c r="B69" s="211"/>
      <c r="C69" s="239"/>
      <c r="D69" s="265"/>
      <c r="E69" s="266"/>
      <c r="F69" s="281"/>
      <c r="G69" s="279"/>
      <c r="H69" s="280"/>
      <c r="I69" s="280"/>
      <c r="J69" s="280"/>
      <c r="K69" s="296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251"/>
      <c r="B70" s="211"/>
      <c r="C70" s="206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9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251"/>
      <c r="B71" s="211"/>
      <c r="C71" s="206"/>
      <c r="D71" s="207" t="s">
        <v>29</v>
      </c>
      <c r="E71" s="208"/>
      <c r="F71" s="209"/>
      <c r="G71" s="28">
        <f t="shared" ref="G71:K71" si="8">SUM(G70:G70)</f>
        <v>86.5</v>
      </c>
      <c r="H71" s="28">
        <f t="shared" si="8"/>
        <v>0</v>
      </c>
      <c r="I71" s="162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2.5838150289017343</v>
      </c>
    </row>
    <row r="72" spans="1:19" x14ac:dyDescent="0.2">
      <c r="A72" s="251"/>
      <c r="B72" s="211"/>
      <c r="C72" s="237" t="s">
        <v>130</v>
      </c>
      <c r="D72" s="218" t="s">
        <v>109</v>
      </c>
      <c r="E72" s="219"/>
      <c r="F72" s="256" t="s">
        <v>28</v>
      </c>
      <c r="G72" s="213"/>
      <c r="H72" s="214"/>
      <c r="I72" s="214"/>
      <c r="J72" s="214"/>
      <c r="K72" s="214"/>
      <c r="L72" s="274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251"/>
      <c r="B73" s="211"/>
      <c r="C73" s="238"/>
      <c r="D73" s="254"/>
      <c r="E73" s="255"/>
      <c r="F73" s="281"/>
      <c r="G73" s="279"/>
      <c r="H73" s="280"/>
      <c r="I73" s="280"/>
      <c r="J73" s="280"/>
      <c r="K73" s="280"/>
      <c r="L73" s="275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251"/>
      <c r="B74" s="211"/>
      <c r="C74" s="319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9">
        <f>2926.8+10</f>
        <v>2936.8</v>
      </c>
      <c r="J74" s="86">
        <v>2926</v>
      </c>
      <c r="K74" s="86">
        <v>2926</v>
      </c>
      <c r="L74" s="274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251"/>
      <c r="B75" s="211"/>
      <c r="C75" s="320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75"/>
      <c r="M75" s="44"/>
      <c r="N75" s="45"/>
      <c r="O75" s="46"/>
      <c r="P75" s="50"/>
      <c r="Q75" s="50"/>
      <c r="R75" s="51"/>
      <c r="S75" s="103"/>
    </row>
    <row r="76" spans="1:19" x14ac:dyDescent="0.2">
      <c r="A76" s="251"/>
      <c r="B76" s="211"/>
      <c r="C76" s="321"/>
      <c r="D76" s="207" t="s">
        <v>29</v>
      </c>
      <c r="E76" s="208"/>
      <c r="F76" s="209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2936.8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-0.18135697162290224</v>
      </c>
    </row>
    <row r="77" spans="1:19" ht="25.5" x14ac:dyDescent="0.2">
      <c r="A77" s="251"/>
      <c r="B77" s="211"/>
      <c r="C77" s="144" t="s">
        <v>315</v>
      </c>
      <c r="D77" s="218" t="s">
        <v>317</v>
      </c>
      <c r="E77" s="219"/>
      <c r="F77" s="146" t="s">
        <v>28</v>
      </c>
      <c r="G77" s="213"/>
      <c r="H77" s="214"/>
      <c r="I77" s="214"/>
      <c r="J77" s="214"/>
      <c r="K77" s="214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251"/>
      <c r="B78" s="211"/>
      <c r="C78" s="206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200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251"/>
      <c r="B79" s="211"/>
      <c r="C79" s="206"/>
      <c r="D79" s="207" t="s">
        <v>29</v>
      </c>
      <c r="E79" s="208"/>
      <c r="F79" s="209"/>
      <c r="G79" s="28">
        <f>SUM(G78:G78)</f>
        <v>0</v>
      </c>
      <c r="H79" s="28">
        <f>SUM(H78:H78)</f>
        <v>0</v>
      </c>
      <c r="I79" s="162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ht="25.5" x14ac:dyDescent="0.2">
      <c r="A80" s="251"/>
      <c r="B80" s="211"/>
      <c r="C80" s="197" t="s">
        <v>338</v>
      </c>
      <c r="D80" s="322" t="s">
        <v>339</v>
      </c>
      <c r="E80" s="323"/>
      <c r="F80" s="196" t="s">
        <v>28</v>
      </c>
      <c r="G80" s="213"/>
      <c r="H80" s="214"/>
      <c r="I80" s="214"/>
      <c r="J80" s="214"/>
      <c r="K80" s="214"/>
      <c r="L80" s="198" t="s">
        <v>26</v>
      </c>
      <c r="M80" s="201" t="s">
        <v>340</v>
      </c>
      <c r="N80" s="202" t="s">
        <v>341</v>
      </c>
      <c r="O80" s="203" t="s">
        <v>39</v>
      </c>
      <c r="P80" s="204">
        <v>7</v>
      </c>
      <c r="Q80" s="204">
        <v>15</v>
      </c>
      <c r="R80" s="204">
        <v>15</v>
      </c>
      <c r="S80" s="103"/>
    </row>
    <row r="81" spans="1:19" x14ac:dyDescent="0.2">
      <c r="A81" s="251"/>
      <c r="B81" s="211"/>
      <c r="C81" s="206" t="s">
        <v>338</v>
      </c>
      <c r="D81" s="90">
        <v>188714469</v>
      </c>
      <c r="E81" s="91" t="s">
        <v>22</v>
      </c>
      <c r="F81" s="26" t="s">
        <v>26</v>
      </c>
      <c r="G81" s="8"/>
      <c r="H81" s="8"/>
      <c r="I81" s="200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3"/>
    </row>
    <row r="82" spans="1:19" x14ac:dyDescent="0.2">
      <c r="A82" s="251"/>
      <c r="B82" s="212"/>
      <c r="C82" s="206"/>
      <c r="D82" s="207" t="s">
        <v>29</v>
      </c>
      <c r="E82" s="208"/>
      <c r="F82" s="209"/>
      <c r="G82" s="28">
        <f>SUM(G81:G81)</f>
        <v>0</v>
      </c>
      <c r="H82" s="28">
        <f>SUM(H81:H81)</f>
        <v>0</v>
      </c>
      <c r="I82" s="162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4" t="e">
        <f>(I82-G82)/G82</f>
        <v>#DIV/0!</v>
      </c>
    </row>
    <row r="83" spans="1:19" x14ac:dyDescent="0.2">
      <c r="A83" s="251"/>
      <c r="B83" s="69" t="s">
        <v>0</v>
      </c>
      <c r="C83" s="309" t="s">
        <v>2</v>
      </c>
      <c r="D83" s="220"/>
      <c r="E83" s="220"/>
      <c r="F83" s="221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7939.8380000000006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3"/>
    </row>
    <row r="84" spans="1:19" ht="25.5" x14ac:dyDescent="0.2">
      <c r="A84" s="251"/>
      <c r="B84" s="276" t="s">
        <v>17</v>
      </c>
      <c r="C84" s="314" t="s">
        <v>227</v>
      </c>
      <c r="D84" s="314"/>
      <c r="E84" s="315"/>
      <c r="F84" s="305" t="s">
        <v>108</v>
      </c>
      <c r="G84" s="299"/>
      <c r="H84" s="300"/>
      <c r="I84" s="300"/>
      <c r="J84" s="300"/>
      <c r="K84" s="300"/>
      <c r="L84" s="215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3"/>
    </row>
    <row r="85" spans="1:19" ht="25.5" x14ac:dyDescent="0.2">
      <c r="A85" s="251"/>
      <c r="B85" s="277"/>
      <c r="C85" s="272"/>
      <c r="D85" s="272"/>
      <c r="E85" s="316"/>
      <c r="F85" s="216"/>
      <c r="G85" s="301"/>
      <c r="H85" s="302"/>
      <c r="I85" s="302"/>
      <c r="J85" s="302"/>
      <c r="K85" s="302"/>
      <c r="L85" s="216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3"/>
    </row>
    <row r="86" spans="1:19" ht="38.25" x14ac:dyDescent="0.2">
      <c r="A86" s="251"/>
      <c r="B86" s="278"/>
      <c r="C86" s="233"/>
      <c r="D86" s="233"/>
      <c r="E86" s="234"/>
      <c r="F86" s="222"/>
      <c r="G86" s="303"/>
      <c r="H86" s="304"/>
      <c r="I86" s="304"/>
      <c r="J86" s="304"/>
      <c r="K86" s="304"/>
      <c r="L86" s="222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3"/>
    </row>
    <row r="87" spans="1:19" x14ac:dyDescent="0.2">
      <c r="A87" s="251"/>
      <c r="B87" s="210" t="s">
        <v>17</v>
      </c>
      <c r="C87" s="252" t="s">
        <v>0</v>
      </c>
      <c r="D87" s="218" t="s">
        <v>296</v>
      </c>
      <c r="E87" s="219"/>
      <c r="F87" s="256" t="s">
        <v>28</v>
      </c>
      <c r="G87" s="213"/>
      <c r="H87" s="214"/>
      <c r="I87" s="214"/>
      <c r="J87" s="214"/>
      <c r="K87" s="214"/>
      <c r="L87" s="274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3"/>
    </row>
    <row r="88" spans="1:19" x14ac:dyDescent="0.2">
      <c r="A88" s="251"/>
      <c r="B88" s="211"/>
      <c r="C88" s="253"/>
      <c r="D88" s="254"/>
      <c r="E88" s="255"/>
      <c r="F88" s="257"/>
      <c r="G88" s="258"/>
      <c r="H88" s="259"/>
      <c r="I88" s="259"/>
      <c r="J88" s="259"/>
      <c r="K88" s="259"/>
      <c r="L88" s="275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3"/>
    </row>
    <row r="89" spans="1:19" ht="25.5" x14ac:dyDescent="0.2">
      <c r="A89" s="251"/>
      <c r="B89" s="211"/>
      <c r="C89" s="253"/>
      <c r="D89" s="254"/>
      <c r="E89" s="255"/>
      <c r="F89" s="257"/>
      <c r="G89" s="258"/>
      <c r="H89" s="259"/>
      <c r="I89" s="259"/>
      <c r="J89" s="259"/>
      <c r="K89" s="259"/>
      <c r="L89" s="275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3"/>
    </row>
    <row r="90" spans="1:19" ht="25.5" x14ac:dyDescent="0.2">
      <c r="A90" s="251"/>
      <c r="B90" s="211"/>
      <c r="C90" s="253"/>
      <c r="D90" s="254"/>
      <c r="E90" s="255"/>
      <c r="F90" s="257"/>
      <c r="G90" s="258"/>
      <c r="H90" s="259"/>
      <c r="I90" s="259"/>
      <c r="J90" s="259"/>
      <c r="K90" s="259"/>
      <c r="L90" s="275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3"/>
    </row>
    <row r="91" spans="1:19" ht="25.5" x14ac:dyDescent="0.2">
      <c r="A91" s="251"/>
      <c r="B91" s="211"/>
      <c r="C91" s="253"/>
      <c r="D91" s="254"/>
      <c r="E91" s="255"/>
      <c r="F91" s="257"/>
      <c r="G91" s="258"/>
      <c r="H91" s="259"/>
      <c r="I91" s="259"/>
      <c r="J91" s="259"/>
      <c r="K91" s="259"/>
      <c r="L91" s="275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3"/>
    </row>
    <row r="92" spans="1:19" x14ac:dyDescent="0.2">
      <c r="A92" s="251"/>
      <c r="B92" s="211"/>
      <c r="C92" s="206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9">
        <f>1660.6-70.4</f>
        <v>1590.1999999999998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3"/>
    </row>
    <row r="93" spans="1:19" x14ac:dyDescent="0.2">
      <c r="A93" s="251"/>
      <c r="B93" s="211"/>
      <c r="C93" s="206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61">
        <f>196.347+42.544-50.347</f>
        <v>188.54400000000001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3"/>
    </row>
    <row r="94" spans="1:19" x14ac:dyDescent="0.2">
      <c r="A94" s="251"/>
      <c r="B94" s="211"/>
      <c r="C94" s="206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61">
        <f>65.5+5.5</f>
        <v>71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3"/>
    </row>
    <row r="95" spans="1:19" x14ac:dyDescent="0.2">
      <c r="A95" s="251"/>
      <c r="B95" s="211"/>
      <c r="C95" s="206"/>
      <c r="D95" s="207" t="s">
        <v>29</v>
      </c>
      <c r="E95" s="208"/>
      <c r="F95" s="209"/>
      <c r="G95" s="28">
        <f>SUM(G92:G94)</f>
        <v>1670.0940000000001</v>
      </c>
      <c r="H95" s="28">
        <f t="shared" ref="H95:K95" si="14">SUM(H92:H94)</f>
        <v>0</v>
      </c>
      <c r="I95" s="162">
        <f t="shared" si="14"/>
        <v>1849.7439999999999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4">
        <f>(I95-G95)/G95</f>
        <v>0.10756879552887434</v>
      </c>
    </row>
    <row r="96" spans="1:19" ht="25.5" x14ac:dyDescent="0.2">
      <c r="A96" s="251"/>
      <c r="B96" s="211"/>
      <c r="C96" s="237" t="s">
        <v>17</v>
      </c>
      <c r="D96" s="218" t="s">
        <v>332</v>
      </c>
      <c r="E96" s="219"/>
      <c r="F96" s="256" t="s">
        <v>28</v>
      </c>
      <c r="G96" s="213"/>
      <c r="H96" s="214"/>
      <c r="I96" s="214"/>
      <c r="J96" s="214"/>
      <c r="K96" s="214"/>
      <c r="L96" s="274" t="s">
        <v>26</v>
      </c>
      <c r="M96" s="35" t="s">
        <v>245</v>
      </c>
      <c r="N96" s="47" t="s">
        <v>231</v>
      </c>
      <c r="O96" s="4" t="s">
        <v>19</v>
      </c>
      <c r="P96" s="133">
        <v>12</v>
      </c>
      <c r="Q96" s="133">
        <v>13</v>
      </c>
      <c r="R96" s="133">
        <v>15</v>
      </c>
      <c r="S96" s="103"/>
    </row>
    <row r="97" spans="1:19" ht="25.5" x14ac:dyDescent="0.2">
      <c r="A97" s="251"/>
      <c r="B97" s="211"/>
      <c r="C97" s="238"/>
      <c r="D97" s="254"/>
      <c r="E97" s="255"/>
      <c r="F97" s="257"/>
      <c r="G97" s="258"/>
      <c r="H97" s="259"/>
      <c r="I97" s="259"/>
      <c r="J97" s="259"/>
      <c r="K97" s="259"/>
      <c r="L97" s="275"/>
      <c r="M97" s="148" t="s">
        <v>141</v>
      </c>
      <c r="N97" s="47" t="s">
        <v>215</v>
      </c>
      <c r="O97" s="4" t="s">
        <v>19</v>
      </c>
      <c r="P97" s="133">
        <v>12</v>
      </c>
      <c r="Q97" s="133">
        <v>13</v>
      </c>
      <c r="R97" s="133">
        <v>15</v>
      </c>
      <c r="S97" s="103"/>
    </row>
    <row r="98" spans="1:19" x14ac:dyDescent="0.2">
      <c r="A98" s="251"/>
      <c r="B98" s="211"/>
      <c r="C98" s="206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61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251"/>
      <c r="B99" s="211"/>
      <c r="C99" s="206"/>
      <c r="D99" s="207" t="s">
        <v>29</v>
      </c>
      <c r="E99" s="208"/>
      <c r="F99" s="209"/>
      <c r="G99" s="28">
        <f t="shared" ref="G99:K99" si="15">SUM(G98:G98)</f>
        <v>37.700000000000003</v>
      </c>
      <c r="H99" s="28">
        <f t="shared" si="15"/>
        <v>0</v>
      </c>
      <c r="I99" s="162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4">
        <f>(I99-G99)/G99</f>
        <v>6.1007957559681615E-2</v>
      </c>
    </row>
    <row r="100" spans="1:19" ht="25.5" x14ac:dyDescent="0.2">
      <c r="A100" s="251"/>
      <c r="B100" s="211"/>
      <c r="C100" s="60" t="s">
        <v>34</v>
      </c>
      <c r="D100" s="218" t="s">
        <v>297</v>
      </c>
      <c r="E100" s="219"/>
      <c r="F100" s="61" t="s">
        <v>28</v>
      </c>
      <c r="G100" s="213"/>
      <c r="H100" s="214"/>
      <c r="I100" s="214"/>
      <c r="J100" s="214"/>
      <c r="K100" s="214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3"/>
    </row>
    <row r="101" spans="1:19" x14ac:dyDescent="0.2">
      <c r="A101" s="251"/>
      <c r="B101" s="211"/>
      <c r="C101" s="206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61">
        <v>308.3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3"/>
    </row>
    <row r="102" spans="1:19" x14ac:dyDescent="0.2">
      <c r="A102" s="251"/>
      <c r="B102" s="211"/>
      <c r="C102" s="206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61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3"/>
    </row>
    <row r="103" spans="1:19" x14ac:dyDescent="0.2">
      <c r="A103" s="251"/>
      <c r="B103" s="211"/>
      <c r="C103" s="206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61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3"/>
    </row>
    <row r="104" spans="1:19" x14ac:dyDescent="0.2">
      <c r="A104" s="251"/>
      <c r="B104" s="211"/>
      <c r="C104" s="206"/>
      <c r="D104" s="207" t="s">
        <v>29</v>
      </c>
      <c r="E104" s="208"/>
      <c r="F104" s="209"/>
      <c r="G104" s="28">
        <f>SUM(G101:G103)</f>
        <v>302.57899999999995</v>
      </c>
      <c r="H104" s="28">
        <f t="shared" ref="H104" si="16">SUM(H101:H103)</f>
        <v>0</v>
      </c>
      <c r="I104" s="162">
        <f t="shared" ref="I104" si="17">SUM(I101:I103)</f>
        <v>350.30099999999999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4">
        <f>(I104-G104)/G104</f>
        <v>0.1577174886558553</v>
      </c>
    </row>
    <row r="105" spans="1:19" x14ac:dyDescent="0.2">
      <c r="A105" s="251"/>
      <c r="B105" s="69" t="s">
        <v>17</v>
      </c>
      <c r="C105" s="220" t="s">
        <v>2</v>
      </c>
      <c r="D105" s="220"/>
      <c r="E105" s="220"/>
      <c r="F105" s="221"/>
      <c r="G105" s="30">
        <f>G104+G99+G95</f>
        <v>2010.373</v>
      </c>
      <c r="H105" s="30">
        <f>H104+H99+H95</f>
        <v>0</v>
      </c>
      <c r="I105" s="163">
        <f>I104+I99+I95</f>
        <v>2240.0450000000001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3"/>
    </row>
    <row r="106" spans="1:19" x14ac:dyDescent="0.2">
      <c r="A106" s="251"/>
      <c r="B106" s="63" t="s">
        <v>34</v>
      </c>
      <c r="C106" s="231" t="s">
        <v>75</v>
      </c>
      <c r="D106" s="231"/>
      <c r="E106" s="231"/>
      <c r="F106" s="75" t="s">
        <v>25</v>
      </c>
      <c r="G106" s="25"/>
      <c r="H106" s="25"/>
      <c r="I106" s="164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3"/>
    </row>
    <row r="107" spans="1:19" ht="25.5" x14ac:dyDescent="0.2">
      <c r="A107" s="251"/>
      <c r="B107" s="210" t="s">
        <v>34</v>
      </c>
      <c r="C107" s="252" t="s">
        <v>0</v>
      </c>
      <c r="D107" s="218" t="s">
        <v>76</v>
      </c>
      <c r="E107" s="219"/>
      <c r="F107" s="256" t="s">
        <v>28</v>
      </c>
      <c r="G107" s="213"/>
      <c r="H107" s="214"/>
      <c r="I107" s="214"/>
      <c r="J107" s="214"/>
      <c r="K107" s="293"/>
      <c r="L107" s="358" t="s">
        <v>26</v>
      </c>
      <c r="M107" s="35" t="s">
        <v>142</v>
      </c>
      <c r="N107" s="47" t="s">
        <v>77</v>
      </c>
      <c r="O107" s="4" t="s">
        <v>39</v>
      </c>
      <c r="P107" s="133">
        <v>30</v>
      </c>
      <c r="Q107" s="133">
        <v>40</v>
      </c>
      <c r="R107" s="133">
        <v>60</v>
      </c>
      <c r="S107" s="103"/>
    </row>
    <row r="108" spans="1:19" ht="25.5" x14ac:dyDescent="0.2">
      <c r="A108" s="251"/>
      <c r="B108" s="211"/>
      <c r="C108" s="286"/>
      <c r="D108" s="265"/>
      <c r="E108" s="266"/>
      <c r="F108" s="281"/>
      <c r="G108" s="279"/>
      <c r="H108" s="280"/>
      <c r="I108" s="280"/>
      <c r="J108" s="280"/>
      <c r="K108" s="296"/>
      <c r="L108" s="359"/>
      <c r="M108" s="35" t="s">
        <v>264</v>
      </c>
      <c r="N108" s="47" t="s">
        <v>202</v>
      </c>
      <c r="O108" s="4" t="s">
        <v>39</v>
      </c>
      <c r="P108" s="133">
        <v>50</v>
      </c>
      <c r="Q108" s="133">
        <v>60</v>
      </c>
      <c r="R108" s="133">
        <v>60</v>
      </c>
      <c r="S108" s="103"/>
    </row>
    <row r="109" spans="1:19" x14ac:dyDescent="0.2">
      <c r="A109" s="251"/>
      <c r="B109" s="211"/>
      <c r="C109" s="206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61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3"/>
    </row>
    <row r="110" spans="1:19" x14ac:dyDescent="0.2">
      <c r="A110" s="251"/>
      <c r="B110" s="211"/>
      <c r="C110" s="206"/>
      <c r="D110" s="207" t="s">
        <v>29</v>
      </c>
      <c r="E110" s="208"/>
      <c r="F110" s="209"/>
      <c r="G110" s="28">
        <f t="shared" ref="G110:K110" si="20">SUM(G109:G109)</f>
        <v>105.7</v>
      </c>
      <c r="H110" s="28">
        <f t="shared" si="20"/>
        <v>0</v>
      </c>
      <c r="I110" s="162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4">
        <f>(I110-G110)/G110</f>
        <v>1.4191106906338694E-2</v>
      </c>
    </row>
    <row r="111" spans="1:19" x14ac:dyDescent="0.2">
      <c r="A111" s="251"/>
      <c r="B111" s="69" t="s">
        <v>34</v>
      </c>
      <c r="C111" s="220" t="s">
        <v>2</v>
      </c>
      <c r="D111" s="220"/>
      <c r="E111" s="220"/>
      <c r="F111" s="221"/>
      <c r="G111" s="28">
        <f>G110</f>
        <v>105.7</v>
      </c>
      <c r="H111" s="28">
        <f t="shared" ref="H111:K111" si="21">H110</f>
        <v>0</v>
      </c>
      <c r="I111" s="162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3"/>
    </row>
    <row r="112" spans="1:19" ht="25.5" x14ac:dyDescent="0.2">
      <c r="A112" s="251"/>
      <c r="B112" s="63" t="s">
        <v>35</v>
      </c>
      <c r="C112" s="231" t="s">
        <v>78</v>
      </c>
      <c r="D112" s="231"/>
      <c r="E112" s="231"/>
      <c r="F112" s="75" t="s">
        <v>25</v>
      </c>
      <c r="G112" s="25"/>
      <c r="H112" s="25"/>
      <c r="I112" s="164"/>
      <c r="J112" s="25"/>
      <c r="K112" s="25"/>
      <c r="L112" s="76" t="s">
        <v>330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3"/>
    </row>
    <row r="113" spans="1:24" ht="13.5" x14ac:dyDescent="0.2">
      <c r="A113" s="251"/>
      <c r="B113" s="210" t="s">
        <v>35</v>
      </c>
      <c r="C113" s="62" t="s">
        <v>0</v>
      </c>
      <c r="D113" s="218" t="s">
        <v>298</v>
      </c>
      <c r="E113" s="219"/>
      <c r="F113" s="61" t="s">
        <v>114</v>
      </c>
      <c r="G113" s="213"/>
      <c r="H113" s="214"/>
      <c r="I113" s="214"/>
      <c r="J113" s="214"/>
      <c r="K113" s="214"/>
      <c r="L113" s="64" t="s">
        <v>198</v>
      </c>
      <c r="M113" s="35" t="s">
        <v>256</v>
      </c>
      <c r="N113" s="47" t="s">
        <v>143</v>
      </c>
      <c r="O113" s="4" t="s">
        <v>19</v>
      </c>
      <c r="P113" s="152">
        <v>2</v>
      </c>
      <c r="Q113" s="4">
        <v>4</v>
      </c>
      <c r="R113" s="4">
        <v>3</v>
      </c>
      <c r="S113" s="103"/>
    </row>
    <row r="114" spans="1:24" x14ac:dyDescent="0.2">
      <c r="A114" s="251"/>
      <c r="B114" s="211"/>
      <c r="C114" s="206" t="s">
        <v>0</v>
      </c>
      <c r="D114" s="53">
        <v>188714469</v>
      </c>
      <c r="E114" s="36" t="s">
        <v>21</v>
      </c>
      <c r="F114" s="26" t="s">
        <v>26</v>
      </c>
      <c r="G114" s="8">
        <v>10</v>
      </c>
      <c r="H114" s="8"/>
      <c r="I114" s="161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3"/>
    </row>
    <row r="115" spans="1:24" x14ac:dyDescent="0.2">
      <c r="A115" s="251"/>
      <c r="B115" s="211"/>
      <c r="C115" s="206"/>
      <c r="D115" s="207" t="s">
        <v>29</v>
      </c>
      <c r="E115" s="208"/>
      <c r="F115" s="209"/>
      <c r="G115" s="28">
        <f t="shared" ref="G115:K115" si="22">SUM(G114:G114)</f>
        <v>10</v>
      </c>
      <c r="H115" s="28">
        <f t="shared" si="22"/>
        <v>0</v>
      </c>
      <c r="I115" s="162">
        <f t="shared" si="22"/>
        <v>266</v>
      </c>
      <c r="J115" s="28">
        <f t="shared" si="22"/>
        <v>10</v>
      </c>
      <c r="K115" s="28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4">
        <f>(I115-G115)/G115</f>
        <v>25.6</v>
      </c>
    </row>
    <row r="116" spans="1:24" ht="13.5" x14ac:dyDescent="0.2">
      <c r="A116" s="251"/>
      <c r="B116" s="211"/>
      <c r="C116" s="60" t="s">
        <v>17</v>
      </c>
      <c r="D116" s="218" t="s">
        <v>247</v>
      </c>
      <c r="E116" s="219"/>
      <c r="F116" s="61" t="s">
        <v>28</v>
      </c>
      <c r="G116" s="213"/>
      <c r="H116" s="214"/>
      <c r="I116" s="214"/>
      <c r="J116" s="214"/>
      <c r="K116" s="214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3"/>
    </row>
    <row r="117" spans="1:24" x14ac:dyDescent="0.2">
      <c r="A117" s="251"/>
      <c r="B117" s="211"/>
      <c r="C117" s="206" t="s">
        <v>17</v>
      </c>
      <c r="D117" s="53">
        <v>188714469</v>
      </c>
      <c r="E117" s="36" t="s">
        <v>21</v>
      </c>
      <c r="F117" s="26" t="s">
        <v>26</v>
      </c>
      <c r="G117" s="8">
        <v>1355.1</v>
      </c>
      <c r="H117" s="8"/>
      <c r="I117" s="200">
        <f>1350-245+91.5</f>
        <v>1196.5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251"/>
      <c r="B118" s="211"/>
      <c r="C118" s="206"/>
      <c r="D118" s="207" t="s">
        <v>29</v>
      </c>
      <c r="E118" s="208"/>
      <c r="F118" s="208"/>
      <c r="G118" s="186">
        <f t="shared" ref="G118:K118" si="23">SUM(G117:G117)</f>
        <v>1355.1</v>
      </c>
      <c r="H118" s="186">
        <f t="shared" si="23"/>
        <v>0</v>
      </c>
      <c r="I118" s="187">
        <f t="shared" si="23"/>
        <v>1196.5</v>
      </c>
      <c r="J118" s="186">
        <f t="shared" si="23"/>
        <v>2178</v>
      </c>
      <c r="K118" s="186">
        <f t="shared" si="23"/>
        <v>2400</v>
      </c>
      <c r="L118" s="188" t="s">
        <v>26</v>
      </c>
      <c r="M118" s="189" t="s">
        <v>26</v>
      </c>
      <c r="N118" s="189" t="s">
        <v>26</v>
      </c>
      <c r="O118" s="189" t="s">
        <v>26</v>
      </c>
      <c r="P118" s="189" t="s">
        <v>26</v>
      </c>
      <c r="Q118" s="189" t="s">
        <v>26</v>
      </c>
      <c r="R118" s="189" t="s">
        <v>26</v>
      </c>
      <c r="S118" s="103"/>
    </row>
    <row r="119" spans="1:24" ht="24.75" customHeight="1" x14ac:dyDescent="0.2">
      <c r="A119" s="251"/>
      <c r="B119" s="211"/>
      <c r="C119" s="184" t="s">
        <v>34</v>
      </c>
      <c r="D119" s="354" t="s">
        <v>327</v>
      </c>
      <c r="E119" s="355"/>
      <c r="F119" s="185" t="s">
        <v>28</v>
      </c>
      <c r="G119" s="213"/>
      <c r="H119" s="214"/>
      <c r="I119" s="214"/>
      <c r="J119" s="214"/>
      <c r="K119" s="214"/>
      <c r="L119" s="26" t="s">
        <v>140</v>
      </c>
      <c r="M119" s="35" t="s">
        <v>328</v>
      </c>
      <c r="N119" s="47" t="s">
        <v>329</v>
      </c>
      <c r="O119" s="4" t="s">
        <v>39</v>
      </c>
      <c r="P119" s="85">
        <v>200</v>
      </c>
      <c r="Q119" s="85">
        <v>300</v>
      </c>
      <c r="R119" s="85">
        <v>400</v>
      </c>
      <c r="S119" s="103"/>
    </row>
    <row r="120" spans="1:24" x14ac:dyDescent="0.2">
      <c r="A120" s="251"/>
      <c r="B120" s="211"/>
      <c r="C120" s="206" t="s">
        <v>34</v>
      </c>
      <c r="D120" s="53">
        <v>188714469</v>
      </c>
      <c r="E120" s="36" t="s">
        <v>21</v>
      </c>
      <c r="F120" s="26" t="s">
        <v>26</v>
      </c>
      <c r="G120" s="8"/>
      <c r="H120" s="8"/>
      <c r="I120" s="161">
        <v>1</v>
      </c>
      <c r="J120" s="8">
        <v>1.1000000000000001</v>
      </c>
      <c r="K120" s="8">
        <v>1.2</v>
      </c>
      <c r="L120" s="26" t="s">
        <v>26</v>
      </c>
      <c r="M120" s="44"/>
      <c r="N120" s="45"/>
      <c r="O120" s="46"/>
      <c r="P120" s="50"/>
      <c r="Q120" s="50"/>
      <c r="R120" s="51"/>
      <c r="S120" s="103"/>
    </row>
    <row r="121" spans="1:24" x14ac:dyDescent="0.2">
      <c r="A121" s="251"/>
      <c r="B121" s="212"/>
      <c r="C121" s="206"/>
      <c r="D121" s="356" t="s">
        <v>29</v>
      </c>
      <c r="E121" s="356"/>
      <c r="F121" s="356"/>
      <c r="G121" s="14">
        <f t="shared" ref="G121:K121" si="24">SUM(G120:G120)</f>
        <v>0</v>
      </c>
      <c r="H121" s="14">
        <f t="shared" si="24"/>
        <v>0</v>
      </c>
      <c r="I121" s="170">
        <f t="shared" si="24"/>
        <v>1</v>
      </c>
      <c r="J121" s="14">
        <f t="shared" si="24"/>
        <v>1.1000000000000001</v>
      </c>
      <c r="K121" s="14">
        <f t="shared" si="24"/>
        <v>1.2</v>
      </c>
      <c r="L121" s="13" t="s">
        <v>26</v>
      </c>
      <c r="M121" s="29" t="s">
        <v>26</v>
      </c>
      <c r="N121" s="29" t="s">
        <v>26</v>
      </c>
      <c r="O121" s="29" t="s">
        <v>26</v>
      </c>
      <c r="P121" s="29" t="s">
        <v>26</v>
      </c>
      <c r="Q121" s="29" t="s">
        <v>26</v>
      </c>
      <c r="R121" s="29" t="s">
        <v>26</v>
      </c>
      <c r="S121" s="104" t="e">
        <f>(I121-G121)/G121</f>
        <v>#DIV/0!</v>
      </c>
    </row>
    <row r="122" spans="1:24" x14ac:dyDescent="0.2">
      <c r="A122" s="334"/>
      <c r="B122" s="69" t="s">
        <v>35</v>
      </c>
      <c r="C122" s="220" t="s">
        <v>2</v>
      </c>
      <c r="D122" s="351"/>
      <c r="E122" s="351"/>
      <c r="F122" s="352"/>
      <c r="G122" s="30">
        <f>G115+G118+G121</f>
        <v>1365.1</v>
      </c>
      <c r="H122" s="30">
        <f t="shared" ref="H122:K122" si="25">H115+H118+H121</f>
        <v>0</v>
      </c>
      <c r="I122" s="30">
        <f t="shared" si="25"/>
        <v>1463.5</v>
      </c>
      <c r="J122" s="30">
        <f t="shared" si="25"/>
        <v>2189.1</v>
      </c>
      <c r="K122" s="30">
        <f t="shared" si="25"/>
        <v>2411.1999999999998</v>
      </c>
      <c r="L122" s="190" t="s">
        <v>26</v>
      </c>
      <c r="M122" s="191" t="s">
        <v>26</v>
      </c>
      <c r="N122" s="191" t="s">
        <v>26</v>
      </c>
      <c r="O122" s="191" t="s">
        <v>26</v>
      </c>
      <c r="P122" s="191" t="s">
        <v>26</v>
      </c>
      <c r="Q122" s="191" t="s">
        <v>26</v>
      </c>
      <c r="R122" s="191" t="s">
        <v>26</v>
      </c>
      <c r="S122" s="103"/>
    </row>
    <row r="123" spans="1:24" x14ac:dyDescent="0.2">
      <c r="A123" s="37" t="s">
        <v>0</v>
      </c>
      <c r="B123" s="227" t="s">
        <v>11</v>
      </c>
      <c r="C123" s="228"/>
      <c r="D123" s="228"/>
      <c r="E123" s="228"/>
      <c r="F123" s="228"/>
      <c r="G123" s="38">
        <f>G83+G122+G111+G105</f>
        <v>11440.159</v>
      </c>
      <c r="H123" s="38">
        <f>H83+H122+H111+H105</f>
        <v>0</v>
      </c>
      <c r="I123" s="165">
        <f>I83+I122+I111+I105</f>
        <v>11750.583000000001</v>
      </c>
      <c r="J123" s="38">
        <f>J83+J122+J111+J105</f>
        <v>13715.89</v>
      </c>
      <c r="K123" s="38">
        <f>K83+K122+K111+K105</f>
        <v>14195.75</v>
      </c>
      <c r="L123" s="39" t="s">
        <v>26</v>
      </c>
      <c r="M123" s="40" t="s">
        <v>26</v>
      </c>
      <c r="N123" s="40" t="s">
        <v>26</v>
      </c>
      <c r="O123" s="40" t="s">
        <v>26</v>
      </c>
      <c r="P123" s="40" t="s">
        <v>26</v>
      </c>
      <c r="Q123" s="40" t="s">
        <v>26</v>
      </c>
      <c r="R123" s="40" t="s">
        <v>26</v>
      </c>
      <c r="S123" s="103"/>
    </row>
    <row r="124" spans="1:24" x14ac:dyDescent="0.2">
      <c r="A124" s="24" t="s">
        <v>17</v>
      </c>
      <c r="B124" s="229" t="s">
        <v>146</v>
      </c>
      <c r="C124" s="229"/>
      <c r="D124" s="229"/>
      <c r="E124" s="229"/>
      <c r="F124" s="229"/>
      <c r="G124" s="229"/>
      <c r="H124" s="229"/>
      <c r="I124" s="229"/>
      <c r="J124" s="229"/>
      <c r="K124" s="229"/>
      <c r="L124" s="229"/>
      <c r="M124" s="229"/>
      <c r="N124" s="229"/>
      <c r="O124" s="229"/>
      <c r="P124" s="229"/>
      <c r="Q124" s="229"/>
      <c r="R124" s="230"/>
      <c r="S124" s="103"/>
    </row>
    <row r="125" spans="1:24" ht="38.25" x14ac:dyDescent="0.2">
      <c r="A125" s="250" t="s">
        <v>17</v>
      </c>
      <c r="B125" s="235" t="s">
        <v>0</v>
      </c>
      <c r="C125" s="231" t="s">
        <v>233</v>
      </c>
      <c r="D125" s="231"/>
      <c r="E125" s="231"/>
      <c r="F125" s="273" t="s">
        <v>25</v>
      </c>
      <c r="G125" s="25"/>
      <c r="H125" s="25"/>
      <c r="I125" s="164"/>
      <c r="J125" s="25"/>
      <c r="K125" s="25"/>
      <c r="L125" s="215" t="s">
        <v>254</v>
      </c>
      <c r="M125" s="33" t="s">
        <v>79</v>
      </c>
      <c r="N125" s="33" t="s">
        <v>80</v>
      </c>
      <c r="O125" s="34" t="s">
        <v>18</v>
      </c>
      <c r="P125" s="77">
        <v>0.5</v>
      </c>
      <c r="Q125" s="77">
        <v>0.5</v>
      </c>
      <c r="R125" s="147">
        <v>0.5</v>
      </c>
      <c r="S125" s="103"/>
    </row>
    <row r="126" spans="1:24" ht="25.5" x14ac:dyDescent="0.2">
      <c r="A126" s="251"/>
      <c r="B126" s="271"/>
      <c r="C126" s="272"/>
      <c r="D126" s="272"/>
      <c r="E126" s="272"/>
      <c r="F126" s="273"/>
      <c r="G126" s="49"/>
      <c r="H126" s="49"/>
      <c r="I126" s="166"/>
      <c r="J126" s="49"/>
      <c r="K126" s="49"/>
      <c r="L126" s="216"/>
      <c r="M126" s="33" t="s">
        <v>81</v>
      </c>
      <c r="N126" s="33" t="s">
        <v>205</v>
      </c>
      <c r="O126" s="34" t="s">
        <v>18</v>
      </c>
      <c r="P126" s="147">
        <v>4</v>
      </c>
      <c r="Q126" s="147">
        <v>5</v>
      </c>
      <c r="R126" s="147">
        <v>5</v>
      </c>
      <c r="S126" s="103"/>
    </row>
    <row r="127" spans="1:24" x14ac:dyDescent="0.2">
      <c r="A127" s="251"/>
      <c r="B127" s="210" t="s">
        <v>0</v>
      </c>
      <c r="C127" s="252" t="s">
        <v>0</v>
      </c>
      <c r="D127" s="287" t="s">
        <v>299</v>
      </c>
      <c r="E127" s="288"/>
      <c r="F127" s="256" t="s">
        <v>114</v>
      </c>
      <c r="G127" s="213"/>
      <c r="H127" s="214"/>
      <c r="I127" s="214"/>
      <c r="J127" s="214"/>
      <c r="K127" s="293"/>
      <c r="L127" s="260" t="s">
        <v>255</v>
      </c>
      <c r="M127" s="35" t="s">
        <v>148</v>
      </c>
      <c r="N127" s="47" t="s">
        <v>82</v>
      </c>
      <c r="O127" s="4" t="s">
        <v>39</v>
      </c>
      <c r="P127" s="85">
        <v>2</v>
      </c>
      <c r="Q127" s="85">
        <v>1</v>
      </c>
      <c r="R127" s="85">
        <v>1</v>
      </c>
      <c r="S127" s="103"/>
      <c r="T127" s="283"/>
      <c r="U127" s="283"/>
      <c r="V127" s="283"/>
      <c r="W127" s="283"/>
      <c r="X127" s="283"/>
    </row>
    <row r="128" spans="1:24" x14ac:dyDescent="0.2">
      <c r="A128" s="251"/>
      <c r="B128" s="211"/>
      <c r="C128" s="253"/>
      <c r="D128" s="289"/>
      <c r="E128" s="290"/>
      <c r="F128" s="257"/>
      <c r="G128" s="258"/>
      <c r="H128" s="294"/>
      <c r="I128" s="294"/>
      <c r="J128" s="294"/>
      <c r="K128" s="295"/>
      <c r="L128" s="261"/>
      <c r="M128" s="35" t="s">
        <v>149</v>
      </c>
      <c r="N128" s="47" t="s">
        <v>84</v>
      </c>
      <c r="O128" s="4" t="s">
        <v>39</v>
      </c>
      <c r="P128" s="85">
        <v>37</v>
      </c>
      <c r="Q128" s="85">
        <v>39</v>
      </c>
      <c r="R128" s="85">
        <v>39</v>
      </c>
      <c r="S128" s="103"/>
      <c r="T128" s="74"/>
      <c r="U128" s="74"/>
      <c r="V128" s="74"/>
      <c r="W128" s="74"/>
      <c r="X128" s="74"/>
    </row>
    <row r="129" spans="1:24" ht="25.5" x14ac:dyDescent="0.2">
      <c r="A129" s="251"/>
      <c r="B129" s="211"/>
      <c r="C129" s="253"/>
      <c r="D129" s="289"/>
      <c r="E129" s="290"/>
      <c r="F129" s="257"/>
      <c r="G129" s="258"/>
      <c r="H129" s="294"/>
      <c r="I129" s="294"/>
      <c r="J129" s="294"/>
      <c r="K129" s="295"/>
      <c r="L129" s="261"/>
      <c r="M129" s="35" t="s">
        <v>206</v>
      </c>
      <c r="N129" s="35" t="s">
        <v>207</v>
      </c>
      <c r="O129" s="4" t="s">
        <v>19</v>
      </c>
      <c r="P129" s="85">
        <v>0</v>
      </c>
      <c r="Q129" s="85">
        <v>1500</v>
      </c>
      <c r="R129" s="85">
        <v>2500</v>
      </c>
      <c r="S129" s="103"/>
      <c r="T129" s="74"/>
      <c r="U129" s="74"/>
      <c r="V129" s="74"/>
      <c r="W129" s="74"/>
      <c r="X129" s="74"/>
    </row>
    <row r="130" spans="1:24" x14ac:dyDescent="0.2">
      <c r="A130" s="251"/>
      <c r="B130" s="211"/>
      <c r="C130" s="253"/>
      <c r="D130" s="289"/>
      <c r="E130" s="290"/>
      <c r="F130" s="257"/>
      <c r="G130" s="258"/>
      <c r="H130" s="294"/>
      <c r="I130" s="294"/>
      <c r="J130" s="294"/>
      <c r="K130" s="295"/>
      <c r="L130" s="158" t="s">
        <v>26</v>
      </c>
      <c r="M130" s="35" t="s">
        <v>292</v>
      </c>
      <c r="N130" s="192" t="s">
        <v>333</v>
      </c>
      <c r="O130" s="193" t="s">
        <v>18</v>
      </c>
      <c r="P130" s="153">
        <v>0</v>
      </c>
      <c r="Q130" s="153">
        <v>0</v>
      </c>
      <c r="R130" s="153">
        <v>100</v>
      </c>
      <c r="S130" s="103"/>
      <c r="T130" s="130"/>
      <c r="U130" s="130"/>
      <c r="V130" s="130"/>
      <c r="W130" s="130"/>
      <c r="X130" s="130"/>
    </row>
    <row r="131" spans="1:24" ht="25.5" x14ac:dyDescent="0.2">
      <c r="A131" s="251"/>
      <c r="B131" s="211"/>
      <c r="C131" s="286"/>
      <c r="D131" s="291"/>
      <c r="E131" s="292"/>
      <c r="F131" s="281"/>
      <c r="G131" s="279"/>
      <c r="H131" s="280"/>
      <c r="I131" s="280"/>
      <c r="J131" s="280"/>
      <c r="K131" s="296"/>
      <c r="L131" s="158" t="s">
        <v>26</v>
      </c>
      <c r="M131" s="35" t="s">
        <v>293</v>
      </c>
      <c r="N131" s="87" t="s">
        <v>294</v>
      </c>
      <c r="O131" s="72" t="s">
        <v>18</v>
      </c>
      <c r="P131" s="85">
        <v>0</v>
      </c>
      <c r="Q131" s="85">
        <v>10</v>
      </c>
      <c r="R131" s="85">
        <v>10</v>
      </c>
      <c r="S131" s="103"/>
      <c r="T131" s="130"/>
      <c r="U131" s="130"/>
      <c r="V131" s="130"/>
      <c r="W131" s="130"/>
      <c r="X131" s="130"/>
    </row>
    <row r="132" spans="1:24" x14ac:dyDescent="0.2">
      <c r="A132" s="251"/>
      <c r="B132" s="211"/>
      <c r="C132" s="206" t="s">
        <v>0</v>
      </c>
      <c r="D132" s="53">
        <v>188714469</v>
      </c>
      <c r="E132" s="54" t="s">
        <v>21</v>
      </c>
      <c r="F132" s="26" t="s">
        <v>26</v>
      </c>
      <c r="G132" s="8">
        <v>218.1</v>
      </c>
      <c r="H132" s="8"/>
      <c r="I132" s="161">
        <f>780</f>
        <v>780</v>
      </c>
      <c r="J132" s="8">
        <v>225.94</v>
      </c>
      <c r="K132" s="8">
        <v>248.54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251"/>
      <c r="B133" s="211"/>
      <c r="C133" s="206"/>
      <c r="D133" s="207" t="s">
        <v>29</v>
      </c>
      <c r="E133" s="208"/>
      <c r="F133" s="209"/>
      <c r="G133" s="28">
        <f t="shared" ref="G133:K133" si="26">SUM(G132:G132)</f>
        <v>218.1</v>
      </c>
      <c r="H133" s="28">
        <f t="shared" si="26"/>
        <v>0</v>
      </c>
      <c r="I133" s="162">
        <f t="shared" si="26"/>
        <v>780</v>
      </c>
      <c r="J133" s="28">
        <f t="shared" si="26"/>
        <v>225.94</v>
      </c>
      <c r="K133" s="28">
        <f t="shared" si="26"/>
        <v>248.54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2.5763411279229711</v>
      </c>
    </row>
    <row r="134" spans="1:24" ht="25.5" x14ac:dyDescent="0.2">
      <c r="A134" s="251"/>
      <c r="B134" s="211"/>
      <c r="C134" s="60" t="s">
        <v>17</v>
      </c>
      <c r="D134" s="218" t="s">
        <v>300</v>
      </c>
      <c r="E134" s="219"/>
      <c r="F134" s="61" t="s">
        <v>28</v>
      </c>
      <c r="G134" s="213"/>
      <c r="H134" s="214"/>
      <c r="I134" s="214"/>
      <c r="J134" s="214"/>
      <c r="K134" s="214"/>
      <c r="L134" s="64" t="s">
        <v>26</v>
      </c>
      <c r="M134" s="35" t="s">
        <v>147</v>
      </c>
      <c r="N134" s="47" t="s">
        <v>83</v>
      </c>
      <c r="O134" s="4" t="s">
        <v>39</v>
      </c>
      <c r="P134" s="85">
        <v>120</v>
      </c>
      <c r="Q134" s="85">
        <v>120</v>
      </c>
      <c r="R134" s="85">
        <v>220</v>
      </c>
      <c r="S134" s="103"/>
      <c r="T134" s="283"/>
      <c r="U134" s="283"/>
      <c r="V134" s="283"/>
      <c r="W134" s="283"/>
      <c r="X134" s="283"/>
    </row>
    <row r="135" spans="1:24" x14ac:dyDescent="0.2">
      <c r="A135" s="251"/>
      <c r="B135" s="211"/>
      <c r="C135" s="206" t="s">
        <v>17</v>
      </c>
      <c r="D135" s="53">
        <v>188714469</v>
      </c>
      <c r="E135" s="54" t="s">
        <v>21</v>
      </c>
      <c r="F135" s="26" t="s">
        <v>26</v>
      </c>
      <c r="G135" s="8">
        <v>17.600000000000001</v>
      </c>
      <c r="H135" s="8"/>
      <c r="I135" s="161">
        <v>20</v>
      </c>
      <c r="J135" s="8">
        <v>20</v>
      </c>
      <c r="K135" s="8">
        <v>22</v>
      </c>
      <c r="L135" s="27" t="s">
        <v>26</v>
      </c>
      <c r="M135" s="44"/>
      <c r="N135" s="45"/>
      <c r="O135" s="46"/>
      <c r="P135" s="50"/>
      <c r="Q135" s="50"/>
      <c r="R135" s="51"/>
      <c r="S135" s="103"/>
    </row>
    <row r="136" spans="1:24" x14ac:dyDescent="0.2">
      <c r="A136" s="251"/>
      <c r="B136" s="211"/>
      <c r="C136" s="206"/>
      <c r="D136" s="207" t="s">
        <v>29</v>
      </c>
      <c r="E136" s="208"/>
      <c r="F136" s="209"/>
      <c r="G136" s="28">
        <f t="shared" ref="G136:K136" si="27">SUM(G135:G135)</f>
        <v>17.600000000000001</v>
      </c>
      <c r="H136" s="28">
        <f t="shared" si="27"/>
        <v>0</v>
      </c>
      <c r="I136" s="162">
        <f t="shared" si="27"/>
        <v>20</v>
      </c>
      <c r="J136" s="28">
        <f t="shared" si="27"/>
        <v>20</v>
      </c>
      <c r="K136" s="28">
        <f t="shared" si="27"/>
        <v>22</v>
      </c>
      <c r="L136" s="13" t="s">
        <v>26</v>
      </c>
      <c r="M136" s="29" t="s">
        <v>26</v>
      </c>
      <c r="N136" s="29" t="s">
        <v>26</v>
      </c>
      <c r="O136" s="29" t="s">
        <v>26</v>
      </c>
      <c r="P136" s="29" t="s">
        <v>26</v>
      </c>
      <c r="Q136" s="29" t="s">
        <v>26</v>
      </c>
      <c r="R136" s="29" t="s">
        <v>26</v>
      </c>
      <c r="S136" s="104">
        <f>(I136-G136)/G136</f>
        <v>0.13636363636363627</v>
      </c>
    </row>
    <row r="137" spans="1:24" x14ac:dyDescent="0.2">
      <c r="A137" s="251"/>
      <c r="B137" s="68" t="s">
        <v>0</v>
      </c>
      <c r="C137" s="284" t="s">
        <v>2</v>
      </c>
      <c r="D137" s="284"/>
      <c r="E137" s="284"/>
      <c r="F137" s="285"/>
      <c r="G137" s="89">
        <f>G133+G136</f>
        <v>235.7</v>
      </c>
      <c r="H137" s="89">
        <f>H133+H136</f>
        <v>0</v>
      </c>
      <c r="I137" s="167">
        <f>I133+I136</f>
        <v>800</v>
      </c>
      <c r="J137" s="89">
        <f>J133+J136</f>
        <v>245.94</v>
      </c>
      <c r="K137" s="89">
        <f>K133+K136</f>
        <v>270.53999999999996</v>
      </c>
      <c r="L137" s="31" t="s">
        <v>26</v>
      </c>
      <c r="M137" s="32" t="s">
        <v>26</v>
      </c>
      <c r="N137" s="32" t="s">
        <v>26</v>
      </c>
      <c r="O137" s="32" t="s">
        <v>26</v>
      </c>
      <c r="P137" s="32" t="s">
        <v>26</v>
      </c>
      <c r="Q137" s="32" t="s">
        <v>26</v>
      </c>
      <c r="R137" s="32" t="s">
        <v>26</v>
      </c>
      <c r="S137" s="103"/>
    </row>
    <row r="138" spans="1:24" ht="25.5" x14ac:dyDescent="0.2">
      <c r="A138" s="251"/>
      <c r="B138" s="63" t="s">
        <v>17</v>
      </c>
      <c r="C138" s="231" t="s">
        <v>85</v>
      </c>
      <c r="D138" s="231"/>
      <c r="E138" s="231"/>
      <c r="F138" s="75" t="s">
        <v>25</v>
      </c>
      <c r="G138" s="297"/>
      <c r="H138" s="298"/>
      <c r="I138" s="298"/>
      <c r="J138" s="298"/>
      <c r="K138" s="298"/>
      <c r="L138" s="76" t="s">
        <v>234</v>
      </c>
      <c r="M138" s="33" t="s">
        <v>152</v>
      </c>
      <c r="N138" s="33" t="s">
        <v>115</v>
      </c>
      <c r="O138" s="34" t="s">
        <v>18</v>
      </c>
      <c r="P138" s="77">
        <v>0.1</v>
      </c>
      <c r="Q138" s="77">
        <v>0.5</v>
      </c>
      <c r="R138" s="147">
        <v>0.5</v>
      </c>
      <c r="S138" s="103"/>
      <c r="T138" s="70"/>
      <c r="U138" s="70"/>
      <c r="V138" s="70"/>
      <c r="W138" s="70"/>
      <c r="X138" s="70"/>
    </row>
    <row r="139" spans="1:24" ht="25.5" x14ac:dyDescent="0.2">
      <c r="A139" s="251"/>
      <c r="B139" s="210" t="s">
        <v>17</v>
      </c>
      <c r="C139" s="252" t="s">
        <v>0</v>
      </c>
      <c r="D139" s="218" t="s">
        <v>301</v>
      </c>
      <c r="E139" s="219"/>
      <c r="F139" s="256" t="s">
        <v>28</v>
      </c>
      <c r="G139" s="213"/>
      <c r="H139" s="214"/>
      <c r="I139" s="214"/>
      <c r="J139" s="214"/>
      <c r="K139" s="214"/>
      <c r="L139" s="260" t="s">
        <v>26</v>
      </c>
      <c r="M139" s="35" t="s">
        <v>151</v>
      </c>
      <c r="N139" s="83" t="s">
        <v>236</v>
      </c>
      <c r="O139" s="72" t="s">
        <v>39</v>
      </c>
      <c r="P139" s="85">
        <v>10</v>
      </c>
      <c r="Q139" s="85">
        <v>11</v>
      </c>
      <c r="R139" s="85">
        <v>12</v>
      </c>
      <c r="S139" s="103"/>
      <c r="T139" s="283"/>
      <c r="U139" s="283"/>
      <c r="V139" s="283"/>
      <c r="W139" s="283"/>
      <c r="X139" s="283"/>
    </row>
    <row r="140" spans="1:24" x14ac:dyDescent="0.2">
      <c r="A140" s="251"/>
      <c r="B140" s="211"/>
      <c r="C140" s="253"/>
      <c r="D140" s="254"/>
      <c r="E140" s="255"/>
      <c r="F140" s="257"/>
      <c r="G140" s="258"/>
      <c r="H140" s="259"/>
      <c r="I140" s="259"/>
      <c r="J140" s="259"/>
      <c r="K140" s="259"/>
      <c r="L140" s="261"/>
      <c r="M140" s="35" t="s">
        <v>239</v>
      </c>
      <c r="N140" s="87" t="s">
        <v>216</v>
      </c>
      <c r="O140" s="72" t="s">
        <v>19</v>
      </c>
      <c r="P140" s="99">
        <v>1200</v>
      </c>
      <c r="Q140" s="99">
        <v>1300</v>
      </c>
      <c r="R140" s="135">
        <v>1400</v>
      </c>
      <c r="S140" s="103"/>
      <c r="T140" s="74"/>
      <c r="U140" s="74"/>
      <c r="V140" s="74"/>
      <c r="W140" s="74"/>
      <c r="X140" s="74"/>
    </row>
    <row r="141" spans="1:24" x14ac:dyDescent="0.2">
      <c r="A141" s="251"/>
      <c r="B141" s="211"/>
      <c r="C141" s="286"/>
      <c r="D141" s="265"/>
      <c r="E141" s="266"/>
      <c r="F141" s="281"/>
      <c r="G141" s="279"/>
      <c r="H141" s="280"/>
      <c r="I141" s="280"/>
      <c r="J141" s="280"/>
      <c r="K141" s="280"/>
      <c r="L141" s="264"/>
      <c r="M141" s="35" t="s">
        <v>248</v>
      </c>
      <c r="N141" s="87" t="s">
        <v>249</v>
      </c>
      <c r="O141" s="72" t="s">
        <v>39</v>
      </c>
      <c r="P141" s="99">
        <v>100</v>
      </c>
      <c r="Q141" s="99">
        <v>110</v>
      </c>
      <c r="R141" s="100">
        <v>120</v>
      </c>
      <c r="S141" s="103"/>
      <c r="T141" s="74"/>
      <c r="U141" s="74"/>
      <c r="V141" s="74"/>
      <c r="W141" s="74"/>
      <c r="X141" s="74"/>
    </row>
    <row r="142" spans="1:24" x14ac:dyDescent="0.2">
      <c r="A142" s="251"/>
      <c r="B142" s="211"/>
      <c r="C142" s="206" t="s">
        <v>0</v>
      </c>
      <c r="D142" s="53">
        <v>302415311</v>
      </c>
      <c r="E142" s="54" t="s">
        <v>21</v>
      </c>
      <c r="F142" s="26" t="s">
        <v>26</v>
      </c>
      <c r="G142" s="8">
        <v>119.5</v>
      </c>
      <c r="H142" s="8"/>
      <c r="I142" s="161">
        <v>141.9</v>
      </c>
      <c r="J142" s="8">
        <v>132.22</v>
      </c>
      <c r="K142" s="8">
        <v>145.44200000000001</v>
      </c>
      <c r="L142" s="27" t="s">
        <v>26</v>
      </c>
      <c r="M142" s="44"/>
      <c r="N142" s="45"/>
      <c r="O142" s="46"/>
      <c r="P142" s="50"/>
      <c r="Q142" s="50"/>
      <c r="R142" s="51"/>
      <c r="S142" s="103"/>
    </row>
    <row r="143" spans="1:24" x14ac:dyDescent="0.2">
      <c r="A143" s="251"/>
      <c r="B143" s="211"/>
      <c r="C143" s="206"/>
      <c r="D143" s="53">
        <v>302415311</v>
      </c>
      <c r="E143" s="54" t="s">
        <v>24</v>
      </c>
      <c r="F143" s="26" t="s">
        <v>26</v>
      </c>
      <c r="G143" s="8">
        <v>4.4000000000000004</v>
      </c>
      <c r="H143" s="8"/>
      <c r="I143" s="161">
        <v>8</v>
      </c>
      <c r="J143" s="8">
        <v>11</v>
      </c>
      <c r="K143" s="8">
        <v>12.1</v>
      </c>
      <c r="L143" s="27" t="s">
        <v>26</v>
      </c>
      <c r="M143" s="44"/>
      <c r="N143" s="45"/>
      <c r="O143" s="46"/>
      <c r="P143" s="50"/>
      <c r="Q143" s="50"/>
      <c r="R143" s="51"/>
      <c r="S143" s="103"/>
    </row>
    <row r="144" spans="1:24" x14ac:dyDescent="0.2">
      <c r="A144" s="251"/>
      <c r="B144" s="211"/>
      <c r="C144" s="206"/>
      <c r="D144" s="207" t="s">
        <v>29</v>
      </c>
      <c r="E144" s="208"/>
      <c r="F144" s="209"/>
      <c r="G144" s="28">
        <f>SUM(G142:G143)</f>
        <v>123.9</v>
      </c>
      <c r="H144" s="28">
        <f t="shared" ref="H144:K144" si="28">SUM(H142:H143)</f>
        <v>0</v>
      </c>
      <c r="I144" s="162">
        <f t="shared" si="28"/>
        <v>149.9</v>
      </c>
      <c r="J144" s="28">
        <f t="shared" si="28"/>
        <v>143.22</v>
      </c>
      <c r="K144" s="28">
        <f t="shared" si="28"/>
        <v>157.542</v>
      </c>
      <c r="L144" s="13" t="s">
        <v>26</v>
      </c>
      <c r="M144" s="29" t="s">
        <v>26</v>
      </c>
      <c r="N144" s="29" t="s">
        <v>26</v>
      </c>
      <c r="O144" s="29" t="s">
        <v>26</v>
      </c>
      <c r="P144" s="29" t="s">
        <v>26</v>
      </c>
      <c r="Q144" s="29" t="s">
        <v>26</v>
      </c>
      <c r="R144" s="29" t="s">
        <v>26</v>
      </c>
      <c r="S144" s="104">
        <f>(I144-G144)/G144</f>
        <v>0.20984665052461662</v>
      </c>
    </row>
    <row r="145" spans="1:24" ht="25.5" x14ac:dyDescent="0.2">
      <c r="A145" s="251"/>
      <c r="B145" s="211"/>
      <c r="C145" s="237" t="s">
        <v>17</v>
      </c>
      <c r="D145" s="218" t="s">
        <v>87</v>
      </c>
      <c r="E145" s="219"/>
      <c r="F145" s="256" t="s">
        <v>114</v>
      </c>
      <c r="G145" s="213"/>
      <c r="H145" s="214"/>
      <c r="I145" s="214"/>
      <c r="J145" s="214"/>
      <c r="K145" s="214"/>
      <c r="L145" s="260" t="s">
        <v>235</v>
      </c>
      <c r="M145" s="35" t="s">
        <v>150</v>
      </c>
      <c r="N145" s="47" t="s">
        <v>153</v>
      </c>
      <c r="O145" s="4" t="s">
        <v>39</v>
      </c>
      <c r="P145" s="85">
        <v>102</v>
      </c>
      <c r="Q145" s="85">
        <v>104</v>
      </c>
      <c r="R145" s="85">
        <v>105</v>
      </c>
      <c r="S145" s="103"/>
      <c r="T145" s="283"/>
      <c r="U145" s="283"/>
      <c r="V145" s="283"/>
      <c r="W145" s="283"/>
      <c r="X145" s="283"/>
    </row>
    <row r="146" spans="1:24" ht="25.5" x14ac:dyDescent="0.2">
      <c r="A146" s="251"/>
      <c r="B146" s="211"/>
      <c r="C146" s="239"/>
      <c r="D146" s="265"/>
      <c r="E146" s="266"/>
      <c r="F146" s="281"/>
      <c r="G146" s="279"/>
      <c r="H146" s="280"/>
      <c r="I146" s="280"/>
      <c r="J146" s="280"/>
      <c r="K146" s="280"/>
      <c r="L146" s="264"/>
      <c r="M146" s="35" t="s">
        <v>240</v>
      </c>
      <c r="N146" s="87" t="s">
        <v>217</v>
      </c>
      <c r="O146" s="72" t="s">
        <v>19</v>
      </c>
      <c r="P146" s="88">
        <v>25</v>
      </c>
      <c r="Q146" s="88">
        <v>27</v>
      </c>
      <c r="R146" s="88">
        <v>29</v>
      </c>
      <c r="S146" s="103"/>
      <c r="T146" s="74"/>
      <c r="U146" s="74"/>
      <c r="V146" s="74"/>
      <c r="W146" s="74"/>
      <c r="X146" s="74"/>
    </row>
    <row r="147" spans="1:24" x14ac:dyDescent="0.2">
      <c r="A147" s="251"/>
      <c r="B147" s="211"/>
      <c r="C147" s="206" t="s">
        <v>17</v>
      </c>
      <c r="D147" s="53">
        <v>302415311</v>
      </c>
      <c r="E147" s="54" t="s">
        <v>21</v>
      </c>
      <c r="F147" s="26" t="s">
        <v>26</v>
      </c>
      <c r="G147" s="8">
        <v>35.799999999999997</v>
      </c>
      <c r="H147" s="8"/>
      <c r="I147" s="161">
        <v>39.200000000000003</v>
      </c>
      <c r="J147" s="8">
        <v>39.799999999999997</v>
      </c>
      <c r="K147" s="8">
        <v>43.32</v>
      </c>
      <c r="L147" s="27" t="s">
        <v>26</v>
      </c>
      <c r="M147" s="44"/>
      <c r="N147" s="44"/>
      <c r="O147" s="44"/>
      <c r="P147" s="44"/>
      <c r="Q147" s="44"/>
      <c r="R147" s="44"/>
      <c r="S147" s="105"/>
    </row>
    <row r="148" spans="1:24" x14ac:dyDescent="0.2">
      <c r="A148" s="251"/>
      <c r="B148" s="211"/>
      <c r="C148" s="206"/>
      <c r="D148" s="207" t="s">
        <v>29</v>
      </c>
      <c r="E148" s="208"/>
      <c r="F148" s="209"/>
      <c r="G148" s="28">
        <f t="shared" ref="G148:K148" si="29">SUM(G147:G147)</f>
        <v>35.799999999999997</v>
      </c>
      <c r="H148" s="28">
        <f t="shared" si="29"/>
        <v>0</v>
      </c>
      <c r="I148" s="162">
        <f t="shared" si="29"/>
        <v>39.200000000000003</v>
      </c>
      <c r="J148" s="28">
        <f t="shared" si="29"/>
        <v>39.799999999999997</v>
      </c>
      <c r="K148" s="28">
        <f t="shared" si="29"/>
        <v>43.32</v>
      </c>
      <c r="L148" s="13" t="s">
        <v>26</v>
      </c>
      <c r="M148" s="29" t="s">
        <v>26</v>
      </c>
      <c r="N148" s="29" t="s">
        <v>26</v>
      </c>
      <c r="O148" s="29" t="s">
        <v>26</v>
      </c>
      <c r="P148" s="29" t="s">
        <v>26</v>
      </c>
      <c r="Q148" s="29" t="s">
        <v>26</v>
      </c>
      <c r="R148" s="29" t="s">
        <v>26</v>
      </c>
      <c r="S148" s="104">
        <f>(I148-G148)/G148</f>
        <v>9.4972067039106309E-2</v>
      </c>
    </row>
    <row r="149" spans="1:24" x14ac:dyDescent="0.2">
      <c r="A149" s="251"/>
      <c r="B149" s="69" t="s">
        <v>17</v>
      </c>
      <c r="C149" s="220" t="s">
        <v>2</v>
      </c>
      <c r="D149" s="220"/>
      <c r="E149" s="220"/>
      <c r="F149" s="221"/>
      <c r="G149" s="30">
        <f>G144+G148</f>
        <v>159.69999999999999</v>
      </c>
      <c r="H149" s="30">
        <f t="shared" ref="H149:K149" si="30">H144+H148</f>
        <v>0</v>
      </c>
      <c r="I149" s="163">
        <f t="shared" si="30"/>
        <v>189.10000000000002</v>
      </c>
      <c r="J149" s="30">
        <f t="shared" si="30"/>
        <v>183.01999999999998</v>
      </c>
      <c r="K149" s="30">
        <f t="shared" si="30"/>
        <v>200.86199999999999</v>
      </c>
      <c r="L149" s="31" t="s">
        <v>26</v>
      </c>
      <c r="M149" s="32" t="s">
        <v>26</v>
      </c>
      <c r="N149" s="32" t="s">
        <v>26</v>
      </c>
      <c r="O149" s="32" t="s">
        <v>26</v>
      </c>
      <c r="P149" s="32" t="s">
        <v>26</v>
      </c>
      <c r="Q149" s="32" t="s">
        <v>26</v>
      </c>
      <c r="R149" s="32" t="s">
        <v>26</v>
      </c>
      <c r="S149" s="103"/>
    </row>
    <row r="150" spans="1:24" x14ac:dyDescent="0.2">
      <c r="A150" s="37" t="s">
        <v>17</v>
      </c>
      <c r="B150" s="227" t="s">
        <v>11</v>
      </c>
      <c r="C150" s="228"/>
      <c r="D150" s="228"/>
      <c r="E150" s="228"/>
      <c r="F150" s="228"/>
      <c r="G150" s="38">
        <f>G137+G149</f>
        <v>395.4</v>
      </c>
      <c r="H150" s="38">
        <f t="shared" ref="H150:K150" si="31">H137+H149</f>
        <v>0</v>
      </c>
      <c r="I150" s="165">
        <f t="shared" si="31"/>
        <v>989.1</v>
      </c>
      <c r="J150" s="38">
        <f t="shared" si="31"/>
        <v>428.96</v>
      </c>
      <c r="K150" s="38">
        <f t="shared" si="31"/>
        <v>471.40199999999993</v>
      </c>
      <c r="L150" s="39" t="s">
        <v>26</v>
      </c>
      <c r="M150" s="40" t="s">
        <v>26</v>
      </c>
      <c r="N150" s="40" t="s">
        <v>26</v>
      </c>
      <c r="O150" s="40" t="s">
        <v>26</v>
      </c>
      <c r="P150" s="40" t="s">
        <v>26</v>
      </c>
      <c r="Q150" s="40" t="s">
        <v>26</v>
      </c>
      <c r="R150" s="40" t="s">
        <v>26</v>
      </c>
      <c r="S150" s="103"/>
    </row>
    <row r="151" spans="1:24" x14ac:dyDescent="0.2">
      <c r="A151" s="24" t="s">
        <v>34</v>
      </c>
      <c r="B151" s="229" t="s">
        <v>204</v>
      </c>
      <c r="C151" s="229"/>
      <c r="D151" s="229"/>
      <c r="E151" s="229"/>
      <c r="F151" s="229"/>
      <c r="G151" s="229"/>
      <c r="H151" s="229"/>
      <c r="I151" s="229"/>
      <c r="J151" s="229"/>
      <c r="K151" s="229"/>
      <c r="L151" s="229"/>
      <c r="M151" s="229"/>
      <c r="N151" s="229"/>
      <c r="O151" s="229"/>
      <c r="P151" s="229"/>
      <c r="Q151" s="229"/>
      <c r="R151" s="230"/>
      <c r="S151" s="103"/>
    </row>
    <row r="152" spans="1:24" x14ac:dyDescent="0.2">
      <c r="A152" s="250" t="s">
        <v>34</v>
      </c>
      <c r="B152" s="48" t="s">
        <v>0</v>
      </c>
      <c r="C152" s="231" t="s">
        <v>90</v>
      </c>
      <c r="D152" s="231"/>
      <c r="E152" s="231"/>
      <c r="F152" s="75" t="s">
        <v>25</v>
      </c>
      <c r="G152" s="25"/>
      <c r="H152" s="25"/>
      <c r="I152" s="164"/>
      <c r="J152" s="25"/>
      <c r="K152" s="25"/>
      <c r="L152" s="76" t="s">
        <v>154</v>
      </c>
      <c r="M152" s="33" t="s">
        <v>86</v>
      </c>
      <c r="N152" s="33" t="s">
        <v>155</v>
      </c>
      <c r="O152" s="34" t="s">
        <v>39</v>
      </c>
      <c r="P152" s="77">
        <v>15</v>
      </c>
      <c r="Q152" s="77">
        <v>15</v>
      </c>
      <c r="R152" s="77">
        <v>15</v>
      </c>
      <c r="S152" s="103"/>
    </row>
    <row r="153" spans="1:24" ht="25.5" x14ac:dyDescent="0.2">
      <c r="A153" s="251"/>
      <c r="B153" s="210" t="s">
        <v>0</v>
      </c>
      <c r="C153" s="62" t="s">
        <v>0</v>
      </c>
      <c r="D153" s="218" t="s">
        <v>89</v>
      </c>
      <c r="E153" s="219"/>
      <c r="F153" s="61" t="s">
        <v>114</v>
      </c>
      <c r="G153" s="213"/>
      <c r="H153" s="214"/>
      <c r="I153" s="214"/>
      <c r="J153" s="214"/>
      <c r="K153" s="214"/>
      <c r="L153" s="64" t="s">
        <v>154</v>
      </c>
      <c r="M153" s="35" t="s">
        <v>286</v>
      </c>
      <c r="N153" s="47" t="s">
        <v>92</v>
      </c>
      <c r="O153" s="4" t="s">
        <v>19</v>
      </c>
      <c r="P153" s="85">
        <v>1</v>
      </c>
      <c r="Q153" s="85">
        <v>1</v>
      </c>
      <c r="R153" s="85">
        <v>1</v>
      </c>
      <c r="S153" s="103"/>
      <c r="T153" s="282"/>
      <c r="U153" s="282"/>
      <c r="V153" s="282"/>
      <c r="W153" s="282"/>
      <c r="X153" s="282"/>
    </row>
    <row r="154" spans="1:24" x14ac:dyDescent="0.2">
      <c r="A154" s="251"/>
      <c r="B154" s="211"/>
      <c r="C154" s="206" t="s">
        <v>0</v>
      </c>
      <c r="D154" s="53">
        <v>188714469</v>
      </c>
      <c r="E154" s="54" t="s">
        <v>21</v>
      </c>
      <c r="F154" s="26" t="s">
        <v>26</v>
      </c>
      <c r="G154" s="8">
        <v>124.1</v>
      </c>
      <c r="H154" s="8"/>
      <c r="I154" s="161">
        <v>130.6</v>
      </c>
      <c r="J154" s="8">
        <v>143.69</v>
      </c>
      <c r="K154" s="8">
        <v>158.06</v>
      </c>
      <c r="L154" s="27" t="s">
        <v>26</v>
      </c>
      <c r="M154" s="44"/>
      <c r="N154" s="45"/>
      <c r="O154" s="46"/>
      <c r="P154" s="50"/>
      <c r="Q154" s="50"/>
      <c r="R154" s="51"/>
      <c r="S154" s="103"/>
    </row>
    <row r="155" spans="1:24" x14ac:dyDescent="0.2">
      <c r="A155" s="251"/>
      <c r="B155" s="211"/>
      <c r="C155" s="206"/>
      <c r="D155" s="53">
        <v>188714469</v>
      </c>
      <c r="E155" s="36" t="s">
        <v>284</v>
      </c>
      <c r="F155" s="125" t="s">
        <v>26</v>
      </c>
      <c r="G155" s="8">
        <v>5.3</v>
      </c>
      <c r="H155" s="8"/>
      <c r="I155" s="161">
        <v>5.9</v>
      </c>
      <c r="J155" s="8">
        <v>6.4</v>
      </c>
      <c r="K155" s="8">
        <v>7</v>
      </c>
      <c r="L155" s="27"/>
      <c r="M155" s="44"/>
      <c r="N155" s="45"/>
      <c r="O155" s="46"/>
      <c r="P155" s="50"/>
      <c r="Q155" s="50"/>
      <c r="R155" s="51"/>
      <c r="S155" s="103"/>
    </row>
    <row r="156" spans="1:24" x14ac:dyDescent="0.2">
      <c r="A156" s="251"/>
      <c r="B156" s="211"/>
      <c r="C156" s="206"/>
      <c r="D156" s="208" t="s">
        <v>29</v>
      </c>
      <c r="E156" s="208"/>
      <c r="F156" s="209"/>
      <c r="G156" s="28">
        <f>SUM(G154:G155)</f>
        <v>129.4</v>
      </c>
      <c r="H156" s="28">
        <f t="shared" ref="H156:K156" si="32">SUM(H154:H155)</f>
        <v>0</v>
      </c>
      <c r="I156" s="28">
        <f t="shared" si="32"/>
        <v>136.5</v>
      </c>
      <c r="J156" s="28">
        <f t="shared" si="32"/>
        <v>150.09</v>
      </c>
      <c r="K156" s="28">
        <f t="shared" si="32"/>
        <v>165.06</v>
      </c>
      <c r="L156" s="13" t="s">
        <v>26</v>
      </c>
      <c r="M156" s="29" t="s">
        <v>26</v>
      </c>
      <c r="N156" s="29" t="s">
        <v>26</v>
      </c>
      <c r="O156" s="29" t="s">
        <v>26</v>
      </c>
      <c r="P156" s="29" t="s">
        <v>26</v>
      </c>
      <c r="Q156" s="29" t="s">
        <v>26</v>
      </c>
      <c r="R156" s="29" t="s">
        <v>26</v>
      </c>
      <c r="S156" s="104">
        <f>(I156-G156)/G156</f>
        <v>5.4868624420401808E-2</v>
      </c>
    </row>
    <row r="157" spans="1:24" x14ac:dyDescent="0.2">
      <c r="A157" s="251"/>
      <c r="B157" s="68" t="s">
        <v>0</v>
      </c>
      <c r="C157" s="220" t="s">
        <v>2</v>
      </c>
      <c r="D157" s="220"/>
      <c r="E157" s="220"/>
      <c r="F157" s="221"/>
      <c r="G157" s="30">
        <f>G156</f>
        <v>129.4</v>
      </c>
      <c r="H157" s="30">
        <f t="shared" ref="H157:K158" si="33">H156</f>
        <v>0</v>
      </c>
      <c r="I157" s="163">
        <f t="shared" si="33"/>
        <v>136.5</v>
      </c>
      <c r="J157" s="30">
        <f t="shared" si="33"/>
        <v>150.09</v>
      </c>
      <c r="K157" s="30">
        <f t="shared" si="33"/>
        <v>165.06</v>
      </c>
      <c r="L157" s="31" t="s">
        <v>26</v>
      </c>
      <c r="M157" s="32" t="s">
        <v>26</v>
      </c>
      <c r="N157" s="32" t="s">
        <v>26</v>
      </c>
      <c r="O157" s="32" t="s">
        <v>26</v>
      </c>
      <c r="P157" s="32" t="s">
        <v>26</v>
      </c>
      <c r="Q157" s="32" t="s">
        <v>26</v>
      </c>
      <c r="R157" s="32" t="s">
        <v>26</v>
      </c>
      <c r="S157" s="103"/>
    </row>
    <row r="158" spans="1:24" x14ac:dyDescent="0.2">
      <c r="A158" s="37" t="s">
        <v>34</v>
      </c>
      <c r="B158" s="227" t="s">
        <v>11</v>
      </c>
      <c r="C158" s="228"/>
      <c r="D158" s="228"/>
      <c r="E158" s="228"/>
      <c r="F158" s="228"/>
      <c r="G158" s="38">
        <f>G157</f>
        <v>129.4</v>
      </c>
      <c r="H158" s="38">
        <f t="shared" si="33"/>
        <v>0</v>
      </c>
      <c r="I158" s="165">
        <f t="shared" si="33"/>
        <v>136.5</v>
      </c>
      <c r="J158" s="38">
        <f t="shared" si="33"/>
        <v>150.09</v>
      </c>
      <c r="K158" s="38">
        <f t="shared" si="33"/>
        <v>165.06</v>
      </c>
      <c r="L158" s="39" t="s">
        <v>26</v>
      </c>
      <c r="M158" s="40" t="s">
        <v>26</v>
      </c>
      <c r="N158" s="40" t="s">
        <v>26</v>
      </c>
      <c r="O158" s="40" t="s">
        <v>26</v>
      </c>
      <c r="P158" s="40" t="s">
        <v>26</v>
      </c>
      <c r="Q158" s="40" t="s">
        <v>26</v>
      </c>
      <c r="R158" s="40" t="s">
        <v>26</v>
      </c>
      <c r="S158" s="103"/>
    </row>
    <row r="159" spans="1:24" x14ac:dyDescent="0.2">
      <c r="A159" s="24" t="s">
        <v>35</v>
      </c>
      <c r="B159" s="229" t="s">
        <v>93</v>
      </c>
      <c r="C159" s="229"/>
      <c r="D159" s="229"/>
      <c r="E159" s="229"/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229"/>
      <c r="Q159" s="229"/>
      <c r="R159" s="230"/>
      <c r="S159" s="103"/>
    </row>
    <row r="160" spans="1:24" ht="25.5" x14ac:dyDescent="0.2">
      <c r="A160" s="250" t="s">
        <v>35</v>
      </c>
      <c r="B160" s="235" t="s">
        <v>0</v>
      </c>
      <c r="C160" s="231" t="s">
        <v>94</v>
      </c>
      <c r="D160" s="231"/>
      <c r="E160" s="232"/>
      <c r="F160" s="215" t="s">
        <v>108</v>
      </c>
      <c r="G160" s="223"/>
      <c r="H160" s="224"/>
      <c r="I160" s="224"/>
      <c r="J160" s="224"/>
      <c r="K160" s="224"/>
      <c r="L160" s="215" t="s">
        <v>140</v>
      </c>
      <c r="M160" s="33" t="s">
        <v>88</v>
      </c>
      <c r="N160" s="67" t="s">
        <v>158</v>
      </c>
      <c r="O160" s="34" t="s">
        <v>18</v>
      </c>
      <c r="P160" s="77">
        <v>80</v>
      </c>
      <c r="Q160" s="77">
        <v>80</v>
      </c>
      <c r="R160" s="147">
        <v>80</v>
      </c>
      <c r="S160" s="267"/>
      <c r="T160" s="56"/>
      <c r="U160" s="56"/>
      <c r="V160" s="56"/>
      <c r="W160" s="56"/>
      <c r="X160" s="56"/>
    </row>
    <row r="161" spans="1:24" x14ac:dyDescent="0.2">
      <c r="A161" s="251"/>
      <c r="B161" s="236"/>
      <c r="C161" s="233"/>
      <c r="D161" s="233"/>
      <c r="E161" s="234"/>
      <c r="F161" s="222"/>
      <c r="G161" s="225"/>
      <c r="H161" s="226"/>
      <c r="I161" s="226"/>
      <c r="J161" s="226"/>
      <c r="K161" s="226"/>
      <c r="L161" s="222"/>
      <c r="M161" s="33" t="s">
        <v>156</v>
      </c>
      <c r="N161" s="78" t="s">
        <v>203</v>
      </c>
      <c r="O161" s="34" t="s">
        <v>18</v>
      </c>
      <c r="P161" s="77">
        <v>100</v>
      </c>
      <c r="Q161" s="77">
        <v>100</v>
      </c>
      <c r="R161" s="147">
        <v>100</v>
      </c>
      <c r="S161" s="269"/>
      <c r="T161" s="56"/>
      <c r="U161" s="56"/>
      <c r="V161" s="56"/>
      <c r="W161" s="56"/>
      <c r="X161" s="56"/>
    </row>
    <row r="162" spans="1:24" ht="13.5" x14ac:dyDescent="0.2">
      <c r="A162" s="251"/>
      <c r="B162" s="210" t="s">
        <v>0</v>
      </c>
      <c r="C162" s="62" t="s">
        <v>0</v>
      </c>
      <c r="D162" s="218" t="s">
        <v>302</v>
      </c>
      <c r="E162" s="219"/>
      <c r="F162" s="61" t="s">
        <v>28</v>
      </c>
      <c r="G162" s="213"/>
      <c r="H162" s="214"/>
      <c r="I162" s="214"/>
      <c r="J162" s="214"/>
      <c r="K162" s="214"/>
      <c r="L162" s="64" t="s">
        <v>26</v>
      </c>
      <c r="M162" s="35" t="s">
        <v>157</v>
      </c>
      <c r="N162" s="92" t="s">
        <v>96</v>
      </c>
      <c r="O162" s="4" t="s">
        <v>19</v>
      </c>
      <c r="P162" s="85">
        <v>2</v>
      </c>
      <c r="Q162" s="85">
        <v>2</v>
      </c>
      <c r="R162" s="85">
        <v>2</v>
      </c>
      <c r="S162" s="103"/>
      <c r="T162" s="56"/>
      <c r="U162" s="56"/>
      <c r="V162" s="56"/>
      <c r="W162" s="56"/>
      <c r="X162" s="56"/>
    </row>
    <row r="163" spans="1:24" x14ac:dyDescent="0.2">
      <c r="A163" s="251"/>
      <c r="B163" s="211"/>
      <c r="C163" s="206" t="s">
        <v>0</v>
      </c>
      <c r="D163" s="90">
        <v>188714469</v>
      </c>
      <c r="E163" s="91" t="s">
        <v>21</v>
      </c>
      <c r="F163" s="26" t="s">
        <v>26</v>
      </c>
      <c r="G163" s="8">
        <v>50</v>
      </c>
      <c r="H163" s="8"/>
      <c r="I163" s="161">
        <v>55</v>
      </c>
      <c r="J163" s="8">
        <v>70</v>
      </c>
      <c r="K163" s="8">
        <v>75</v>
      </c>
      <c r="L163" s="27" t="s">
        <v>26</v>
      </c>
      <c r="M163" s="44"/>
      <c r="N163" s="45"/>
      <c r="O163" s="46"/>
      <c r="P163" s="50"/>
      <c r="Q163" s="50"/>
      <c r="R163" s="51"/>
      <c r="S163" s="103"/>
    </row>
    <row r="164" spans="1:24" x14ac:dyDescent="0.2">
      <c r="A164" s="251"/>
      <c r="B164" s="211"/>
      <c r="C164" s="206"/>
      <c r="D164" s="207" t="s">
        <v>29</v>
      </c>
      <c r="E164" s="208"/>
      <c r="F164" s="209"/>
      <c r="G164" s="28">
        <f>SUM(G163:G163)</f>
        <v>50</v>
      </c>
      <c r="H164" s="28">
        <f t="shared" ref="H164" si="34">SUM(H163:H163)</f>
        <v>0</v>
      </c>
      <c r="I164" s="162">
        <f t="shared" ref="I164" si="35">SUM(I163:I163)</f>
        <v>55</v>
      </c>
      <c r="J164" s="28">
        <f t="shared" ref="J164" si="36">SUM(J163:J163)</f>
        <v>70</v>
      </c>
      <c r="K164" s="28">
        <f t="shared" ref="K164" si="37">SUM(K163:K163)</f>
        <v>75</v>
      </c>
      <c r="L164" s="13" t="s">
        <v>26</v>
      </c>
      <c r="M164" s="29" t="s">
        <v>26</v>
      </c>
      <c r="N164" s="29" t="s">
        <v>26</v>
      </c>
      <c r="O164" s="29" t="s">
        <v>26</v>
      </c>
      <c r="P164" s="29" t="s">
        <v>26</v>
      </c>
      <c r="Q164" s="29" t="s">
        <v>26</v>
      </c>
      <c r="R164" s="29" t="s">
        <v>26</v>
      </c>
      <c r="S164" s="104">
        <f>(I164-G164)/G164</f>
        <v>0.1</v>
      </c>
    </row>
    <row r="165" spans="1:24" x14ac:dyDescent="0.2">
      <c r="A165" s="251"/>
      <c r="B165" s="68" t="s">
        <v>0</v>
      </c>
      <c r="C165" s="220" t="s">
        <v>2</v>
      </c>
      <c r="D165" s="220"/>
      <c r="E165" s="220"/>
      <c r="F165" s="221"/>
      <c r="G165" s="30">
        <f>G164</f>
        <v>50</v>
      </c>
      <c r="H165" s="30">
        <f t="shared" ref="H165:H166" si="38">H164</f>
        <v>0</v>
      </c>
      <c r="I165" s="163">
        <f t="shared" ref="I165:I166" si="39">I164</f>
        <v>55</v>
      </c>
      <c r="J165" s="30">
        <f t="shared" ref="J165:J166" si="40">J164</f>
        <v>70</v>
      </c>
      <c r="K165" s="30">
        <f t="shared" ref="K165:K166" si="41">K164</f>
        <v>75</v>
      </c>
      <c r="L165" s="31" t="s">
        <v>26</v>
      </c>
      <c r="M165" s="32" t="s">
        <v>26</v>
      </c>
      <c r="N165" s="32" t="s">
        <v>26</v>
      </c>
      <c r="O165" s="32" t="s">
        <v>26</v>
      </c>
      <c r="P165" s="32" t="s">
        <v>26</v>
      </c>
      <c r="Q165" s="32" t="s">
        <v>26</v>
      </c>
      <c r="R165" s="32" t="s">
        <v>26</v>
      </c>
      <c r="S165" s="103"/>
    </row>
    <row r="166" spans="1:24" x14ac:dyDescent="0.2">
      <c r="A166" s="37" t="s">
        <v>35</v>
      </c>
      <c r="B166" s="227" t="s">
        <v>11</v>
      </c>
      <c r="C166" s="228"/>
      <c r="D166" s="228"/>
      <c r="E166" s="228"/>
      <c r="F166" s="228"/>
      <c r="G166" s="38">
        <f>G165</f>
        <v>50</v>
      </c>
      <c r="H166" s="38">
        <f t="shared" si="38"/>
        <v>0</v>
      </c>
      <c r="I166" s="165">
        <f t="shared" si="39"/>
        <v>55</v>
      </c>
      <c r="J166" s="38">
        <f t="shared" si="40"/>
        <v>70</v>
      </c>
      <c r="K166" s="38">
        <f t="shared" si="41"/>
        <v>75</v>
      </c>
      <c r="L166" s="39" t="s">
        <v>26</v>
      </c>
      <c r="M166" s="40" t="s">
        <v>26</v>
      </c>
      <c r="N166" s="40" t="s">
        <v>26</v>
      </c>
      <c r="O166" s="40" t="s">
        <v>26</v>
      </c>
      <c r="P166" s="40" t="s">
        <v>26</v>
      </c>
      <c r="Q166" s="40" t="s">
        <v>26</v>
      </c>
      <c r="R166" s="40" t="s">
        <v>26</v>
      </c>
      <c r="S166" s="103"/>
    </row>
    <row r="167" spans="1:24" x14ac:dyDescent="0.2">
      <c r="A167" s="24" t="s">
        <v>36</v>
      </c>
      <c r="B167" s="229" t="s">
        <v>97</v>
      </c>
      <c r="C167" s="229"/>
      <c r="D167" s="229"/>
      <c r="E167" s="229"/>
      <c r="F167" s="229"/>
      <c r="G167" s="229"/>
      <c r="H167" s="229"/>
      <c r="I167" s="229"/>
      <c r="J167" s="229"/>
      <c r="K167" s="229"/>
      <c r="L167" s="229"/>
      <c r="M167" s="229"/>
      <c r="N167" s="229"/>
      <c r="O167" s="229"/>
      <c r="P167" s="229"/>
      <c r="Q167" s="229"/>
      <c r="R167" s="230"/>
      <c r="S167" s="103"/>
    </row>
    <row r="168" spans="1:24" ht="25.5" x14ac:dyDescent="0.2">
      <c r="A168" s="250" t="s">
        <v>36</v>
      </c>
      <c r="B168" s="48" t="s">
        <v>0</v>
      </c>
      <c r="C168" s="231" t="s">
        <v>98</v>
      </c>
      <c r="D168" s="231"/>
      <c r="E168" s="231"/>
      <c r="F168" s="75" t="s">
        <v>108</v>
      </c>
      <c r="G168" s="262"/>
      <c r="H168" s="263"/>
      <c r="I168" s="263"/>
      <c r="J168" s="263"/>
      <c r="K168" s="263"/>
      <c r="L168" s="76" t="s">
        <v>26</v>
      </c>
      <c r="M168" s="33" t="s">
        <v>91</v>
      </c>
      <c r="N168" s="33" t="s">
        <v>113</v>
      </c>
      <c r="O168" s="34" t="s">
        <v>19</v>
      </c>
      <c r="P168" s="77">
        <v>1</v>
      </c>
      <c r="Q168" s="77">
        <v>1</v>
      </c>
      <c r="R168" s="147">
        <v>1</v>
      </c>
      <c r="S168" s="103"/>
      <c r="T168" s="56"/>
      <c r="U168" s="56"/>
      <c r="V168" s="56"/>
      <c r="W168" s="56"/>
      <c r="X168" s="56"/>
    </row>
    <row r="169" spans="1:24" ht="25.5" x14ac:dyDescent="0.2">
      <c r="A169" s="251"/>
      <c r="B169" s="210" t="s">
        <v>0</v>
      </c>
      <c r="C169" s="237" t="s">
        <v>0</v>
      </c>
      <c r="D169" s="218" t="s">
        <v>303</v>
      </c>
      <c r="E169" s="219"/>
      <c r="F169" s="256" t="s">
        <v>28</v>
      </c>
      <c r="G169" s="213"/>
      <c r="H169" s="214"/>
      <c r="I169" s="214"/>
      <c r="J169" s="214"/>
      <c r="K169" s="214"/>
      <c r="L169" s="260" t="s">
        <v>26</v>
      </c>
      <c r="M169" s="35" t="s">
        <v>159</v>
      </c>
      <c r="N169" s="92" t="s">
        <v>99</v>
      </c>
      <c r="O169" s="4" t="s">
        <v>19</v>
      </c>
      <c r="P169" s="85">
        <v>20</v>
      </c>
      <c r="Q169" s="85">
        <v>20</v>
      </c>
      <c r="R169" s="85">
        <v>20</v>
      </c>
      <c r="S169" s="267"/>
      <c r="T169" s="56"/>
      <c r="U169" s="56"/>
      <c r="V169" s="56"/>
      <c r="W169" s="56"/>
      <c r="X169" s="56"/>
    </row>
    <row r="170" spans="1:24" ht="25.5" x14ac:dyDescent="0.2">
      <c r="A170" s="251"/>
      <c r="B170" s="211"/>
      <c r="C170" s="238"/>
      <c r="D170" s="254"/>
      <c r="E170" s="255"/>
      <c r="F170" s="257"/>
      <c r="G170" s="258"/>
      <c r="H170" s="259"/>
      <c r="I170" s="259"/>
      <c r="J170" s="259"/>
      <c r="K170" s="259"/>
      <c r="L170" s="261"/>
      <c r="M170" s="35" t="s">
        <v>220</v>
      </c>
      <c r="N170" s="95" t="s">
        <v>213</v>
      </c>
      <c r="O170" s="72" t="s">
        <v>19</v>
      </c>
      <c r="P170" s="85">
        <v>25</v>
      </c>
      <c r="Q170" s="85">
        <v>25</v>
      </c>
      <c r="R170" s="85">
        <v>25</v>
      </c>
      <c r="S170" s="268"/>
      <c r="T170" s="56"/>
      <c r="U170" s="56"/>
      <c r="V170" s="56"/>
      <c r="W170" s="56"/>
      <c r="X170" s="56"/>
    </row>
    <row r="171" spans="1:24" ht="38.25" x14ac:dyDescent="0.2">
      <c r="A171" s="251"/>
      <c r="B171" s="211"/>
      <c r="C171" s="238"/>
      <c r="D171" s="254"/>
      <c r="E171" s="255"/>
      <c r="F171" s="257"/>
      <c r="G171" s="258"/>
      <c r="H171" s="259"/>
      <c r="I171" s="259"/>
      <c r="J171" s="259"/>
      <c r="K171" s="259"/>
      <c r="L171" s="261"/>
      <c r="M171" s="35" t="s">
        <v>221</v>
      </c>
      <c r="N171" s="47" t="s">
        <v>214</v>
      </c>
      <c r="O171" s="72" t="s">
        <v>19</v>
      </c>
      <c r="P171" s="85">
        <v>25</v>
      </c>
      <c r="Q171" s="85">
        <v>25</v>
      </c>
      <c r="R171" s="85">
        <v>25</v>
      </c>
      <c r="S171" s="268"/>
      <c r="T171" s="56"/>
      <c r="U171" s="56"/>
      <c r="V171" s="56"/>
      <c r="W171" s="56"/>
      <c r="X171" s="56"/>
    </row>
    <row r="172" spans="1:24" ht="25.5" x14ac:dyDescent="0.2">
      <c r="A172" s="251"/>
      <c r="B172" s="211"/>
      <c r="C172" s="239"/>
      <c r="D172" s="265"/>
      <c r="E172" s="266"/>
      <c r="F172" s="281"/>
      <c r="G172" s="279"/>
      <c r="H172" s="280"/>
      <c r="I172" s="280"/>
      <c r="J172" s="280"/>
      <c r="K172" s="280"/>
      <c r="L172" s="264"/>
      <c r="M172" s="35" t="s">
        <v>237</v>
      </c>
      <c r="N172" s="87" t="s">
        <v>238</v>
      </c>
      <c r="O172" s="72" t="s">
        <v>19</v>
      </c>
      <c r="P172" s="96">
        <v>30</v>
      </c>
      <c r="Q172" s="96">
        <v>30</v>
      </c>
      <c r="R172" s="97">
        <v>30</v>
      </c>
      <c r="S172" s="269"/>
      <c r="T172" s="56"/>
      <c r="U172" s="56"/>
      <c r="V172" s="56"/>
      <c r="W172" s="56"/>
      <c r="X172" s="56"/>
    </row>
    <row r="173" spans="1:24" x14ac:dyDescent="0.2">
      <c r="A173" s="251"/>
      <c r="B173" s="211"/>
      <c r="C173" s="206" t="s">
        <v>0</v>
      </c>
      <c r="D173" s="53">
        <v>188714469</v>
      </c>
      <c r="E173" s="54" t="s">
        <v>21</v>
      </c>
      <c r="F173" s="26" t="s">
        <v>26</v>
      </c>
      <c r="G173" s="8">
        <v>4</v>
      </c>
      <c r="H173" s="8"/>
      <c r="I173" s="200">
        <f>4+3</f>
        <v>7</v>
      </c>
      <c r="J173" s="8">
        <v>4</v>
      </c>
      <c r="K173" s="8">
        <v>4</v>
      </c>
      <c r="L173" s="13" t="s">
        <v>26</v>
      </c>
      <c r="M173" s="44"/>
      <c r="N173" s="45"/>
      <c r="O173" s="46"/>
      <c r="P173" s="50"/>
      <c r="Q173" s="50"/>
      <c r="R173" s="51"/>
      <c r="S173" s="103"/>
    </row>
    <row r="174" spans="1:24" x14ac:dyDescent="0.2">
      <c r="A174" s="251"/>
      <c r="B174" s="211"/>
      <c r="C174" s="206"/>
      <c r="D174" s="207" t="s">
        <v>29</v>
      </c>
      <c r="E174" s="208"/>
      <c r="F174" s="209"/>
      <c r="G174" s="28">
        <f>SUM(G173:G173)</f>
        <v>4</v>
      </c>
      <c r="H174" s="28">
        <f t="shared" ref="H174" si="42">SUM(H173:H173)</f>
        <v>0</v>
      </c>
      <c r="I174" s="162">
        <f t="shared" ref="I174" si="43">SUM(I173:I173)</f>
        <v>7</v>
      </c>
      <c r="J174" s="28">
        <f t="shared" ref="J174" si="44">SUM(J173:J173)</f>
        <v>4</v>
      </c>
      <c r="K174" s="28">
        <f t="shared" ref="K174" si="45">SUM(K173:K173)</f>
        <v>4</v>
      </c>
      <c r="L174" s="13" t="s">
        <v>26</v>
      </c>
      <c r="M174" s="29" t="s">
        <v>26</v>
      </c>
      <c r="N174" s="29" t="s">
        <v>26</v>
      </c>
      <c r="O174" s="29" t="s">
        <v>26</v>
      </c>
      <c r="P174" s="29" t="s">
        <v>26</v>
      </c>
      <c r="Q174" s="29" t="s">
        <v>26</v>
      </c>
      <c r="R174" s="29" t="s">
        <v>26</v>
      </c>
      <c r="S174" s="104">
        <f>(I174-G174)/G174</f>
        <v>0.75</v>
      </c>
    </row>
    <row r="175" spans="1:24" x14ac:dyDescent="0.2">
      <c r="A175" s="251"/>
      <c r="B175" s="68" t="s">
        <v>0</v>
      </c>
      <c r="C175" s="220" t="s">
        <v>2</v>
      </c>
      <c r="D175" s="220"/>
      <c r="E175" s="220"/>
      <c r="F175" s="221"/>
      <c r="G175" s="30">
        <f>G174</f>
        <v>4</v>
      </c>
      <c r="H175" s="30">
        <f t="shared" ref="H175:H176" si="46">H174</f>
        <v>0</v>
      </c>
      <c r="I175" s="163">
        <f t="shared" ref="I175:I176" si="47">I174</f>
        <v>7</v>
      </c>
      <c r="J175" s="30">
        <f t="shared" ref="J175:J176" si="48">J174</f>
        <v>4</v>
      </c>
      <c r="K175" s="30">
        <f t="shared" ref="K175:K176" si="49">K174</f>
        <v>4</v>
      </c>
      <c r="L175" s="31" t="s">
        <v>26</v>
      </c>
      <c r="M175" s="32" t="s">
        <v>26</v>
      </c>
      <c r="N175" s="32" t="s">
        <v>26</v>
      </c>
      <c r="O175" s="32" t="s">
        <v>26</v>
      </c>
      <c r="P175" s="32" t="s">
        <v>26</v>
      </c>
      <c r="Q175" s="32" t="s">
        <v>26</v>
      </c>
      <c r="R175" s="32" t="s">
        <v>26</v>
      </c>
      <c r="S175" s="103"/>
    </row>
    <row r="176" spans="1:24" x14ac:dyDescent="0.2">
      <c r="A176" s="37" t="s">
        <v>36</v>
      </c>
      <c r="B176" s="227" t="s">
        <v>11</v>
      </c>
      <c r="C176" s="228"/>
      <c r="D176" s="228"/>
      <c r="E176" s="228"/>
      <c r="F176" s="228"/>
      <c r="G176" s="38">
        <f>G175</f>
        <v>4</v>
      </c>
      <c r="H176" s="38">
        <f t="shared" si="46"/>
        <v>0</v>
      </c>
      <c r="I176" s="165">
        <f t="shared" si="47"/>
        <v>7</v>
      </c>
      <c r="J176" s="38">
        <f t="shared" si="48"/>
        <v>4</v>
      </c>
      <c r="K176" s="38">
        <f t="shared" si="49"/>
        <v>4</v>
      </c>
      <c r="L176" s="39" t="s">
        <v>26</v>
      </c>
      <c r="M176" s="40" t="s">
        <v>26</v>
      </c>
      <c r="N176" s="40" t="s">
        <v>26</v>
      </c>
      <c r="O176" s="40" t="s">
        <v>26</v>
      </c>
      <c r="P176" s="40" t="s">
        <v>26</v>
      </c>
      <c r="Q176" s="40" t="s">
        <v>26</v>
      </c>
      <c r="R176" s="40" t="s">
        <v>26</v>
      </c>
      <c r="S176" s="103"/>
    </row>
    <row r="177" spans="1:24" x14ac:dyDescent="0.2">
      <c r="A177" s="24" t="s">
        <v>37</v>
      </c>
      <c r="B177" s="229" t="s">
        <v>100</v>
      </c>
      <c r="C177" s="229"/>
      <c r="D177" s="229"/>
      <c r="E177" s="229"/>
      <c r="F177" s="229"/>
      <c r="G177" s="229"/>
      <c r="H177" s="229"/>
      <c r="I177" s="229"/>
      <c r="J177" s="229"/>
      <c r="K177" s="229"/>
      <c r="L177" s="229"/>
      <c r="M177" s="229"/>
      <c r="N177" s="229"/>
      <c r="O177" s="229"/>
      <c r="P177" s="229"/>
      <c r="Q177" s="229"/>
      <c r="R177" s="230"/>
      <c r="S177" s="103"/>
    </row>
    <row r="178" spans="1:24" x14ac:dyDescent="0.2">
      <c r="A178" s="250" t="s">
        <v>37</v>
      </c>
      <c r="B178" s="48" t="s">
        <v>0</v>
      </c>
      <c r="C178" s="231" t="s">
        <v>103</v>
      </c>
      <c r="D178" s="231"/>
      <c r="E178" s="231"/>
      <c r="F178" s="75" t="s">
        <v>25</v>
      </c>
      <c r="G178" s="25"/>
      <c r="H178" s="25"/>
      <c r="I178" s="164"/>
      <c r="J178" s="25"/>
      <c r="K178" s="25"/>
      <c r="L178" s="76" t="s">
        <v>160</v>
      </c>
      <c r="M178" s="33" t="s">
        <v>95</v>
      </c>
      <c r="N178" s="33" t="s">
        <v>101</v>
      </c>
      <c r="O178" s="34" t="s">
        <v>39</v>
      </c>
      <c r="P178" s="77">
        <v>5</v>
      </c>
      <c r="Q178" s="77">
        <v>5</v>
      </c>
      <c r="R178" s="147">
        <v>5</v>
      </c>
      <c r="S178" s="103"/>
    </row>
    <row r="179" spans="1:24" x14ac:dyDescent="0.2">
      <c r="A179" s="251"/>
      <c r="B179" s="210" t="s">
        <v>0</v>
      </c>
      <c r="C179" s="252" t="s">
        <v>0</v>
      </c>
      <c r="D179" s="218" t="s">
        <v>102</v>
      </c>
      <c r="E179" s="219"/>
      <c r="F179" s="256" t="s">
        <v>114</v>
      </c>
      <c r="G179" s="213"/>
      <c r="H179" s="214"/>
      <c r="I179" s="214"/>
      <c r="J179" s="214"/>
      <c r="K179" s="214"/>
      <c r="L179" s="260" t="s">
        <v>160</v>
      </c>
      <c r="M179" s="35" t="s">
        <v>161</v>
      </c>
      <c r="N179" s="47" t="s">
        <v>163</v>
      </c>
      <c r="O179" s="4" t="s">
        <v>39</v>
      </c>
      <c r="P179" s="85">
        <v>5</v>
      </c>
      <c r="Q179" s="85">
        <v>5</v>
      </c>
      <c r="R179" s="85">
        <v>5</v>
      </c>
      <c r="S179" s="103"/>
      <c r="T179" s="71"/>
      <c r="U179" s="71"/>
      <c r="V179" s="71"/>
      <c r="W179" s="71"/>
      <c r="X179" s="71"/>
    </row>
    <row r="180" spans="1:24" x14ac:dyDescent="0.2">
      <c r="A180" s="251"/>
      <c r="B180" s="211"/>
      <c r="C180" s="253"/>
      <c r="D180" s="254"/>
      <c r="E180" s="255"/>
      <c r="F180" s="257"/>
      <c r="G180" s="258"/>
      <c r="H180" s="259"/>
      <c r="I180" s="259"/>
      <c r="J180" s="259"/>
      <c r="K180" s="259"/>
      <c r="L180" s="261"/>
      <c r="M180" s="35" t="s">
        <v>162</v>
      </c>
      <c r="N180" s="47" t="s">
        <v>104</v>
      </c>
      <c r="O180" s="4" t="s">
        <v>19</v>
      </c>
      <c r="P180" s="85">
        <v>5</v>
      </c>
      <c r="Q180" s="85">
        <v>5</v>
      </c>
      <c r="R180" s="85">
        <v>5</v>
      </c>
      <c r="S180" s="103"/>
    </row>
    <row r="181" spans="1:24" x14ac:dyDescent="0.2">
      <c r="A181" s="251"/>
      <c r="B181" s="211"/>
      <c r="C181" s="206" t="s">
        <v>0</v>
      </c>
      <c r="D181" s="53">
        <v>188714469</v>
      </c>
      <c r="E181" s="54" t="s">
        <v>21</v>
      </c>
      <c r="F181" s="26" t="s">
        <v>26</v>
      </c>
      <c r="G181" s="8">
        <v>2</v>
      </c>
      <c r="H181" s="8"/>
      <c r="I181" s="161">
        <v>40</v>
      </c>
      <c r="J181" s="8">
        <v>49</v>
      </c>
      <c r="K181" s="8">
        <v>53</v>
      </c>
      <c r="L181" s="27" t="s">
        <v>26</v>
      </c>
      <c r="M181" s="44"/>
      <c r="N181" s="45"/>
      <c r="O181" s="46"/>
      <c r="P181" s="50"/>
      <c r="Q181" s="50"/>
      <c r="R181" s="51"/>
      <c r="S181" s="103"/>
    </row>
    <row r="182" spans="1:24" x14ac:dyDescent="0.2">
      <c r="A182" s="251"/>
      <c r="B182" s="211"/>
      <c r="C182" s="206"/>
      <c r="D182" s="207" t="s">
        <v>29</v>
      </c>
      <c r="E182" s="208"/>
      <c r="F182" s="209"/>
      <c r="G182" s="28">
        <f>SUM(G181:G181)</f>
        <v>2</v>
      </c>
      <c r="H182" s="28">
        <f t="shared" ref="H182:K182" si="50">SUM(H181:H181)</f>
        <v>0</v>
      </c>
      <c r="I182" s="162">
        <f t="shared" si="50"/>
        <v>40</v>
      </c>
      <c r="J182" s="28">
        <f t="shared" si="50"/>
        <v>49</v>
      </c>
      <c r="K182" s="28">
        <f t="shared" si="50"/>
        <v>53</v>
      </c>
      <c r="L182" s="13" t="s">
        <v>26</v>
      </c>
      <c r="M182" s="29" t="s">
        <v>26</v>
      </c>
      <c r="N182" s="29" t="s">
        <v>26</v>
      </c>
      <c r="O182" s="29" t="s">
        <v>26</v>
      </c>
      <c r="P182" s="29" t="s">
        <v>26</v>
      </c>
      <c r="Q182" s="29" t="s">
        <v>26</v>
      </c>
      <c r="R182" s="29" t="s">
        <v>26</v>
      </c>
      <c r="S182" s="104">
        <f>(I182-G182)/G182</f>
        <v>19</v>
      </c>
    </row>
    <row r="183" spans="1:24" x14ac:dyDescent="0.2">
      <c r="A183" s="251"/>
      <c r="B183" s="68" t="s">
        <v>0</v>
      </c>
      <c r="C183" s="220" t="s">
        <v>2</v>
      </c>
      <c r="D183" s="220"/>
      <c r="E183" s="220"/>
      <c r="F183" s="221"/>
      <c r="G183" s="30">
        <f>G182</f>
        <v>2</v>
      </c>
      <c r="H183" s="30">
        <f t="shared" ref="H183:K184" si="51">H182</f>
        <v>0</v>
      </c>
      <c r="I183" s="163">
        <f t="shared" si="51"/>
        <v>40</v>
      </c>
      <c r="J183" s="30">
        <f t="shared" si="51"/>
        <v>49</v>
      </c>
      <c r="K183" s="30">
        <f t="shared" si="51"/>
        <v>53</v>
      </c>
      <c r="L183" s="31" t="s">
        <v>26</v>
      </c>
      <c r="M183" s="32" t="s">
        <v>26</v>
      </c>
      <c r="N183" s="32" t="s">
        <v>26</v>
      </c>
      <c r="O183" s="32" t="s">
        <v>26</v>
      </c>
      <c r="P183" s="32" t="s">
        <v>26</v>
      </c>
      <c r="Q183" s="32" t="s">
        <v>26</v>
      </c>
      <c r="R183" s="32" t="s">
        <v>26</v>
      </c>
      <c r="S183" s="103"/>
    </row>
    <row r="184" spans="1:24" x14ac:dyDescent="0.2">
      <c r="A184" s="37" t="s">
        <v>37</v>
      </c>
      <c r="B184" s="227" t="s">
        <v>11</v>
      </c>
      <c r="C184" s="228"/>
      <c r="D184" s="228"/>
      <c r="E184" s="228"/>
      <c r="F184" s="228"/>
      <c r="G184" s="38">
        <f>G183</f>
        <v>2</v>
      </c>
      <c r="H184" s="38">
        <f t="shared" si="51"/>
        <v>0</v>
      </c>
      <c r="I184" s="165">
        <f t="shared" si="51"/>
        <v>40</v>
      </c>
      <c r="J184" s="38">
        <f t="shared" si="51"/>
        <v>49</v>
      </c>
      <c r="K184" s="38">
        <f t="shared" si="51"/>
        <v>53</v>
      </c>
      <c r="L184" s="39" t="s">
        <v>26</v>
      </c>
      <c r="M184" s="40" t="s">
        <v>26</v>
      </c>
      <c r="N184" s="40" t="s">
        <v>26</v>
      </c>
      <c r="O184" s="40" t="s">
        <v>26</v>
      </c>
      <c r="P184" s="40" t="s">
        <v>26</v>
      </c>
      <c r="Q184" s="40" t="s">
        <v>26</v>
      </c>
      <c r="R184" s="40" t="s">
        <v>26</v>
      </c>
      <c r="S184" s="103"/>
    </row>
    <row r="185" spans="1:24" x14ac:dyDescent="0.2">
      <c r="A185" s="349" t="s">
        <v>3</v>
      </c>
      <c r="B185" s="350"/>
      <c r="C185" s="350"/>
      <c r="D185" s="350"/>
      <c r="E185" s="350"/>
      <c r="F185" s="350"/>
      <c r="G185" s="41">
        <f>G123+G150+G158+G166+G176+G184</f>
        <v>12020.958999999999</v>
      </c>
      <c r="H185" s="41">
        <f>H123+H150+H158+H166+H176+H184</f>
        <v>0</v>
      </c>
      <c r="I185" s="168">
        <f>I123+I150+I158+I166+I176+I184</f>
        <v>12978.183000000001</v>
      </c>
      <c r="J185" s="41">
        <f>J123+J150+J158+J166+J176+J184</f>
        <v>14417.939999999999</v>
      </c>
      <c r="K185" s="41">
        <f>K123+K150+K158+K166+K176+K184</f>
        <v>14964.212</v>
      </c>
      <c r="L185" s="12" t="s">
        <v>26</v>
      </c>
      <c r="M185" s="42" t="s">
        <v>26</v>
      </c>
      <c r="N185" s="42" t="s">
        <v>26</v>
      </c>
      <c r="O185" s="42" t="s">
        <v>26</v>
      </c>
      <c r="P185" s="42" t="s">
        <v>26</v>
      </c>
      <c r="Q185" s="42" t="s">
        <v>26</v>
      </c>
      <c r="R185" s="42" t="s">
        <v>26</v>
      </c>
      <c r="S185" s="103"/>
    </row>
    <row r="186" spans="1:24" x14ac:dyDescent="0.2">
      <c r="A186" s="43" t="s">
        <v>31</v>
      </c>
    </row>
    <row r="187" spans="1:24" x14ac:dyDescent="0.2">
      <c r="A187" s="43" t="s">
        <v>33</v>
      </c>
    </row>
    <row r="188" spans="1:24" x14ac:dyDescent="0.2">
      <c r="A188" s="43" t="s">
        <v>32</v>
      </c>
    </row>
    <row r="189" spans="1:24" ht="13.5" thickBot="1" x14ac:dyDescent="0.25">
      <c r="A189" s="353" t="s">
        <v>5</v>
      </c>
      <c r="B189" s="353"/>
      <c r="C189" s="353"/>
      <c r="D189" s="353"/>
      <c r="E189" s="353"/>
      <c r="F189" s="353"/>
      <c r="G189" s="353"/>
      <c r="H189" s="353"/>
      <c r="I189" s="353"/>
      <c r="J189" s="353"/>
      <c r="K189" s="353"/>
    </row>
    <row r="190" spans="1:24" ht="25.5" x14ac:dyDescent="0.2">
      <c r="A190" s="241" t="s">
        <v>6</v>
      </c>
      <c r="B190" s="242"/>
      <c r="C190" s="243"/>
      <c r="D190" s="9" t="s">
        <v>20</v>
      </c>
      <c r="E190" s="342" t="s">
        <v>21</v>
      </c>
      <c r="F190" s="342"/>
      <c r="G190" s="11">
        <f>G181+G173+G154+G147+G142+G135+G132+G117+G114+G101+G98+G92+G74+G70+G64+G61+G33+G163+G27+G53+G120</f>
        <v>7562.8999999999987</v>
      </c>
      <c r="H190" s="11">
        <f t="shared" ref="H190:K190" si="52">H181+H173+H154+H147+H142+H135+H132+H117+H114+H101+H98+H92+H74+H70+H64+H61+H33+H163+H27+H53+H120</f>
        <v>0</v>
      </c>
      <c r="I190" s="11">
        <f>I181+I173+I154+I147+I142+I135+I132+I117+I114+I101+I98+I92+I74+I70+I64+I61+I33+I163+I27+I53+I120</f>
        <v>8894.5</v>
      </c>
      <c r="J190" s="11">
        <f t="shared" si="52"/>
        <v>9571.7500000000018</v>
      </c>
      <c r="K190" s="11">
        <f t="shared" si="52"/>
        <v>10078.062000000002</v>
      </c>
    </row>
    <row r="191" spans="1:24" ht="38.25" hidden="1" x14ac:dyDescent="0.2">
      <c r="A191" s="244"/>
      <c r="B191" s="245"/>
      <c r="C191" s="246"/>
      <c r="D191" s="10" t="s">
        <v>306</v>
      </c>
      <c r="E191" s="217" t="s">
        <v>307</v>
      </c>
      <c r="F191" s="217"/>
      <c r="G191" s="137"/>
      <c r="H191" s="137"/>
      <c r="I191" s="169"/>
      <c r="J191" s="137"/>
      <c r="K191" s="141"/>
    </row>
    <row r="192" spans="1:24" ht="25.5" x14ac:dyDescent="0.2">
      <c r="A192" s="244"/>
      <c r="B192" s="245"/>
      <c r="C192" s="246"/>
      <c r="D192" s="10" t="s">
        <v>27</v>
      </c>
      <c r="E192" s="217" t="s">
        <v>22</v>
      </c>
      <c r="F192" s="217"/>
      <c r="G192" s="14">
        <f>G109+G102+G93+G65+G55+G48+G45+G42+G34+G28+G26+G21+G17+G75+G52+G54+G78+G155+G81</f>
        <v>4364.4589999999998</v>
      </c>
      <c r="H192" s="14">
        <f t="shared" ref="H192:K192" si="53">H109+H102+H93+H65+H55+H48+H45+H42+H34+H28+H26+H21+H17+H75+H52+H54+H78+H155+H81</f>
        <v>0</v>
      </c>
      <c r="I192" s="14">
        <f t="shared" si="53"/>
        <v>3987.6830000000014</v>
      </c>
      <c r="J192" s="14">
        <f t="shared" si="53"/>
        <v>4749.1899999999996</v>
      </c>
      <c r="K192" s="14">
        <f t="shared" si="53"/>
        <v>4779.05</v>
      </c>
    </row>
    <row r="193" spans="1:11" ht="25.5" x14ac:dyDescent="0.2">
      <c r="A193" s="244"/>
      <c r="B193" s="245"/>
      <c r="C193" s="246"/>
      <c r="D193" s="10" t="s">
        <v>23</v>
      </c>
      <c r="E193" s="217" t="s">
        <v>24</v>
      </c>
      <c r="F193" s="217"/>
      <c r="G193" s="14">
        <f>G143+G103+G94</f>
        <v>93.6</v>
      </c>
      <c r="H193" s="14">
        <f>H143+H103+H94</f>
        <v>0</v>
      </c>
      <c r="I193" s="170">
        <f>I143+I103+I94</f>
        <v>96</v>
      </c>
      <c r="J193" s="14">
        <f>J143+J103+J94</f>
        <v>97</v>
      </c>
      <c r="K193" s="107">
        <f>K143+K103+K94</f>
        <v>107.1</v>
      </c>
    </row>
    <row r="194" spans="1:11" ht="51" hidden="1" x14ac:dyDescent="0.2">
      <c r="A194" s="244"/>
      <c r="B194" s="245"/>
      <c r="C194" s="246"/>
      <c r="D194" s="10" t="s">
        <v>313</v>
      </c>
      <c r="E194" s="136" t="s">
        <v>314</v>
      </c>
      <c r="F194" s="136"/>
      <c r="G194" s="138"/>
      <c r="H194" s="138"/>
      <c r="I194" s="171"/>
      <c r="J194" s="138"/>
      <c r="K194" s="139"/>
    </row>
    <row r="195" spans="1:11" hidden="1" x14ac:dyDescent="0.2">
      <c r="A195" s="244"/>
      <c r="B195" s="245"/>
      <c r="C195" s="246"/>
      <c r="D195" s="10" t="s">
        <v>308</v>
      </c>
      <c r="E195" s="217" t="s">
        <v>25</v>
      </c>
      <c r="F195" s="217"/>
      <c r="G195" s="138"/>
      <c r="H195" s="138"/>
      <c r="I195" s="171"/>
      <c r="J195" s="138"/>
      <c r="K195" s="139"/>
    </row>
    <row r="196" spans="1:11" ht="25.5" hidden="1" x14ac:dyDescent="0.2">
      <c r="A196" s="244"/>
      <c r="B196" s="245"/>
      <c r="C196" s="246"/>
      <c r="D196" s="10" t="s">
        <v>309</v>
      </c>
      <c r="E196" s="217" t="s">
        <v>310</v>
      </c>
      <c r="F196" s="217"/>
      <c r="G196" s="138"/>
      <c r="H196" s="138"/>
      <c r="I196" s="171"/>
      <c r="J196" s="138"/>
      <c r="K196" s="139"/>
    </row>
    <row r="197" spans="1:11" ht="39" hidden="1" thickBot="1" x14ac:dyDescent="0.25">
      <c r="A197" s="247"/>
      <c r="B197" s="248"/>
      <c r="C197" s="249"/>
      <c r="D197" s="140" t="s">
        <v>311</v>
      </c>
      <c r="E197" s="240" t="s">
        <v>312</v>
      </c>
      <c r="F197" s="240"/>
      <c r="G197" s="138"/>
      <c r="H197" s="138"/>
      <c r="I197" s="171"/>
      <c r="J197" s="138"/>
      <c r="K197" s="139"/>
    </row>
    <row r="198" spans="1:11" ht="13.5" thickBot="1" x14ac:dyDescent="0.25">
      <c r="A198" s="343" t="s">
        <v>3</v>
      </c>
      <c r="B198" s="344"/>
      <c r="C198" s="344"/>
      <c r="D198" s="344"/>
      <c r="E198" s="344"/>
      <c r="F198" s="344"/>
      <c r="G198" s="142">
        <f>SUM(G190:G193)</f>
        <v>12020.958999999999</v>
      </c>
      <c r="H198" s="142">
        <f t="shared" ref="H198:K198" si="54">SUM(H190:H193)</f>
        <v>0</v>
      </c>
      <c r="I198" s="172">
        <f t="shared" si="54"/>
        <v>12978.183000000001</v>
      </c>
      <c r="J198" s="142">
        <f t="shared" si="54"/>
        <v>14417.940000000002</v>
      </c>
      <c r="K198" s="143">
        <f t="shared" si="54"/>
        <v>14964.212000000001</v>
      </c>
    </row>
    <row r="199" spans="1:11" x14ac:dyDescent="0.2">
      <c r="A199" s="345" t="s">
        <v>9</v>
      </c>
      <c r="B199" s="346"/>
      <c r="C199" s="346"/>
      <c r="D199" s="346"/>
      <c r="E199" s="346"/>
      <c r="F199" s="346"/>
      <c r="G199" s="15"/>
      <c r="H199" s="15"/>
      <c r="I199" s="173"/>
      <c r="J199" s="15"/>
      <c r="K199" s="16"/>
    </row>
    <row r="200" spans="1:11" x14ac:dyDescent="0.2">
      <c r="A200" s="347" t="s">
        <v>7</v>
      </c>
      <c r="B200" s="348"/>
      <c r="C200" s="348"/>
      <c r="D200" s="348"/>
      <c r="E200" s="348"/>
      <c r="F200" s="348"/>
      <c r="G200" s="17">
        <f>G133+G148+G156+G182+G115</f>
        <v>395.29999999999995</v>
      </c>
      <c r="H200" s="17">
        <f>H133+H148+H156+H182+H115</f>
        <v>0</v>
      </c>
      <c r="I200" s="174">
        <f>I133+I148+I156+I182+I115</f>
        <v>1261.7</v>
      </c>
      <c r="J200" s="17">
        <f>J133+J148+J156+J182+J115</f>
        <v>474.83000000000004</v>
      </c>
      <c r="K200" s="108">
        <f>K133+K148+K156+K182+K115</f>
        <v>519.92000000000007</v>
      </c>
    </row>
    <row r="201" spans="1:11" ht="13.5" thickBot="1" x14ac:dyDescent="0.25">
      <c r="A201" s="340" t="s">
        <v>8</v>
      </c>
      <c r="B201" s="341"/>
      <c r="C201" s="341"/>
      <c r="D201" s="341"/>
      <c r="E201" s="341"/>
      <c r="F201" s="341"/>
      <c r="G201" s="18">
        <f>G185-G200</f>
        <v>11625.659</v>
      </c>
      <c r="H201" s="18">
        <f t="shared" ref="H201:K201" si="55">H185-H200</f>
        <v>0</v>
      </c>
      <c r="I201" s="175">
        <f t="shared" si="55"/>
        <v>11716.483</v>
      </c>
      <c r="J201" s="18">
        <f t="shared" si="55"/>
        <v>13943.109999999999</v>
      </c>
      <c r="K201" s="109">
        <f t="shared" si="55"/>
        <v>14444.291999999999</v>
      </c>
    </row>
    <row r="202" spans="1:11" x14ac:dyDescent="0.2">
      <c r="F202" s="19"/>
      <c r="G202" s="19"/>
      <c r="H202" s="5"/>
      <c r="I202" s="176"/>
      <c r="J202" s="5"/>
      <c r="K202" s="5"/>
    </row>
    <row r="203" spans="1:11" hidden="1" x14ac:dyDescent="0.2">
      <c r="D203" s="1" t="s">
        <v>30</v>
      </c>
      <c r="F203" s="19"/>
      <c r="G203" s="20">
        <f>G198-G185</f>
        <v>0</v>
      </c>
      <c r="H203" s="20">
        <f t="shared" ref="H203:K203" si="56">H198-H185</f>
        <v>0</v>
      </c>
      <c r="I203" s="177">
        <f t="shared" si="56"/>
        <v>0</v>
      </c>
      <c r="J203" s="20">
        <f t="shared" si="56"/>
        <v>0</v>
      </c>
      <c r="K203" s="20">
        <f t="shared" si="56"/>
        <v>0</v>
      </c>
    </row>
    <row r="204" spans="1:11" hidden="1" x14ac:dyDescent="0.2">
      <c r="G204" s="101">
        <f>G200+G201-G185</f>
        <v>0</v>
      </c>
      <c r="H204" s="101">
        <f t="shared" ref="H204:K204" si="57">H200+H201-H185</f>
        <v>0</v>
      </c>
      <c r="I204" s="178">
        <f t="shared" si="57"/>
        <v>0</v>
      </c>
      <c r="J204" s="101">
        <f t="shared" si="57"/>
        <v>0</v>
      </c>
      <c r="K204" s="101">
        <f t="shared" si="57"/>
        <v>0</v>
      </c>
    </row>
    <row r="205" spans="1:11" hidden="1" x14ac:dyDescent="0.2"/>
  </sheetData>
  <mergeCells count="268">
    <mergeCell ref="A152:A157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  <mergeCell ref="A201:F201"/>
    <mergeCell ref="E193:F193"/>
    <mergeCell ref="E192:F192"/>
    <mergeCell ref="E190:F190"/>
    <mergeCell ref="A198:F198"/>
    <mergeCell ref="A199:F199"/>
    <mergeCell ref="A200:F200"/>
    <mergeCell ref="B107:B110"/>
    <mergeCell ref="A185:F185"/>
    <mergeCell ref="B123:F123"/>
    <mergeCell ref="B151:R151"/>
    <mergeCell ref="C122:F122"/>
    <mergeCell ref="B150:F150"/>
    <mergeCell ref="A189:K189"/>
    <mergeCell ref="D113:E113"/>
    <mergeCell ref="C111:F111"/>
    <mergeCell ref="D116:E116"/>
    <mergeCell ref="G116:K116"/>
    <mergeCell ref="C117:C118"/>
    <mergeCell ref="D119:E119"/>
    <mergeCell ref="G119:K119"/>
    <mergeCell ref="C120:C121"/>
    <mergeCell ref="D121:F121"/>
    <mergeCell ref="B113:B121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4:A122"/>
    <mergeCell ref="C105:F105"/>
    <mergeCell ref="L30:L32"/>
    <mergeCell ref="C72:C73"/>
    <mergeCell ref="G50:K51"/>
    <mergeCell ref="C33:C35"/>
    <mergeCell ref="C45:C46"/>
    <mergeCell ref="D36:E41"/>
    <mergeCell ref="F36:F41"/>
    <mergeCell ref="G36:K41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G77:K77"/>
    <mergeCell ref="C78:C79"/>
    <mergeCell ref="D79:F79"/>
    <mergeCell ref="D77:E77"/>
    <mergeCell ref="D47:E47"/>
    <mergeCell ref="F84:F86"/>
    <mergeCell ref="L72:L73"/>
    <mergeCell ref="L84:L86"/>
    <mergeCell ref="C52:C56"/>
    <mergeCell ref="C83:F83"/>
    <mergeCell ref="L57:L60"/>
    <mergeCell ref="L50:L51"/>
    <mergeCell ref="D49:F49"/>
    <mergeCell ref="D56:F56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109:C110"/>
    <mergeCell ref="D110:F110"/>
    <mergeCell ref="D104:F104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L145:L146"/>
    <mergeCell ref="G145:K146"/>
    <mergeCell ref="C147:C148"/>
    <mergeCell ref="D148:F148"/>
    <mergeCell ref="G84:K86"/>
    <mergeCell ref="F57:F60"/>
    <mergeCell ref="G57:K60"/>
    <mergeCell ref="C61:C62"/>
    <mergeCell ref="D62:F62"/>
    <mergeCell ref="C98:C99"/>
    <mergeCell ref="D99:F99"/>
    <mergeCell ref="C132:C133"/>
    <mergeCell ref="C114:C115"/>
    <mergeCell ref="D115:F115"/>
    <mergeCell ref="F107:F108"/>
    <mergeCell ref="C112:E112"/>
    <mergeCell ref="F127:F131"/>
    <mergeCell ref="F145:F146"/>
    <mergeCell ref="D145:E146"/>
    <mergeCell ref="C135:C136"/>
    <mergeCell ref="D136:F136"/>
    <mergeCell ref="D133:F133"/>
    <mergeCell ref="D134:E134"/>
    <mergeCell ref="D100:E100"/>
    <mergeCell ref="G169:K172"/>
    <mergeCell ref="F169:F172"/>
    <mergeCell ref="L96:L97"/>
    <mergeCell ref="C101:C104"/>
    <mergeCell ref="F72:F73"/>
    <mergeCell ref="B124:R124"/>
    <mergeCell ref="G113:K113"/>
    <mergeCell ref="B127:B136"/>
    <mergeCell ref="T153:X153"/>
    <mergeCell ref="T127:X127"/>
    <mergeCell ref="T134:X134"/>
    <mergeCell ref="T139:X139"/>
    <mergeCell ref="T145:X145"/>
    <mergeCell ref="C137:F137"/>
    <mergeCell ref="C127:C131"/>
    <mergeCell ref="D127:E131"/>
    <mergeCell ref="G127:K131"/>
    <mergeCell ref="C152:E152"/>
    <mergeCell ref="D139:E141"/>
    <mergeCell ref="C139:C141"/>
    <mergeCell ref="F139:F141"/>
    <mergeCell ref="G139:K141"/>
    <mergeCell ref="L139:L141"/>
    <mergeCell ref="G138:K138"/>
    <mergeCell ref="S169:S172"/>
    <mergeCell ref="S160:S161"/>
    <mergeCell ref="A9:S9"/>
    <mergeCell ref="A160:A165"/>
    <mergeCell ref="B162:B164"/>
    <mergeCell ref="D162:E162"/>
    <mergeCell ref="G162:K162"/>
    <mergeCell ref="C163:C164"/>
    <mergeCell ref="D164:F164"/>
    <mergeCell ref="C165:F165"/>
    <mergeCell ref="C145:C146"/>
    <mergeCell ref="A125:A149"/>
    <mergeCell ref="L127:L129"/>
    <mergeCell ref="C138:E138"/>
    <mergeCell ref="B139:B148"/>
    <mergeCell ref="C142:C144"/>
    <mergeCell ref="D144:F144"/>
    <mergeCell ref="C149:F149"/>
    <mergeCell ref="B125:B126"/>
    <mergeCell ref="C125:E126"/>
    <mergeCell ref="F125:F126"/>
    <mergeCell ref="L19:L20"/>
    <mergeCell ref="B84:B86"/>
    <mergeCell ref="B153:B156"/>
    <mergeCell ref="E197:F197"/>
    <mergeCell ref="A190:C197"/>
    <mergeCell ref="A178:A183"/>
    <mergeCell ref="C178:E178"/>
    <mergeCell ref="C183:F183"/>
    <mergeCell ref="A168:A175"/>
    <mergeCell ref="C168:E168"/>
    <mergeCell ref="B169:B174"/>
    <mergeCell ref="C175:F175"/>
    <mergeCell ref="B176:F176"/>
    <mergeCell ref="B177:R177"/>
    <mergeCell ref="B184:F184"/>
    <mergeCell ref="B179:B182"/>
    <mergeCell ref="C179:C180"/>
    <mergeCell ref="D179:E180"/>
    <mergeCell ref="F179:F180"/>
    <mergeCell ref="G179:K180"/>
    <mergeCell ref="L179:L180"/>
    <mergeCell ref="C181:C182"/>
    <mergeCell ref="C173:C174"/>
    <mergeCell ref="D174:F174"/>
    <mergeCell ref="G168:K168"/>
    <mergeCell ref="L169:L172"/>
    <mergeCell ref="D169:E172"/>
    <mergeCell ref="C81:C82"/>
    <mergeCell ref="D82:F82"/>
    <mergeCell ref="B16:B82"/>
    <mergeCell ref="D182:F182"/>
    <mergeCell ref="G134:K134"/>
    <mergeCell ref="L125:L126"/>
    <mergeCell ref="E191:F191"/>
    <mergeCell ref="E195:F195"/>
    <mergeCell ref="E196:F196"/>
    <mergeCell ref="D153:E153"/>
    <mergeCell ref="G153:K153"/>
    <mergeCell ref="C157:F157"/>
    <mergeCell ref="F160:F161"/>
    <mergeCell ref="G160:K161"/>
    <mergeCell ref="C154:C156"/>
    <mergeCell ref="D156:F156"/>
    <mergeCell ref="B158:F158"/>
    <mergeCell ref="B159:R159"/>
    <mergeCell ref="L160:L161"/>
    <mergeCell ref="C160:E161"/>
    <mergeCell ref="B160:B161"/>
    <mergeCell ref="B166:F166"/>
    <mergeCell ref="B167:R167"/>
    <mergeCell ref="C169:C17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3" max="17" man="1"/>
    <brk id="158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opLeftCell="A34" zoomScaleNormal="100" workbookViewId="0">
      <selection activeCell="B61" sqref="B61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77" t="s">
        <v>281</v>
      </c>
      <c r="B10" s="377"/>
      <c r="C10" s="377"/>
      <c r="D10" s="377"/>
      <c r="E10" s="377"/>
      <c r="F10" s="377"/>
      <c r="G10" s="377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78" t="s">
        <v>10</v>
      </c>
      <c r="B11" s="378" t="s">
        <v>265</v>
      </c>
      <c r="C11" s="378"/>
      <c r="D11" s="378" t="s">
        <v>266</v>
      </c>
      <c r="E11" s="378"/>
      <c r="F11" s="378"/>
      <c r="G11" s="378" t="s">
        <v>267</v>
      </c>
    </row>
    <row r="12" spans="1:14" ht="30" x14ac:dyDescent="0.2">
      <c r="A12" s="378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78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69" t="str">
        <f>'004 pr. asignavimai'!C14</f>
        <v>Organizuoti ir įgyvendinti valstybės bei Savivaldybės teikiamą socialinę paramą Plungės rajono savivaldybėje</v>
      </c>
      <c r="C14" s="370"/>
      <c r="D14" s="370"/>
      <c r="E14" s="370"/>
      <c r="F14" s="370"/>
      <c r="G14" s="380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80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80"/>
    </row>
    <row r="17" spans="1:7" ht="15" customHeight="1" x14ac:dyDescent="0.2">
      <c r="A17" s="82" t="s">
        <v>165</v>
      </c>
      <c r="B17" s="360" t="str">
        <f>'004 pr. asignavimai'!D16</f>
        <v>Socialinėms išmokoms ir kompensacijoms skaičiuoti ir mokėti</v>
      </c>
      <c r="C17" s="360"/>
      <c r="D17" s="360"/>
      <c r="E17" s="360"/>
      <c r="F17" s="360"/>
      <c r="G17" s="361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62"/>
    </row>
    <row r="19" spans="1:7" ht="15" x14ac:dyDescent="0.2">
      <c r="A19" s="128" t="s">
        <v>166</v>
      </c>
      <c r="B19" s="379" t="str">
        <f>'004 pr. asignavimai'!D19</f>
        <v>Socialinei paramai mokiniams</v>
      </c>
      <c r="C19" s="379"/>
      <c r="D19" s="379"/>
      <c r="E19" s="379"/>
      <c r="F19" s="379"/>
      <c r="G19" s="361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66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62"/>
    </row>
    <row r="22" spans="1:7" ht="15" x14ac:dyDescent="0.2">
      <c r="A22" s="82" t="s">
        <v>167</v>
      </c>
      <c r="B22" s="360" t="str">
        <f>'004 pr. asignavimai'!D23</f>
        <v>Socialinėms paslaugoms</v>
      </c>
      <c r="C22" s="360"/>
      <c r="D22" s="360"/>
      <c r="E22" s="360"/>
      <c r="F22" s="360"/>
      <c r="G22" s="361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66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66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62"/>
    </row>
    <row r="26" spans="1:7" ht="15" x14ac:dyDescent="0.2">
      <c r="A26" s="82" t="s">
        <v>168</v>
      </c>
      <c r="B26" s="360" t="str">
        <f>'004 pr. asignavimai'!D30</f>
        <v>Socialinės reabilitacijos paslaugų neįgaliesiems bendruomenėje teikimas</v>
      </c>
      <c r="C26" s="360"/>
      <c r="D26" s="360"/>
      <c r="E26" s="360"/>
      <c r="F26" s="360"/>
      <c r="G26" s="361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66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66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62"/>
    </row>
    <row r="30" spans="1:7" ht="15" x14ac:dyDescent="0.2">
      <c r="A30" s="82" t="s">
        <v>169</v>
      </c>
      <c r="B30" s="360" t="str">
        <f>'004 pr. asignavimai'!D36</f>
        <v>Visuomenės sveikatos priežiūros funkcijoms vykdyti</v>
      </c>
      <c r="C30" s="360"/>
      <c r="D30" s="360"/>
      <c r="E30" s="360"/>
      <c r="F30" s="360"/>
      <c r="G30" s="361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66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66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66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66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66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62"/>
    </row>
    <row r="37" spans="1:7" ht="15" x14ac:dyDescent="0.2">
      <c r="A37" s="82" t="s">
        <v>170</v>
      </c>
      <c r="B37" s="360" t="str">
        <f>'004 pr. asignavimai'!D44</f>
        <v>Būsto nuomos mokesčio daliai kompensuoti</v>
      </c>
      <c r="C37" s="360"/>
      <c r="D37" s="360"/>
      <c r="E37" s="360"/>
      <c r="F37" s="360"/>
      <c r="G37" s="361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62"/>
    </row>
    <row r="39" spans="1:7" ht="15" x14ac:dyDescent="0.2">
      <c r="A39" s="82" t="s">
        <v>171</v>
      </c>
      <c r="B39" s="360" t="str">
        <f>'004 pr. asignavimai'!D47</f>
        <v>Neveiksnių asmenų būklės peržiūrėjimui užtikrinti</v>
      </c>
      <c r="C39" s="360"/>
      <c r="D39" s="360"/>
      <c r="E39" s="360"/>
      <c r="F39" s="360"/>
      <c r="G39" s="361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62"/>
    </row>
    <row r="41" spans="1:7" ht="15" x14ac:dyDescent="0.2">
      <c r="A41" s="82" t="s">
        <v>172</v>
      </c>
      <c r="B41" s="360" t="str">
        <f>'004 pr. asignavimai'!D50</f>
        <v>Socialinės paramos organizavimas užsieniečių integracijai</v>
      </c>
      <c r="C41" s="360"/>
      <c r="D41" s="360"/>
      <c r="E41" s="360"/>
      <c r="F41" s="360"/>
      <c r="G41" s="361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66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62"/>
    </row>
    <row r="44" spans="1:7" ht="15" x14ac:dyDescent="0.2">
      <c r="A44" s="82" t="s">
        <v>173</v>
      </c>
      <c r="B44" s="360" t="str">
        <f>'004 pr. asignavimai'!D57</f>
        <v>Savivaldybės teikiamos paramos organizavimas</v>
      </c>
      <c r="C44" s="360"/>
      <c r="D44" s="360"/>
      <c r="E44" s="360"/>
      <c r="F44" s="360"/>
      <c r="G44" s="361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66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66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66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62"/>
    </row>
    <row r="49" spans="1:7" ht="15" x14ac:dyDescent="0.2">
      <c r="A49" s="82" t="s">
        <v>174</v>
      </c>
      <c r="B49" s="360" t="str">
        <f>'004 pr. asignavimai'!D63</f>
        <v>Vaikų dienos centrų programų rėmimas</v>
      </c>
      <c r="C49" s="360"/>
      <c r="D49" s="360"/>
      <c r="E49" s="360"/>
      <c r="F49" s="360"/>
      <c r="G49" s="361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62"/>
    </row>
    <row r="51" spans="1:7" ht="15" x14ac:dyDescent="0.2">
      <c r="A51" s="82" t="s">
        <v>175</v>
      </c>
      <c r="B51" s="360" t="str">
        <f>'004 pr. asignavimai'!D67</f>
        <v>Bendruomenės centro programos įgyvendinimas</v>
      </c>
      <c r="C51" s="360"/>
      <c r="D51" s="360"/>
      <c r="E51" s="360"/>
      <c r="F51" s="360"/>
      <c r="G51" s="361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66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66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62"/>
    </row>
    <row r="55" spans="1:7" ht="15" x14ac:dyDescent="0.2">
      <c r="A55" s="82" t="s">
        <v>176</v>
      </c>
      <c r="B55" s="360" t="str">
        <f>'004 pr. asignavimai'!D72</f>
        <v>Socialinėms pašalpoms  ir kompensacijoms skaičiuoti ir mokėti</v>
      </c>
      <c r="C55" s="360"/>
      <c r="D55" s="360"/>
      <c r="E55" s="360"/>
      <c r="F55" s="360"/>
      <c r="G55" s="361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66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62"/>
    </row>
    <row r="58" spans="1:7" ht="15" x14ac:dyDescent="0.2">
      <c r="A58" s="82" t="s">
        <v>325</v>
      </c>
      <c r="B58" s="360" t="str">
        <f>'004 pr. asignavimai'!D77</f>
        <v>Asmenų su negalia teisių užtikrinimas</v>
      </c>
      <c r="C58" s="360"/>
      <c r="D58" s="360"/>
      <c r="E58" s="360"/>
      <c r="F58" s="360"/>
      <c r="G58" s="361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62"/>
    </row>
    <row r="60" spans="1:7" ht="15" x14ac:dyDescent="0.2">
      <c r="A60" s="82" t="s">
        <v>342</v>
      </c>
      <c r="B60" s="360" t="str">
        <f>'004 pr. asignavimai'!D80</f>
        <v>Laikino atokvėpio paslaugai teikti ir administruoti</v>
      </c>
      <c r="C60" s="360"/>
      <c r="D60" s="360"/>
      <c r="E60" s="360"/>
      <c r="F60" s="360"/>
      <c r="G60" s="361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62"/>
    </row>
    <row r="62" spans="1:7" ht="15" x14ac:dyDescent="0.2">
      <c r="A62" s="21" t="s">
        <v>259</v>
      </c>
      <c r="B62" s="369" t="str">
        <f>'004 pr. asignavimai'!C84</f>
        <v>Plėtoti socialinės globos ir kitas socialines paslaugas rajono teritorijoje</v>
      </c>
      <c r="C62" s="370"/>
      <c r="D62" s="370"/>
      <c r="E62" s="370"/>
      <c r="F62" s="370"/>
      <c r="G62" s="363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2">
        <f>'004 pr. asignavimai'!R84</f>
        <v>100</v>
      </c>
      <c r="G63" s="371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2">
        <f>'004 pr. asignavimai'!R85</f>
        <v>100</v>
      </c>
      <c r="G64" s="371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2">
        <f>'004 pr. asignavimai'!R86</f>
        <v>100</v>
      </c>
      <c r="G65" s="367"/>
    </row>
    <row r="66" spans="1:7" ht="15" x14ac:dyDescent="0.2">
      <c r="A66" s="82" t="s">
        <v>177</v>
      </c>
      <c r="B66" s="360" t="str">
        <f>'004 pr. asignavimai'!D87</f>
        <v>Socialinių paslaugų centro veikla</v>
      </c>
      <c r="C66" s="360"/>
      <c r="D66" s="360"/>
      <c r="E66" s="360"/>
      <c r="F66" s="360"/>
      <c r="G66" s="361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3">
        <f>'004 pr. asignavimai'!R87</f>
        <v>85</v>
      </c>
      <c r="G67" s="366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3">
        <f>'004 pr. asignavimai'!R88</f>
        <v>8</v>
      </c>
      <c r="G68" s="366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3">
        <f>'004 pr. asignavimai'!R89</f>
        <v>70</v>
      </c>
      <c r="G69" s="366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3">
        <f>'004 pr. asignavimai'!R90</f>
        <v>16</v>
      </c>
      <c r="G70" s="366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3">
        <f>'004 pr. asignavimai'!R91</f>
        <v>180</v>
      </c>
      <c r="G71" s="362"/>
    </row>
    <row r="72" spans="1:7" ht="15" x14ac:dyDescent="0.2">
      <c r="A72" s="82" t="s">
        <v>178</v>
      </c>
      <c r="B72" s="360" t="str">
        <f>'004 pr. asignavimai'!D96</f>
        <v>Specialiojo ugdymo centro veikla</v>
      </c>
      <c r="C72" s="360"/>
      <c r="D72" s="360"/>
      <c r="E72" s="360"/>
      <c r="F72" s="360"/>
      <c r="G72" s="361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3">
        <f>'004 pr. asignavimai'!R96</f>
        <v>15</v>
      </c>
      <c r="G73" s="366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3">
        <f>'004 pr. asignavimai'!R97</f>
        <v>15</v>
      </c>
      <c r="G74" s="362"/>
    </row>
    <row r="75" spans="1:7" ht="15" x14ac:dyDescent="0.2">
      <c r="A75" s="82" t="s">
        <v>179</v>
      </c>
      <c r="B75" s="360" t="str">
        <f>'004 pr. asignavimai'!D100</f>
        <v xml:space="preserve">Krizių centro veikla </v>
      </c>
      <c r="C75" s="360"/>
      <c r="D75" s="360"/>
      <c r="E75" s="360"/>
      <c r="F75" s="360"/>
      <c r="G75" s="361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3">
        <f>'004 pr. asignavimai'!R100</f>
        <v>80</v>
      </c>
      <c r="G76" s="362"/>
    </row>
    <row r="77" spans="1:7" ht="15" x14ac:dyDescent="0.2">
      <c r="A77" s="21" t="s">
        <v>182</v>
      </c>
      <c r="B77" s="369" t="str">
        <f>'004 pr. asignavimai'!C106</f>
        <v>Prisidėti prie užimtumo didinimo rajone</v>
      </c>
      <c r="C77" s="370"/>
      <c r="D77" s="370"/>
      <c r="E77" s="370"/>
      <c r="F77" s="370"/>
      <c r="G77" s="363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5">
        <f>'004 pr. asignavimai'!P106</f>
        <v>13</v>
      </c>
      <c r="E78" s="155">
        <f>'004 pr. asignavimai'!Q106</f>
        <v>12.5</v>
      </c>
      <c r="F78" s="156">
        <f>'004 pr. asignavimai'!R106</f>
        <v>12</v>
      </c>
      <c r="G78" s="365"/>
    </row>
    <row r="79" spans="1:7" ht="15" x14ac:dyDescent="0.2">
      <c r="A79" s="82" t="s">
        <v>181</v>
      </c>
      <c r="B79" s="360" t="str">
        <f>'004 pr. asignavimai'!D107</f>
        <v>Savivaldybės patvirtintai užimtumo didinimo programai įgyvendinti</v>
      </c>
      <c r="C79" s="360"/>
      <c r="D79" s="360"/>
      <c r="E79" s="360"/>
      <c r="F79" s="360"/>
      <c r="G79" s="361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3">
        <f>'004 pr. asignavimai'!R107</f>
        <v>60</v>
      </c>
      <c r="G80" s="366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3">
        <f>'004 pr. asignavimai'!R108</f>
        <v>60</v>
      </c>
      <c r="G81" s="362"/>
    </row>
    <row r="82" spans="1:7" ht="15" x14ac:dyDescent="0.2">
      <c r="A82" s="21" t="s">
        <v>183</v>
      </c>
      <c r="B82" s="369" t="str">
        <f>'004 pr. asignavimai'!C112</f>
        <v>Gerinti pavėžėjimo paslaugų kokybę ir prieinamumą</v>
      </c>
      <c r="C82" s="370"/>
      <c r="D82" s="370"/>
      <c r="E82" s="370"/>
      <c r="F82" s="370"/>
      <c r="G82" s="363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2">
        <f>'004 pr. asignavimai'!R112</f>
        <v>15</v>
      </c>
      <c r="G83" s="367"/>
    </row>
    <row r="84" spans="1:7" ht="15" x14ac:dyDescent="0.2">
      <c r="A84" s="82" t="s">
        <v>257</v>
      </c>
      <c r="B84" s="360" t="str">
        <f>'004 pr. asignavimai'!D113</f>
        <v>„Plungės autobusų parkas“ veiklos gerinimas</v>
      </c>
      <c r="C84" s="360"/>
      <c r="D84" s="360"/>
      <c r="E84" s="360"/>
      <c r="F84" s="360"/>
      <c r="G84" s="368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3">
        <f>'004 pr. asignavimai'!R113</f>
        <v>3</v>
      </c>
      <c r="G85" s="362"/>
    </row>
    <row r="86" spans="1:7" ht="15" x14ac:dyDescent="0.2">
      <c r="A86" s="82" t="s">
        <v>184</v>
      </c>
      <c r="B86" s="360" t="str">
        <f>'004 pr. asignavimai'!D116</f>
        <v>Keleivių ir moksleivių pavėžėjimo užtikrinimas</v>
      </c>
      <c r="C86" s="360"/>
      <c r="D86" s="360"/>
      <c r="E86" s="360"/>
      <c r="F86" s="360"/>
      <c r="G86" s="361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3">
        <f>'004 pr. asignavimai'!R116</f>
        <v>490500</v>
      </c>
      <c r="G87" s="362"/>
    </row>
    <row r="88" spans="1:7" ht="15" x14ac:dyDescent="0.2">
      <c r="A88" s="82" t="s">
        <v>331</v>
      </c>
      <c r="B88" s="360" t="str">
        <f>'004 pr. asignavimai'!D119</f>
        <v>Pacientų pavėžėjimo paslaugos užtikrinimas</v>
      </c>
      <c r="C88" s="360"/>
      <c r="D88" s="360"/>
      <c r="E88" s="360"/>
      <c r="F88" s="360"/>
      <c r="G88" s="361" t="s">
        <v>26</v>
      </c>
    </row>
    <row r="89" spans="1:7" ht="15" x14ac:dyDescent="0.2">
      <c r="A89" s="79" t="str">
        <f>'004 pr. asignavimai'!M119</f>
        <v>V-004-01-04-03-01</v>
      </c>
      <c r="B89" s="79" t="str">
        <f>'004 pr. asignavimai'!N119</f>
        <v>Pervežtų pacientų skaičius</v>
      </c>
      <c r="C89" s="79" t="str">
        <f>'004 pr. asignavimai'!O119</f>
        <v>asm.</v>
      </c>
      <c r="D89" s="79">
        <f>'004 pr. asignavimai'!P119</f>
        <v>200</v>
      </c>
      <c r="E89" s="79">
        <f>'004 pr. asignavimai'!Q119</f>
        <v>300</v>
      </c>
      <c r="F89" s="79">
        <f>'004 pr. asignavimai'!R119</f>
        <v>400</v>
      </c>
      <c r="G89" s="362"/>
    </row>
    <row r="90" spans="1:7" ht="15" x14ac:dyDescent="0.2">
      <c r="A90" s="21" t="s">
        <v>185</v>
      </c>
      <c r="B90" s="375" t="str">
        <f>'004 pr. asignavimai'!C125</f>
        <v>Padidinti kokybiškų ir kvalifikuotų asmens sveikatos priežiūros paslaugų prieinamumą Plungės rajono savivaldybės gyventojams</v>
      </c>
      <c r="C90" s="376"/>
      <c r="D90" s="376"/>
      <c r="E90" s="376"/>
      <c r="F90" s="376"/>
      <c r="G90" s="363" t="s">
        <v>272</v>
      </c>
    </row>
    <row r="91" spans="1:7" ht="30" x14ac:dyDescent="0.2">
      <c r="A91" s="94" t="str">
        <f>'004 pr. asignavimai'!M125</f>
        <v>R-004-02-01-01</v>
      </c>
      <c r="B91" s="110" t="str">
        <f>'004 pr. asignavimai'!N125</f>
        <v>Teikiamų ambulatorinių paslaugų skaičiaus pokytis (skaičiuojama už tuos metus, kai gydytojai pradeda dirbti ir lyginama su praėjusiais metais)</v>
      </c>
      <c r="C91" s="94" t="str">
        <f>'004 pr. asignavimai'!O125</f>
        <v>proc.</v>
      </c>
      <c r="D91" s="94">
        <f>'004 pr. asignavimai'!P125</f>
        <v>0.5</v>
      </c>
      <c r="E91" s="94">
        <f>'004 pr. asignavimai'!Q125</f>
        <v>0.5</v>
      </c>
      <c r="F91" s="114">
        <f>'004 pr. asignavimai'!R125</f>
        <v>0.5</v>
      </c>
      <c r="G91" s="364"/>
    </row>
    <row r="92" spans="1:7" ht="15" x14ac:dyDescent="0.2">
      <c r="A92" s="94" t="str">
        <f>'004 pr. asignavimai'!M126</f>
        <v>R-004-02-01-02</v>
      </c>
      <c r="B92" s="110" t="str">
        <f>'004 pr. asignavimai'!N126</f>
        <v>Pritrauktų sveikatos priežiūros specialistų skaičius per metus</v>
      </c>
      <c r="C92" s="94" t="str">
        <f>'004 pr. asignavimai'!O126</f>
        <v>proc.</v>
      </c>
      <c r="D92" s="94">
        <f>'004 pr. asignavimai'!P126</f>
        <v>4</v>
      </c>
      <c r="E92" s="94">
        <f>'004 pr. asignavimai'!Q126</f>
        <v>5</v>
      </c>
      <c r="F92" s="114">
        <f>'004 pr. asignavimai'!R126</f>
        <v>5</v>
      </c>
      <c r="G92" s="365"/>
    </row>
    <row r="93" spans="1:7" ht="15" x14ac:dyDescent="0.2">
      <c r="A93" s="82" t="s">
        <v>195</v>
      </c>
      <c r="B93" s="360" t="str">
        <f>'004 pr. asignavimai'!D127</f>
        <v>Ligoninės programos įgyvendinimas</v>
      </c>
      <c r="C93" s="360"/>
      <c r="D93" s="360"/>
      <c r="E93" s="360"/>
      <c r="F93" s="360"/>
      <c r="G93" s="368" t="s">
        <v>272</v>
      </c>
    </row>
    <row r="94" spans="1:7" ht="15" x14ac:dyDescent="0.2">
      <c r="A94" s="79" t="str">
        <f>'004 pr. asignavimai'!M127</f>
        <v>P-004-02-01-01-01</v>
      </c>
      <c r="B94" s="80" t="str">
        <f>'004 pr. asignavimai'!N127</f>
        <v>Gydytojų rezidentų skaičius</v>
      </c>
      <c r="C94" s="79" t="str">
        <f>'004 pr. asignavimai'!O127</f>
        <v>asm.</v>
      </c>
      <c r="D94" s="79">
        <f>'004 pr. asignavimai'!P127</f>
        <v>2</v>
      </c>
      <c r="E94" s="79">
        <f>'004 pr. asignavimai'!Q127</f>
        <v>1</v>
      </c>
      <c r="F94" s="113">
        <f>'004 pr. asignavimai'!R127</f>
        <v>1</v>
      </c>
      <c r="G94" s="374"/>
    </row>
    <row r="95" spans="1:7" ht="15" x14ac:dyDescent="0.2">
      <c r="A95" s="79" t="str">
        <f>'004 pr. asignavimai'!M128</f>
        <v>P-004-02-01-01-02</v>
      </c>
      <c r="B95" s="80" t="str">
        <f>'004 pr. asignavimai'!N128</f>
        <v>Iš kitų miestų atvykstančių gydytojų skaičius</v>
      </c>
      <c r="C95" s="79" t="str">
        <f>'004 pr. asignavimai'!O128</f>
        <v>asm.</v>
      </c>
      <c r="D95" s="79">
        <f>'004 pr. asignavimai'!P128</f>
        <v>37</v>
      </c>
      <c r="E95" s="79">
        <f>'004 pr. asignavimai'!Q128</f>
        <v>39</v>
      </c>
      <c r="F95" s="113">
        <f>'004 pr. asignavimai'!R128</f>
        <v>39</v>
      </c>
      <c r="G95" s="374"/>
    </row>
    <row r="96" spans="1:7" ht="15" x14ac:dyDescent="0.2">
      <c r="A96" s="79" t="str">
        <f>'004 pr. asignavimai'!M129</f>
        <v>P-004-02-01-01-03</v>
      </c>
      <c r="B96" s="80" t="str">
        <f>'004 pr. asignavimai'!N129</f>
        <v>Prevencinė  krūties vėžio programos paslaugų skaičius</v>
      </c>
      <c r="C96" s="79" t="str">
        <f>'004 pr. asignavimai'!O129</f>
        <v>vnt.</v>
      </c>
      <c r="D96" s="79">
        <f>'004 pr. asignavimai'!P129</f>
        <v>0</v>
      </c>
      <c r="E96" s="79">
        <f>'004 pr. asignavimai'!Q129</f>
        <v>1500</v>
      </c>
      <c r="F96" s="113">
        <f>'004 pr. asignavimai'!R129</f>
        <v>2500</v>
      </c>
      <c r="G96" s="372"/>
    </row>
    <row r="97" spans="1:7" ht="15" x14ac:dyDescent="0.2">
      <c r="A97" s="79" t="str">
        <f>'004 pr. asignavimai'!M130</f>
        <v>P-004-02-01-01-04</v>
      </c>
      <c r="B97" s="80" t="str">
        <f>'004 pr. asignavimai'!N130</f>
        <v xml:space="preserve">Skubios pagalbos skyriaus atitikimas B tipui </v>
      </c>
      <c r="C97" s="79" t="str">
        <f>'004 pr. asignavimai'!O130</f>
        <v>proc.</v>
      </c>
      <c r="D97" s="79">
        <f>'004 pr. asignavimai'!P130</f>
        <v>0</v>
      </c>
      <c r="E97" s="79">
        <f>'004 pr. asignavimai'!Q130</f>
        <v>0</v>
      </c>
      <c r="F97" s="113">
        <f>'004 pr. asignavimai'!R130</f>
        <v>100</v>
      </c>
      <c r="G97" s="149"/>
    </row>
    <row r="98" spans="1:7" ht="15" x14ac:dyDescent="0.2">
      <c r="A98" s="79" t="str">
        <f>'004 pr. asignavimai'!M131</f>
        <v>P-004-02-01-01-05</v>
      </c>
      <c r="B98" s="80" t="str">
        <f>'004 pr. asignavimai'!N131</f>
        <v>Lėtinio skausmo gydymo procedūrų skaičiaus augimas</v>
      </c>
      <c r="C98" s="79" t="str">
        <f>'004 pr. asignavimai'!O131</f>
        <v>proc.</v>
      </c>
      <c r="D98" s="79">
        <f>'004 pr. asignavimai'!P131</f>
        <v>0</v>
      </c>
      <c r="E98" s="79">
        <f>'004 pr. asignavimai'!Q131</f>
        <v>10</v>
      </c>
      <c r="F98" s="113">
        <f>'004 pr. asignavimai'!R131</f>
        <v>10</v>
      </c>
      <c r="G98" s="149"/>
    </row>
    <row r="99" spans="1:7" ht="15" x14ac:dyDescent="0.2">
      <c r="A99" s="82" t="s">
        <v>186</v>
      </c>
      <c r="B99" s="360" t="str">
        <f>'004 pr. asignavimai'!D134</f>
        <v>Saugios nakvynės paslaugos organizavimas  Plungės ligoninėje</v>
      </c>
      <c r="C99" s="360"/>
      <c r="D99" s="360"/>
      <c r="E99" s="360"/>
      <c r="F99" s="360"/>
      <c r="G99" s="361" t="s">
        <v>26</v>
      </c>
    </row>
    <row r="100" spans="1:7" ht="15" x14ac:dyDescent="0.2">
      <c r="A100" s="79" t="str">
        <f>'004 pr. asignavimai'!M134</f>
        <v>V-004-02-01-02-01</v>
      </c>
      <c r="B100" s="80" t="str">
        <f>'004 pr. asignavimai'!N134</f>
        <v>Asmenų, kuriems suteiktos saugios nakvynės paslaugos, skaičius</v>
      </c>
      <c r="C100" s="79" t="str">
        <f>'004 pr. asignavimai'!O134</f>
        <v>asm.</v>
      </c>
      <c r="D100" s="79">
        <f>'004 pr. asignavimai'!P134</f>
        <v>120</v>
      </c>
      <c r="E100" s="79">
        <f>'004 pr. asignavimai'!Q134</f>
        <v>120</v>
      </c>
      <c r="F100" s="113">
        <f>'004 pr. asignavimai'!R134</f>
        <v>220</v>
      </c>
      <c r="G100" s="362"/>
    </row>
    <row r="101" spans="1:7" ht="70.5" customHeight="1" x14ac:dyDescent="0.2">
      <c r="A101" s="21" t="s">
        <v>188</v>
      </c>
      <c r="B101" s="369" t="str">
        <f>'004 pr. asignavimai'!C138</f>
        <v>Siekti, kad BĮ Plungės rajono savivaldybės visuomenės sveikatos biuras taptų modernia šiuolaikine įstaiga, kurioje dirbs kvalifikuoti, išsilavinę specialistai</v>
      </c>
      <c r="C101" s="370"/>
      <c r="D101" s="370"/>
      <c r="E101" s="370"/>
      <c r="F101" s="370"/>
      <c r="G101" s="363" t="s">
        <v>273</v>
      </c>
    </row>
    <row r="102" spans="1:7" ht="50.25" customHeight="1" x14ac:dyDescent="0.2">
      <c r="A102" s="6" t="str">
        <f>'004 pr. asignavimai'!M138</f>
        <v>R-004-02-02-01</v>
      </c>
      <c r="B102" s="6" t="str">
        <f>'004 pr. asignavimai'!N138</f>
        <v>Pravestų teorinių ir praktinių užsiėmimų skaičiaus pokytis (palyginti su praėjusiais metais)</v>
      </c>
      <c r="C102" s="6" t="str">
        <f>'004 pr. asignavimai'!O138</f>
        <v>proc.</v>
      </c>
      <c r="D102" s="6">
        <f>'004 pr. asignavimai'!P138</f>
        <v>0.1</v>
      </c>
      <c r="E102" s="6">
        <f>'004 pr. asignavimai'!Q138</f>
        <v>0.5</v>
      </c>
      <c r="F102" s="112">
        <f>'004 pr. asignavimai'!R138</f>
        <v>0.5</v>
      </c>
      <c r="G102" s="365"/>
    </row>
    <row r="103" spans="1:7" ht="15" x14ac:dyDescent="0.2">
      <c r="A103" s="82" t="s">
        <v>187</v>
      </c>
      <c r="B103" s="360" t="str">
        <f>'004 pr. asignavimai'!D139</f>
        <v>Visuomenės sveikatos biuro veikla</v>
      </c>
      <c r="C103" s="360"/>
      <c r="D103" s="360"/>
      <c r="E103" s="360"/>
      <c r="F103" s="360"/>
      <c r="G103" s="361" t="s">
        <v>26</v>
      </c>
    </row>
    <row r="104" spans="1:7" ht="30" x14ac:dyDescent="0.2">
      <c r="A104" s="79" t="str">
        <f>'004 pr. asignavimai'!M139</f>
        <v>V-004-02-02-01-01</v>
      </c>
      <c r="B104" s="80" t="str">
        <f>'004 pr. asignavimai'!N139</f>
        <v>VSB darbuotojų ir ikimokyklinio ugdymo įstaigų visuomenės sveikatos specialistų skaičius</v>
      </c>
      <c r="C104" s="79" t="str">
        <f>'004 pr. asignavimai'!O139</f>
        <v>asm.</v>
      </c>
      <c r="D104" s="79">
        <f>'004 pr. asignavimai'!P139</f>
        <v>10</v>
      </c>
      <c r="E104" s="79">
        <f>'004 pr. asignavimai'!Q139</f>
        <v>11</v>
      </c>
      <c r="F104" s="113">
        <f>'004 pr. asignavimai'!R139</f>
        <v>12</v>
      </c>
      <c r="G104" s="366"/>
    </row>
    <row r="105" spans="1:7" ht="16.5" customHeight="1" x14ac:dyDescent="0.2">
      <c r="A105" s="79" t="str">
        <f>'004 pr. asignavimai'!M140</f>
        <v>V-004-02-02-01-02</v>
      </c>
      <c r="B105" s="80" t="str">
        <f>'004 pr. asignavimai'!N140</f>
        <v>Privalomųjų mokymų skaičius</v>
      </c>
      <c r="C105" s="79" t="str">
        <f>'004 pr. asignavimai'!O140</f>
        <v>vnt.</v>
      </c>
      <c r="D105" s="79">
        <f>'004 pr. asignavimai'!P140</f>
        <v>1200</v>
      </c>
      <c r="E105" s="79">
        <f>'004 pr. asignavimai'!Q140</f>
        <v>1300</v>
      </c>
      <c r="F105" s="113">
        <f>'004 pr. asignavimai'!R140</f>
        <v>1400</v>
      </c>
      <c r="G105" s="366"/>
    </row>
    <row r="106" spans="1:7" ht="16.5" customHeight="1" x14ac:dyDescent="0.2">
      <c r="A106" s="79" t="str">
        <f>'004 pr. asignavimai'!M141</f>
        <v>V-004-02-02-01-03</v>
      </c>
      <c r="B106" s="80" t="str">
        <f>'004 pr. asignavimai'!N141</f>
        <v>Suteiktų JPSPP gavėjų skaičius</v>
      </c>
      <c r="C106" s="79" t="str">
        <f>'004 pr. asignavimai'!O141</f>
        <v>asm.</v>
      </c>
      <c r="D106" s="79">
        <f>'004 pr. asignavimai'!P141</f>
        <v>100</v>
      </c>
      <c r="E106" s="79">
        <f>'004 pr. asignavimai'!Q141</f>
        <v>110</v>
      </c>
      <c r="F106" s="113">
        <f>'004 pr. asignavimai'!R141</f>
        <v>120</v>
      </c>
      <c r="G106" s="362"/>
    </row>
    <row r="107" spans="1:7" ht="33" customHeight="1" x14ac:dyDescent="0.2">
      <c r="A107" s="82" t="s">
        <v>282</v>
      </c>
      <c r="B107" s="360" t="s">
        <v>87</v>
      </c>
      <c r="C107" s="360"/>
      <c r="D107" s="360"/>
      <c r="E107" s="360"/>
      <c r="F107" s="360"/>
      <c r="G107" s="368" t="s">
        <v>274</v>
      </c>
    </row>
    <row r="108" spans="1:7" ht="30.75" customHeight="1" x14ac:dyDescent="0.2">
      <c r="A108" s="79" t="str">
        <f>'004 pr. asignavimai'!M145</f>
        <v>P-004-02-02-02-01</v>
      </c>
      <c r="B108" s="80" t="str">
        <f>'004 pr. asignavimai'!N145</f>
        <v>Priklausomybių mažinimo programos dalyvių skaičius</v>
      </c>
      <c r="C108" s="79" t="str">
        <f>'004 pr. asignavimai'!O145</f>
        <v>asm.</v>
      </c>
      <c r="D108" s="79">
        <f>'004 pr. asignavimai'!P145</f>
        <v>102</v>
      </c>
      <c r="E108" s="79">
        <f>'004 pr. asignavimai'!Q145</f>
        <v>104</v>
      </c>
      <c r="F108" s="113">
        <f>'004 pr. asignavimai'!R145</f>
        <v>105</v>
      </c>
      <c r="G108" s="374"/>
    </row>
    <row r="109" spans="1:7" ht="30.75" customHeight="1" x14ac:dyDescent="0.2">
      <c r="A109" s="79" t="str">
        <f>'004 pr. asignavimai'!M146</f>
        <v>P-004-02-02-02-02</v>
      </c>
      <c r="B109" s="80" t="str">
        <f>'004 pr. asignavimai'!N146</f>
        <v>Priklausomybių mažinimo programos renginių skaičius</v>
      </c>
      <c r="C109" s="79" t="str">
        <f>'004 pr. asignavimai'!O146</f>
        <v>vnt.</v>
      </c>
      <c r="D109" s="79">
        <f>'004 pr. asignavimai'!P146</f>
        <v>25</v>
      </c>
      <c r="E109" s="79">
        <f>'004 pr. asignavimai'!Q146</f>
        <v>27</v>
      </c>
      <c r="F109" s="113">
        <f>'004 pr. asignavimai'!R146</f>
        <v>29</v>
      </c>
      <c r="G109" s="372"/>
    </row>
    <row r="110" spans="1:7" ht="33" customHeight="1" x14ac:dyDescent="0.2">
      <c r="A110" s="21" t="s">
        <v>189</v>
      </c>
      <c r="B110" s="369" t="str">
        <f>'004 pr. asignavimai'!C152</f>
        <v>Užtikrinti Plungės rajono savivaldybės ir socialinio būsto fondo plėtrą</v>
      </c>
      <c r="C110" s="370"/>
      <c r="D110" s="370"/>
      <c r="E110" s="370"/>
      <c r="F110" s="370"/>
      <c r="G110" s="363" t="s">
        <v>275</v>
      </c>
    </row>
    <row r="111" spans="1:7" ht="21.75" customHeight="1" x14ac:dyDescent="0.2">
      <c r="A111" s="6" t="str">
        <f>'004 pr. asignavimai'!M152</f>
        <v>R-004-03-01-01</v>
      </c>
      <c r="B111" s="7" t="str">
        <f>'004 pr. asignavimai'!N152</f>
        <v>Asmenų (šeimų), gavusių socialinį būstą, skaičius</v>
      </c>
      <c r="C111" s="6" t="str">
        <f>'004 pr. asignavimai'!O152</f>
        <v>asm.</v>
      </c>
      <c r="D111" s="6">
        <f>'004 pr. asignavimai'!P152</f>
        <v>15</v>
      </c>
      <c r="E111" s="6">
        <f>'004 pr. asignavimai'!Q152</f>
        <v>15</v>
      </c>
      <c r="F111" s="112">
        <f>'004 pr. asignavimai'!R152</f>
        <v>15</v>
      </c>
      <c r="G111" s="365"/>
    </row>
    <row r="112" spans="1:7" ht="33" customHeight="1" x14ac:dyDescent="0.2">
      <c r="A112" s="82" t="s">
        <v>194</v>
      </c>
      <c r="B112" s="360" t="str">
        <f>'004 pr. asignavimai'!D153</f>
        <v>Savivaldybės ir socialinio būsto fondo plėtra</v>
      </c>
      <c r="C112" s="360"/>
      <c r="D112" s="360"/>
      <c r="E112" s="360"/>
      <c r="F112" s="360"/>
      <c r="G112" s="368" t="s">
        <v>275</v>
      </c>
    </row>
    <row r="113" spans="1:7" ht="25.5" customHeight="1" x14ac:dyDescent="0.2">
      <c r="A113" s="150" t="str">
        <f>'004 pr. asignavimai'!M153</f>
        <v>P-004-03-01-01-01(SB/VB)</v>
      </c>
      <c r="B113" s="80" t="str">
        <f>'004 pr. asignavimai'!N153</f>
        <v xml:space="preserve">Padidintas socialinio būsto fondas </v>
      </c>
      <c r="C113" s="79" t="str">
        <f>'004 pr. asignavimai'!O153</f>
        <v>vnt.</v>
      </c>
      <c r="D113" s="79">
        <f>'004 pr. asignavimai'!P153</f>
        <v>1</v>
      </c>
      <c r="E113" s="79">
        <f>'004 pr. asignavimai'!Q153</f>
        <v>1</v>
      </c>
      <c r="F113" s="113">
        <f>'004 pr. asignavimai'!R153</f>
        <v>1</v>
      </c>
      <c r="G113" s="372"/>
    </row>
    <row r="114" spans="1:7" ht="15" x14ac:dyDescent="0.2">
      <c r="A114" s="21" t="s">
        <v>191</v>
      </c>
      <c r="B114" s="369" t="str">
        <f>'004 pr. asignavimai'!C160</f>
        <v>Užtikrinti pirties ir viešojo tualeto nepertraukiamą veiklą</v>
      </c>
      <c r="C114" s="370"/>
      <c r="D114" s="370"/>
      <c r="E114" s="370"/>
      <c r="F114" s="370"/>
      <c r="G114" s="363" t="s">
        <v>268</v>
      </c>
    </row>
    <row r="115" spans="1:7" ht="30" x14ac:dyDescent="0.2">
      <c r="A115" s="6" t="str">
        <f>'004 pr. asignavimai'!M160</f>
        <v>R-004-04-01-01</v>
      </c>
      <c r="B115" s="7" t="str">
        <f>'004 pr. asignavimai'!N160</f>
        <v>Lankytojų, kuriems kompensuotos pirties paslaugos, dalis (nuo visų lankytojų skaičius)</v>
      </c>
      <c r="C115" s="6" t="str">
        <f>'004 pr. asignavimai'!O160</f>
        <v>proc.</v>
      </c>
      <c r="D115" s="6">
        <f>'004 pr. asignavimai'!P160</f>
        <v>80</v>
      </c>
      <c r="E115" s="6">
        <f>'004 pr. asignavimai'!Q160</f>
        <v>80</v>
      </c>
      <c r="F115" s="112">
        <f>'004 pr. asignavimai'!R160</f>
        <v>80</v>
      </c>
      <c r="G115" s="371"/>
    </row>
    <row r="116" spans="1:7" ht="15" x14ac:dyDescent="0.2">
      <c r="A116" s="6" t="str">
        <f>'004 pr. asignavimai'!M161</f>
        <v>R-004-04-01-02</v>
      </c>
      <c r="B116" s="7" t="str">
        <f>'004 pr. asignavimai'!N161</f>
        <v>Viešojo tualeto paslaugų kompensavimas</v>
      </c>
      <c r="C116" s="6" t="str">
        <f>'004 pr. asignavimai'!O161</f>
        <v>proc.</v>
      </c>
      <c r="D116" s="6">
        <f>'004 pr. asignavimai'!P161</f>
        <v>100</v>
      </c>
      <c r="E116" s="6">
        <f>'004 pr. asignavimai'!Q161</f>
        <v>100</v>
      </c>
      <c r="F116" s="112">
        <f>'004 pr. asignavimai'!R161</f>
        <v>100</v>
      </c>
      <c r="G116" s="367"/>
    </row>
    <row r="117" spans="1:7" ht="15" x14ac:dyDescent="0.2">
      <c r="A117" s="82" t="s">
        <v>190</v>
      </c>
      <c r="B117" s="360" t="str">
        <f>'004 pr. asignavimai'!D162</f>
        <v>"Plungės būstas" programos įgyvendinimas</v>
      </c>
      <c r="C117" s="360"/>
      <c r="D117" s="360"/>
      <c r="E117" s="360"/>
      <c r="F117" s="360"/>
      <c r="G117" s="361" t="s">
        <v>26</v>
      </c>
    </row>
    <row r="118" spans="1:7" ht="15" x14ac:dyDescent="0.2">
      <c r="A118" s="79" t="str">
        <f>'004 pr. asignavimai'!M162</f>
        <v>V-004-04-01-01-01</v>
      </c>
      <c r="B118" s="80" t="str">
        <f>'004 pr. asignavimai'!N162</f>
        <v>Atliktų pirties ir viešojo tualetų remontų skaičius</v>
      </c>
      <c r="C118" s="79" t="str">
        <f>'004 pr. asignavimai'!O162</f>
        <v>vnt.</v>
      </c>
      <c r="D118" s="79">
        <f>'004 pr. asignavimai'!P162</f>
        <v>2</v>
      </c>
      <c r="E118" s="79">
        <f>'004 pr. asignavimai'!Q162</f>
        <v>2</v>
      </c>
      <c r="F118" s="113">
        <f>'004 pr. asignavimai'!R162</f>
        <v>2</v>
      </c>
      <c r="G118" s="362"/>
    </row>
    <row r="119" spans="1:7" ht="15" x14ac:dyDescent="0.2">
      <c r="A119" s="21" t="s">
        <v>192</v>
      </c>
      <c r="B119" s="369" t="str">
        <f>'004 pr. asignavimai'!C168</f>
        <v>Vykdyti nusikalstamų veikų bei teisės pažeidimų prevenciją ir tyrimus</v>
      </c>
      <c r="C119" s="370"/>
      <c r="D119" s="370"/>
      <c r="E119" s="370"/>
      <c r="F119" s="370"/>
      <c r="G119" s="373" t="s">
        <v>26</v>
      </c>
    </row>
    <row r="120" spans="1:7" ht="30" x14ac:dyDescent="0.2">
      <c r="A120" s="6" t="str">
        <f>'004 pr. asignavimai'!M168</f>
        <v>R-004-05-01-01</v>
      </c>
      <c r="B120" s="7" t="str">
        <f>'004 pr. asignavimai'!N168</f>
        <v>Įgyvendintų neformaliojo švietimo  programų, susijusių su visuomenės saugumu, skaičius</v>
      </c>
      <c r="C120" s="6" t="str">
        <f>'004 pr. asignavimai'!O168</f>
        <v>vnt.</v>
      </c>
      <c r="D120" s="6">
        <f>'004 pr. asignavimai'!P168</f>
        <v>1</v>
      </c>
      <c r="E120" s="6">
        <f>'004 pr. asignavimai'!Q168</f>
        <v>1</v>
      </c>
      <c r="F120" s="112">
        <f>'004 pr. asignavimai'!R168</f>
        <v>1</v>
      </c>
      <c r="G120" s="367"/>
    </row>
    <row r="121" spans="1:7" ht="15" x14ac:dyDescent="0.2">
      <c r="A121" s="82" t="s">
        <v>193</v>
      </c>
      <c r="B121" s="360" t="str">
        <f>'004 pr. asignavimai'!D169</f>
        <v>Policijos komisariato programos įgyvendinimas</v>
      </c>
      <c r="C121" s="360"/>
      <c r="D121" s="360"/>
      <c r="E121" s="360"/>
      <c r="F121" s="360"/>
      <c r="G121" s="361" t="s">
        <v>26</v>
      </c>
    </row>
    <row r="122" spans="1:7" ht="30" x14ac:dyDescent="0.2">
      <c r="A122" s="79" t="str">
        <f>'004 pr. asignavimai'!M169</f>
        <v>V-004-05-01-01-01</v>
      </c>
      <c r="B122" s="80" t="str">
        <f>'004 pr. asignavimai'!N169</f>
        <v>Atliktų viešosios tvarkos bei visuomenės saugumo užtikrinimo (reidų, renginių) skaičius</v>
      </c>
      <c r="C122" s="79" t="str">
        <f>'004 pr. asignavimai'!O169</f>
        <v>vnt.</v>
      </c>
      <c r="D122" s="79">
        <f>'004 pr. asignavimai'!P169</f>
        <v>20</v>
      </c>
      <c r="E122" s="79">
        <f>'004 pr. asignavimai'!Q169</f>
        <v>20</v>
      </c>
      <c r="F122" s="113">
        <f>'004 pr. asignavimai'!R169</f>
        <v>20</v>
      </c>
      <c r="G122" s="366"/>
    </row>
    <row r="123" spans="1:7" ht="15" x14ac:dyDescent="0.2">
      <c r="A123" s="79" t="str">
        <f>'004 pr. asignavimai'!M170</f>
        <v>V-004-05-01-01-02</v>
      </c>
      <c r="B123" s="80" t="str">
        <f>'004 pr. asignavimai'!N170</f>
        <v>Surengtų priemonių eismo saugumo užtikrinimui skaičius</v>
      </c>
      <c r="C123" s="79" t="str">
        <f>'004 pr. asignavimai'!O170</f>
        <v>vnt.</v>
      </c>
      <c r="D123" s="79">
        <f>'004 pr. asignavimai'!P170</f>
        <v>25</v>
      </c>
      <c r="E123" s="79">
        <f>'004 pr. asignavimai'!Q170</f>
        <v>25</v>
      </c>
      <c r="F123" s="113">
        <f>'004 pr. asignavimai'!R170</f>
        <v>25</v>
      </c>
      <c r="G123" s="366"/>
    </row>
    <row r="124" spans="1:7" ht="30" x14ac:dyDescent="0.2">
      <c r="A124" s="79" t="str">
        <f>'004 pr. asignavimai'!M171</f>
        <v>V-004-05-01-01-03</v>
      </c>
      <c r="B124" s="80" t="str">
        <f>'004 pr. asignavimai'!N171</f>
        <v>Surengtų priemonių pagal situacijų prevencijos planą, skirtų visuomenės saugumui ir viešajai tvarkai užtikrinti skaičius</v>
      </c>
      <c r="C124" s="79" t="str">
        <f>'004 pr. asignavimai'!O171</f>
        <v>vnt.</v>
      </c>
      <c r="D124" s="79">
        <f>'004 pr. asignavimai'!P171</f>
        <v>25</v>
      </c>
      <c r="E124" s="79">
        <f>'004 pr. asignavimai'!Q171</f>
        <v>25</v>
      </c>
      <c r="F124" s="113">
        <f>'004 pr. asignavimai'!R171</f>
        <v>25</v>
      </c>
      <c r="G124" s="366"/>
    </row>
    <row r="125" spans="1:7" ht="30" x14ac:dyDescent="0.2">
      <c r="A125" s="79" t="str">
        <f>'004 pr. asignavimai'!M172</f>
        <v>V-004-05-01-01-04</v>
      </c>
      <c r="B125" s="80" t="str">
        <f>'004 pr. asignavimai'!N172</f>
        <v>Bendrosios prevencijos priemonių, skirtų visuomenės saugumui didinti, skaičius</v>
      </c>
      <c r="C125" s="79" t="str">
        <f>'004 pr. asignavimai'!O172</f>
        <v>vnt.</v>
      </c>
      <c r="D125" s="79">
        <f>'004 pr. asignavimai'!P172</f>
        <v>30</v>
      </c>
      <c r="E125" s="79">
        <f>'004 pr. asignavimai'!Q172</f>
        <v>30</v>
      </c>
      <c r="F125" s="113">
        <f>'004 pr. asignavimai'!R172</f>
        <v>30</v>
      </c>
      <c r="G125" s="362"/>
    </row>
    <row r="126" spans="1:7" ht="31.5" customHeight="1" x14ac:dyDescent="0.2">
      <c r="A126" s="21" t="s">
        <v>196</v>
      </c>
      <c r="B126" s="369" t="str">
        <f>'004 pr. asignavimai'!C178</f>
        <v>Teikti finansavimą Savivaldybės įstaigoms, pritraukusioms reikalingus specialistus</v>
      </c>
      <c r="C126" s="370"/>
      <c r="D126" s="370"/>
      <c r="E126" s="370"/>
      <c r="F126" s="370"/>
      <c r="G126" s="363" t="s">
        <v>276</v>
      </c>
    </row>
    <row r="127" spans="1:7" ht="31.5" customHeight="1" x14ac:dyDescent="0.2">
      <c r="A127" s="6" t="str">
        <f>'004 pr. asignavimai'!M178</f>
        <v>R-004-06-01-01</v>
      </c>
      <c r="B127" s="7" t="str">
        <f>'004 pr. asignavimai'!N178</f>
        <v>Pritrauktų specialistų skaičius</v>
      </c>
      <c r="C127" s="6" t="str">
        <f>'004 pr. asignavimai'!O178</f>
        <v>asm.</v>
      </c>
      <c r="D127" s="6">
        <f>'004 pr. asignavimai'!P178</f>
        <v>5</v>
      </c>
      <c r="E127" s="6">
        <f>'004 pr. asignavimai'!Q178</f>
        <v>5</v>
      </c>
      <c r="F127" s="112">
        <f>'004 pr. asignavimai'!R178</f>
        <v>5</v>
      </c>
      <c r="G127" s="367"/>
    </row>
    <row r="128" spans="1:7" ht="29.25" customHeight="1" x14ac:dyDescent="0.2">
      <c r="A128" s="82" t="s">
        <v>197</v>
      </c>
      <c r="B128" s="360" t="str">
        <f>'004 pr. asignavimai'!D179</f>
        <v>Savivaldybės įstaigoms reikalingų specialybių darbuotojų pritraukimo finansinis skatinimas</v>
      </c>
      <c r="C128" s="360"/>
      <c r="D128" s="360"/>
      <c r="E128" s="360"/>
      <c r="F128" s="360"/>
      <c r="G128" s="368" t="s">
        <v>276</v>
      </c>
    </row>
    <row r="129" spans="1:7" ht="19.5" customHeight="1" x14ac:dyDescent="0.2">
      <c r="A129" s="79" t="str">
        <f>'004 pr. asignavimai'!M179</f>
        <v>P-004-06-01-01-01</v>
      </c>
      <c r="B129" s="80" t="str">
        <f>'004 pr. asignavimai'!N179</f>
        <v>Specialistų, gavusių kompensacijas, skaičius</v>
      </c>
      <c r="C129" s="79" t="str">
        <f>'004 pr. asignavimai'!O179</f>
        <v>asm.</v>
      </c>
      <c r="D129" s="79">
        <f>'004 pr. asignavimai'!P179</f>
        <v>5</v>
      </c>
      <c r="E129" s="79">
        <f>'004 pr. asignavimai'!Q179</f>
        <v>5</v>
      </c>
      <c r="F129" s="113">
        <f>'004 pr. asignavimai'!R179</f>
        <v>5</v>
      </c>
      <c r="G129" s="366"/>
    </row>
    <row r="130" spans="1:7" ht="19.5" customHeight="1" x14ac:dyDescent="0.2">
      <c r="A130" s="79" t="str">
        <f>'004 pr. asignavimai'!M180</f>
        <v>P-004-06-01-01-02</v>
      </c>
      <c r="B130" s="80" t="str">
        <f>'004 pr. asignavimai'!N180</f>
        <v>Suteiktų savivaldybės būstų skaičius</v>
      </c>
      <c r="C130" s="79" t="str">
        <f>'004 pr. asignavimai'!O180</f>
        <v>vnt.</v>
      </c>
      <c r="D130" s="79">
        <f>'004 pr. asignavimai'!P180</f>
        <v>5</v>
      </c>
      <c r="E130" s="79">
        <f>'004 pr. asignavimai'!Q180</f>
        <v>5</v>
      </c>
      <c r="F130" s="113">
        <f>'004 pr. asignavimai'!R180</f>
        <v>5</v>
      </c>
      <c r="G130" s="362"/>
    </row>
  </sheetData>
  <mergeCells count="83"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75:F75"/>
    <mergeCell ref="B77:F77"/>
    <mergeCell ref="B62:F62"/>
    <mergeCell ref="B66:F66"/>
    <mergeCell ref="B72:F72"/>
    <mergeCell ref="B93:F93"/>
    <mergeCell ref="B79:F79"/>
    <mergeCell ref="B82:F82"/>
    <mergeCell ref="B84:F84"/>
    <mergeCell ref="B86:F86"/>
    <mergeCell ref="B90:F90"/>
    <mergeCell ref="B88:F88"/>
    <mergeCell ref="B110:F110"/>
    <mergeCell ref="B99:F99"/>
    <mergeCell ref="B101:F101"/>
    <mergeCell ref="B103:F103"/>
    <mergeCell ref="B128:F128"/>
    <mergeCell ref="B126:F126"/>
    <mergeCell ref="B117:F117"/>
    <mergeCell ref="B121:F121"/>
    <mergeCell ref="B119:F119"/>
    <mergeCell ref="G62:G65"/>
    <mergeCell ref="G51:G54"/>
    <mergeCell ref="G128:G130"/>
    <mergeCell ref="G110:G111"/>
    <mergeCell ref="G112:G113"/>
    <mergeCell ref="G114:G116"/>
    <mergeCell ref="G117:G118"/>
    <mergeCell ref="G119:G120"/>
    <mergeCell ref="G126:G127"/>
    <mergeCell ref="G93:G96"/>
    <mergeCell ref="G99:G100"/>
    <mergeCell ref="G101:G102"/>
    <mergeCell ref="G107:G109"/>
    <mergeCell ref="G103:G106"/>
    <mergeCell ref="B60:F60"/>
    <mergeCell ref="G60:G61"/>
    <mergeCell ref="G86:G87"/>
    <mergeCell ref="G90:G92"/>
    <mergeCell ref="G121:G125"/>
    <mergeCell ref="G88:G89"/>
    <mergeCell ref="G75:G76"/>
    <mergeCell ref="G77:G78"/>
    <mergeCell ref="G79:G81"/>
    <mergeCell ref="G82:G83"/>
    <mergeCell ref="G84:G85"/>
    <mergeCell ref="G66:G71"/>
    <mergeCell ref="G72:G74"/>
    <mergeCell ref="B112:F112"/>
    <mergeCell ref="B114:F114"/>
    <mergeCell ref="B107:F10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2024-09-11T06:19:25Z</dcterms:modified>
</cp:coreProperties>
</file>