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345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asignavimai'!$A$1:$R$117</definedName>
    <definedName name="_xlnm.Print_Area" localSheetId="1">'002 pr.vert.krit.suvestinė'!$A$1:$G$47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4" i="3" l="1"/>
  <c r="I51" i="3" l="1"/>
  <c r="I20" i="3"/>
  <c r="H111" i="3" l="1"/>
  <c r="J111" i="3"/>
  <c r="K111" i="3"/>
  <c r="I60" i="3" l="1"/>
  <c r="I61" i="3"/>
  <c r="I22" i="3"/>
  <c r="I66" i="3" l="1"/>
  <c r="H66" i="3"/>
  <c r="J66" i="3"/>
  <c r="K66" i="3"/>
  <c r="H110" i="3" l="1"/>
  <c r="I110" i="3"/>
  <c r="J110" i="3"/>
  <c r="K110" i="3"/>
  <c r="H108" i="3"/>
  <c r="I108" i="3"/>
  <c r="J108" i="3"/>
  <c r="K108" i="3"/>
  <c r="G108" i="3"/>
  <c r="H107" i="3"/>
  <c r="I107" i="3"/>
  <c r="J107" i="3"/>
  <c r="K107" i="3"/>
  <c r="H105" i="3"/>
  <c r="I105" i="3"/>
  <c r="J105" i="3"/>
  <c r="K105" i="3"/>
  <c r="H48" i="3" l="1"/>
  <c r="I48" i="3"/>
  <c r="J48" i="3"/>
  <c r="K48" i="3"/>
  <c r="G48" i="3"/>
  <c r="H40" i="3" l="1"/>
  <c r="I40" i="3"/>
  <c r="J40" i="3"/>
  <c r="K40" i="3"/>
  <c r="I27" i="3"/>
  <c r="I111" i="3" s="1"/>
  <c r="G79" i="3" l="1"/>
  <c r="G51" i="3"/>
  <c r="G66" i="3" s="1"/>
  <c r="G36" i="3" l="1"/>
  <c r="G35" i="3"/>
  <c r="G23" i="3"/>
  <c r="G22" i="3"/>
  <c r="G111" i="3" s="1"/>
  <c r="G21" i="3"/>
  <c r="G20" i="3"/>
  <c r="G105" i="3" s="1"/>
  <c r="G107" i="3" l="1"/>
  <c r="G110" i="3"/>
  <c r="G32" i="3"/>
  <c r="G40" i="3"/>
  <c r="F35" i="4"/>
  <c r="E35" i="4"/>
  <c r="D35" i="4"/>
  <c r="C35" i="4"/>
  <c r="B35" i="4"/>
  <c r="A35" i="4"/>
  <c r="S40" i="3" l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D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9" i="4"/>
  <c r="C19" i="4"/>
  <c r="D19" i="4"/>
  <c r="E19" i="4"/>
  <c r="F19" i="4"/>
  <c r="A19" i="4"/>
  <c r="B18" i="4"/>
  <c r="B17" i="4"/>
  <c r="C17" i="4"/>
  <c r="D17" i="4"/>
  <c r="E17" i="4"/>
  <c r="F17" i="4"/>
  <c r="A17" i="4"/>
  <c r="B16" i="4"/>
  <c r="B15" i="4"/>
  <c r="C15" i="4"/>
  <c r="D15" i="4"/>
  <c r="E15" i="4"/>
  <c r="F15" i="4"/>
  <c r="A15" i="4"/>
  <c r="B14" i="4"/>
  <c r="G83" i="3"/>
  <c r="H83" i="3"/>
  <c r="I83" i="3"/>
  <c r="J83" i="3"/>
  <c r="K83" i="3"/>
  <c r="K32" i="3"/>
  <c r="J32" i="3"/>
  <c r="I32" i="3"/>
  <c r="H32" i="3"/>
  <c r="S48" i="3" l="1"/>
  <c r="S66" i="3"/>
  <c r="S32" i="3"/>
  <c r="S83" i="3"/>
  <c r="K86" i="3"/>
  <c r="J86" i="3"/>
  <c r="I86" i="3"/>
  <c r="H86" i="3"/>
  <c r="G86" i="3"/>
  <c r="G87" i="3" s="1"/>
  <c r="K79" i="3"/>
  <c r="J79" i="3"/>
  <c r="I79" i="3"/>
  <c r="H79" i="3"/>
  <c r="H74" i="3"/>
  <c r="I74" i="3"/>
  <c r="J74" i="3"/>
  <c r="K74" i="3"/>
  <c r="G74" i="3"/>
  <c r="H71" i="3"/>
  <c r="I71" i="3"/>
  <c r="J71" i="3"/>
  <c r="K71" i="3"/>
  <c r="G71" i="3"/>
  <c r="H18" i="3"/>
  <c r="H67" i="3" s="1"/>
  <c r="I18" i="3"/>
  <c r="I67" i="3" s="1"/>
  <c r="J18" i="3"/>
  <c r="J67" i="3" s="1"/>
  <c r="K18" i="3"/>
  <c r="K67" i="3" s="1"/>
  <c r="S86" i="3" l="1"/>
  <c r="G75" i="3"/>
  <c r="H87" i="3"/>
  <c r="K87" i="3"/>
  <c r="J87" i="3"/>
  <c r="I87" i="3"/>
  <c r="S71" i="3"/>
  <c r="S74" i="3"/>
  <c r="S79" i="3"/>
  <c r="K75" i="3"/>
  <c r="J75" i="3"/>
  <c r="I75" i="3"/>
  <c r="H75" i="3"/>
  <c r="K96" i="3"/>
  <c r="J96" i="3"/>
  <c r="I96" i="3"/>
  <c r="H96" i="3"/>
  <c r="G96" i="3"/>
  <c r="H88" i="3" l="1"/>
  <c r="I88" i="3"/>
  <c r="J88" i="3"/>
  <c r="K88" i="3"/>
  <c r="I97" i="3"/>
  <c r="I98" i="3" s="1"/>
  <c r="I115" i="3"/>
  <c r="G97" i="3"/>
  <c r="G98" i="3" s="1"/>
  <c r="G115" i="3"/>
  <c r="H97" i="3"/>
  <c r="H98" i="3" s="1"/>
  <c r="H99" i="3" s="1"/>
  <c r="H115" i="3"/>
  <c r="J97" i="3"/>
  <c r="J98" i="3" s="1"/>
  <c r="J99" i="3" s="1"/>
  <c r="J115" i="3"/>
  <c r="K97" i="3"/>
  <c r="K98" i="3" s="1"/>
  <c r="K115" i="3"/>
  <c r="K99" i="3" l="1"/>
  <c r="I99" i="3"/>
  <c r="K114" i="3"/>
  <c r="J114" i="3"/>
  <c r="I114" i="3"/>
  <c r="H114" i="3"/>
  <c r="G114" i="3"/>
  <c r="J113" i="3" l="1"/>
  <c r="H113" i="3"/>
  <c r="K113" i="3"/>
  <c r="I113" i="3"/>
  <c r="G113" i="3"/>
  <c r="G18" i="3" l="1"/>
  <c r="G67" i="3" l="1"/>
  <c r="G88" i="3" s="1"/>
  <c r="G99" i="3" s="1"/>
  <c r="S18" i="3"/>
  <c r="I116" i="3"/>
  <c r="I118" i="3"/>
  <c r="K118" i="3"/>
  <c r="K116" i="3"/>
  <c r="J116" i="3"/>
  <c r="J118" i="3"/>
  <c r="H116" i="3"/>
  <c r="G116" i="3"/>
  <c r="G118" i="3" l="1"/>
  <c r="H118" i="3" l="1"/>
</calcChain>
</file>

<file path=xl/sharedStrings.xml><?xml version="1.0" encoding="utf-8"?>
<sst xmlns="http://schemas.openxmlformats.org/spreadsheetml/2006/main" count="492" uniqueCount="165">
  <si>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</si>
  <si>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</si>
  <si>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</si>
  <si>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</si>
  <si>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</si>
  <si>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</si>
  <si>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</si>
  <si>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</si>
  <si>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</si>
  <si>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</si>
  <si>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</si>
  <si>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</si>
  <si>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</si>
  <si>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</si>
  <si>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</si>
  <si>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</si>
  <si>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</si>
  <si>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</si>
  <si>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</si>
  <si>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</si>
  <si>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</si>
  <si>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</si>
  <si>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</si>
  <si>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</si>
  <si>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</si>
  <si>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</si>
  <si>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</si>
  <si>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</si>
  <si>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</si>
  <si>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</si>
  <si>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</si>
  <si>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</si>
  <si>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</si>
  <si>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</si>
  <si>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</si>
  <si>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</si>
  <si>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</si>
  <si>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</si>
  <si>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</si>
  <si>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</si>
  <si>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</si>
  <si>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</si>
  <si>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</si>
  <si>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</si>
  <si>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</si>
  <si>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</si>
  <si>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</si>
  <si>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</si>
  <si>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</si>
  <si>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</si>
  <si>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</si>
  <si>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</si>
  <si>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</si>
  <si>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</si>
  <si>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</si>
  <si>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</si>
  <si>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</si>
  <si>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</si>
  <si>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</si>
  <si>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</si>
  <si>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</si>
  <si>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</si>
  <si>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</si>
  <si>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</si>
  <si>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</si>
  <si>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</si>
  <si>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</si>
  <si>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</si>
  <si>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</si>
  <si>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</si>
  <si>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</si>
  <si>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</si>
  <si>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</si>
  <si>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</si>
  <si>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</si>
  <si>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</si>
  <si>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</si>
  <si>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</si>
  <si>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</si>
  <si>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</si>
  <si>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</si>
  <si>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</si>
  <si>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</si>
  <si>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</si>
  <si>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</si>
  <si>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</si>
  <si>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</si>
  <si>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</si>
  <si>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</si>
  <si>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</si>
  <si>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</si>
  <si>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</si>
  <si>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</si>
  <si>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</si>
  <si>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</si>
  <si>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</si>
  <si>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</si>
  <si>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</si>
  <si>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</si>
  <si>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</si>
  <si>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</si>
  <si>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</si>
  <si>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</si>
  <si>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</si>
  <si>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</si>
  <si>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</si>
  <si>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</si>
  <si>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</si>
  <si>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</si>
  <si>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</si>
  <si>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</si>
  <si>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</si>
  <si>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</si>
  <si>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</si>
  <si>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</si>
  <si>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</si>
  <si>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</si>
  <si>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</si>
  <si>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</si>
  <si>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</si>
  <si>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</si>
  <si>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</si>
  <si>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</si>
  <si>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</si>
  <si>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</si>
  <si>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</si>
  <si>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</si>
  <si>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</si>
  <si>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</si>
  <si>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</si>
  <si>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</si>
  <si>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</si>
  <si>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</si>
  <si>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</si>
  <si>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</si>
  <si>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</si>
  <si>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</si>
  <si>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</si>
  <si>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</si>
  <si>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PATVIRTINTAS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</si>
  <si>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</si>
  <si>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</si>
  <si>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t>strateginio veiklos plano</t>
  </si>
  <si>
    <t>2023-ųjų m. asignavimai ir kitos lėšos (2023-12-31 datai)</t>
  </si>
  <si>
    <t>2024-ųjų m. asignavimai ir kitos lėšos</t>
  </si>
  <si>
    <t>Planuojami   2025-ųjų m. asignavimai ir kitos lėšos</t>
  </si>
  <si>
    <t>Planuojami  2026-ųjų m. asignavimai ir kitos lėšos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</si>
  <si>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</si>
  <si>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Plungės rajono savivaldybės 2024–2026 metų </t>
  </si>
  <si>
    <t>SB(SP)</t>
  </si>
  <si>
    <t>Savivaldybės aplinkos apsaugos rėmimo specialiosios programos lėšo</t>
  </si>
  <si>
    <t>SB (AA)</t>
  </si>
  <si>
    <t>1.5.1; 1.7.3; 4.1.1; 4.1.2; 4.4.5;</t>
  </si>
  <si>
    <t>Asignavimų skirtumas (2023 m.- 2024 m.)</t>
  </si>
  <si>
    <t>Plungės rajono savivaldybės 2024-2026 metų</t>
  </si>
  <si>
    <t>2.2 priedas</t>
  </si>
  <si>
    <t>1.2 priedas</t>
  </si>
  <si>
    <t xml:space="preserve">1.2.4; 2.1.4; 4.1.3; 4.1.4; 
</t>
  </si>
  <si>
    <t xml:space="preserve"> 1.1.1; 1.1.3; 1.5.1; 1.5.2; 1.2.5; 1.5.1; 1.5.2; 1.5.4; 1.8.1; 1.8.2; 1.8.3; 3.3.3; 4.4.3; </t>
  </si>
  <si>
    <t xml:space="preserve">1.1.5; 1.2.4; 1.2.6; 1.5.2;  1.8.4; 2.4.4; 3.1.1;  4.3.5; 4.4.5 </t>
  </si>
  <si>
    <t>1.1.1; 1.1.3; 1.1.5; 1.2.4; 1.2.6; 1.5.1; 1.5.2; 1.5.4; 1.7.3; 1.8.1; 1.8.2; 1.8.3; 1.8.4; 2.1.4; 2.4.4; 3.1.1; 3.3.3;  4.1.1; 4.1.2; 4.1.3; 4.1.4; 4.3.5; 4.4.3; 4.4.5</t>
  </si>
  <si>
    <t>Plungės rajono savivaldybės tarybos</t>
  </si>
  <si>
    <t xml:space="preserve"> 2024 m. vasario 8 d. sprendimu Nr.T1-48</t>
  </si>
  <si>
    <t>(Plungės rajono savivaldybės tarybos</t>
  </si>
  <si>
    <t xml:space="preserve">2024 m. gegužės 30 d. sprendimo Nr. T1-148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</si>
</sst>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2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1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left" vertical="center" wrapText="1" readingOrder="1"/>
      <protection locked="0"/>
    </xf>
    <xf numFmtId="1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Fill="1" applyBorder="1" applyAlignment="1">
      <alignment horizontal="center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8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left" vertical="center" wrapText="1" readingOrder="1"/>
      <protection locked="0"/>
    </xf>
    <xf numFmtId="0" fontId="29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/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8" fillId="6" borderId="5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166" fontId="30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8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3" borderId="19" xfId="0" applyFont="1" applyFill="1" applyBorder="1" applyAlignment="1" applyProtection="1">
      <alignment vertical="center" wrapText="1" readingOrder="1"/>
      <protection locked="0"/>
    </xf>
    <xf numFmtId="166" fontId="30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30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8" fillId="3" borderId="5" xfId="0" applyNumberFormat="1" applyFont="1" applyFill="1" applyBorder="1" applyAlignment="1">
      <alignment horizontal="center"/>
    </xf>
    <xf numFmtId="166" fontId="18" fillId="5" borderId="5" xfId="0" applyNumberFormat="1" applyFont="1" applyFill="1" applyBorder="1" applyAlignment="1">
      <alignment horizontal="center"/>
    </xf>
    <xf numFmtId="166" fontId="30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30" fillId="0" borderId="27" xfId="0" applyNumberFormat="1" applyFont="1" applyBorder="1" applyAlignment="1" applyProtection="1">
      <alignment horizontal="center" vertical="center" wrapText="1" readingOrder="1"/>
      <protection locked="0"/>
    </xf>
    <xf numFmtId="164" fontId="30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31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30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0" fillId="6" borderId="5" xfId="0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Fill="1" applyBorder="1" applyAlignment="1" applyProtection="1">
      <alignment horizontal="left" vertical="center" wrapText="1" readingOrder="1"/>
      <protection locked="0"/>
    </xf>
    <xf numFmtId="0" fontId="20" fillId="0" borderId="2" xfId="0" applyFont="1" applyFill="1" applyBorder="1" applyAlignment="1" applyProtection="1">
      <alignment horizontal="left" vertical="center" wrapText="1" readingOrder="1"/>
      <protection locked="0"/>
    </xf>
    <xf numFmtId="0" fontId="16" fillId="0" borderId="25" xfId="0" applyFont="1" applyFill="1" applyBorder="1" applyAlignment="1" applyProtection="1">
      <alignment horizontal="center" vertical="center" wrapText="1" readingOrder="1"/>
      <protection locked="0"/>
    </xf>
    <xf numFmtId="0" fontId="16" fillId="0" borderId="26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18" fillId="0" borderId="0" xfId="0" applyFont="1" applyAlignment="1">
      <alignment horizontal="left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8"/>
  <sheetViews>
    <sheetView tabSelected="1" zoomScale="85" zoomScaleNormal="85" zoomScaleSheetLayoutView="100" workbookViewId="0">
      <pane ySplit="12" topLeftCell="A103" activePane="bottomLeft" state="frozen"/>
      <selection pane="bottomLeft" activeCell="N5" sqref="N5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53" customWidth="1"/>
    <col min="10" max="10" width="11.85546875" style="1" customWidth="1"/>
    <col min="11" max="11" width="13.28515625" style="1" customWidth="1"/>
    <col min="12" max="12" width="36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N1" s="1" t="s">
        <v>139</v>
      </c>
    </row>
    <row r="2" spans="1:20" x14ac:dyDescent="0.2">
      <c r="N2" s="1" t="s">
        <v>161</v>
      </c>
    </row>
    <row r="3" spans="1:20" x14ac:dyDescent="0.2">
      <c r="N3" s="1" t="s">
        <v>162</v>
      </c>
    </row>
    <row r="4" spans="1:20" x14ac:dyDescent="0.2">
      <c r="N4" s="1" t="s">
        <v>163</v>
      </c>
    </row>
    <row r="5" spans="1:20" ht="28.5" customHeight="1" x14ac:dyDescent="0.2">
      <c r="N5" s="182" t="s">
        <v>164</v>
      </c>
    </row>
    <row r="6" spans="1:20" x14ac:dyDescent="0.2">
      <c r="I6" s="135"/>
      <c r="J6" s="135"/>
      <c r="K6" s="135"/>
      <c r="N6" s="135" t="s">
        <v>148</v>
      </c>
    </row>
    <row r="7" spans="1:20" x14ac:dyDescent="0.2">
      <c r="I7" s="135"/>
      <c r="J7" s="135"/>
      <c r="K7" s="135"/>
      <c r="N7" s="135" t="s">
        <v>142</v>
      </c>
    </row>
    <row r="8" spans="1:20" x14ac:dyDescent="0.2">
      <c r="I8" s="135"/>
      <c r="J8" s="135"/>
      <c r="K8" s="135"/>
      <c r="N8" s="135" t="s">
        <v>156</v>
      </c>
    </row>
    <row r="9" spans="1:20" x14ac:dyDescent="0.2">
      <c r="I9" s="134"/>
      <c r="J9" s="134"/>
      <c r="K9" s="134"/>
      <c r="L9" s="134"/>
    </row>
    <row r="10" spans="1:20" ht="29.25" customHeight="1" x14ac:dyDescent="0.2">
      <c r="A10" s="218" t="s">
        <v>147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56"/>
    </row>
    <row r="11" spans="1:20" ht="32.25" customHeight="1" x14ac:dyDescent="0.2">
      <c r="A11" s="196" t="s">
        <v>11</v>
      </c>
      <c r="B11" s="196" t="s">
        <v>125</v>
      </c>
      <c r="C11" s="196" t="s">
        <v>12</v>
      </c>
      <c r="D11" s="196" t="s">
        <v>13</v>
      </c>
      <c r="E11" s="196" t="s">
        <v>5</v>
      </c>
      <c r="F11" s="196" t="s">
        <v>118</v>
      </c>
      <c r="G11" s="196" t="s">
        <v>143</v>
      </c>
      <c r="H11" s="196" t="s">
        <v>126</v>
      </c>
      <c r="I11" s="203" t="s">
        <v>144</v>
      </c>
      <c r="J11" s="196" t="s">
        <v>145</v>
      </c>
      <c r="K11" s="196" t="s">
        <v>146</v>
      </c>
      <c r="L11" s="196" t="s">
        <v>127</v>
      </c>
      <c r="M11" s="187" t="s">
        <v>9</v>
      </c>
      <c r="N11" s="187" t="s">
        <v>122</v>
      </c>
      <c r="O11" s="187"/>
      <c r="P11" s="187" t="s">
        <v>123</v>
      </c>
      <c r="Q11" s="187"/>
      <c r="R11" s="187"/>
      <c r="S11" s="219" t="s">
        <v>153</v>
      </c>
    </row>
    <row r="12" spans="1:20" ht="37.5" customHeight="1" x14ac:dyDescent="0.2">
      <c r="A12" s="196"/>
      <c r="B12" s="196"/>
      <c r="C12" s="196"/>
      <c r="D12" s="196"/>
      <c r="E12" s="196"/>
      <c r="F12" s="196"/>
      <c r="G12" s="196"/>
      <c r="H12" s="196"/>
      <c r="I12" s="203"/>
      <c r="J12" s="196"/>
      <c r="K12" s="196"/>
      <c r="L12" s="196"/>
      <c r="M12" s="187"/>
      <c r="N12" s="26" t="s">
        <v>1</v>
      </c>
      <c r="O12" s="26" t="s">
        <v>14</v>
      </c>
      <c r="P12" s="126">
        <v>2024</v>
      </c>
      <c r="Q12" s="126">
        <v>2025</v>
      </c>
      <c r="R12" s="126">
        <v>2026</v>
      </c>
      <c r="S12" s="219"/>
    </row>
    <row r="13" spans="1:20" x14ac:dyDescent="0.2">
      <c r="A13" s="119">
        <v>1</v>
      </c>
      <c r="B13" s="119">
        <v>2</v>
      </c>
      <c r="C13" s="119">
        <v>3</v>
      </c>
      <c r="D13" s="119">
        <v>4</v>
      </c>
      <c r="E13" s="119">
        <v>5</v>
      </c>
      <c r="F13" s="119">
        <v>6</v>
      </c>
      <c r="G13" s="119">
        <v>7</v>
      </c>
      <c r="H13" s="119">
        <v>8</v>
      </c>
      <c r="I13" s="155">
        <v>9</v>
      </c>
      <c r="J13" s="119">
        <v>10</v>
      </c>
      <c r="K13" s="119">
        <v>11</v>
      </c>
      <c r="L13" s="119">
        <v>12</v>
      </c>
      <c r="M13" s="126"/>
      <c r="N13" s="26"/>
      <c r="O13" s="26"/>
      <c r="P13" s="126"/>
      <c r="Q13" s="126"/>
      <c r="R13" s="126"/>
      <c r="S13" s="120">
        <v>13</v>
      </c>
    </row>
    <row r="14" spans="1:20" ht="18" customHeight="1" x14ac:dyDescent="0.2">
      <c r="A14" s="27" t="s">
        <v>0</v>
      </c>
      <c r="B14" s="208" t="s">
        <v>36</v>
      </c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9"/>
      <c r="S14" s="110"/>
    </row>
    <row r="15" spans="1:20" ht="78.75" customHeight="1" x14ac:dyDescent="0.2">
      <c r="A15" s="220" t="s">
        <v>0</v>
      </c>
      <c r="B15" s="28" t="s">
        <v>0</v>
      </c>
      <c r="C15" s="200" t="s">
        <v>37</v>
      </c>
      <c r="D15" s="200"/>
      <c r="E15" s="200"/>
      <c r="F15" s="44" t="s">
        <v>25</v>
      </c>
      <c r="G15" s="29"/>
      <c r="H15" s="29"/>
      <c r="I15" s="156"/>
      <c r="J15" s="29"/>
      <c r="K15" s="29"/>
      <c r="L15" s="180" t="s">
        <v>160</v>
      </c>
      <c r="M15" s="30" t="s">
        <v>44</v>
      </c>
      <c r="N15" s="30" t="s">
        <v>72</v>
      </c>
      <c r="O15" s="31" t="s">
        <v>16</v>
      </c>
      <c r="P15" s="132">
        <v>60</v>
      </c>
      <c r="Q15" s="132">
        <v>65</v>
      </c>
      <c r="R15" s="132">
        <v>65</v>
      </c>
      <c r="S15" s="110"/>
      <c r="T15" s="9"/>
    </row>
    <row r="16" spans="1:20" ht="17.25" customHeight="1" x14ac:dyDescent="0.2">
      <c r="A16" s="221"/>
      <c r="B16" s="210" t="s">
        <v>0</v>
      </c>
      <c r="C16" s="33" t="s">
        <v>0</v>
      </c>
      <c r="D16" s="198" t="s">
        <v>40</v>
      </c>
      <c r="E16" s="199"/>
      <c r="F16" s="34" t="s">
        <v>30</v>
      </c>
      <c r="G16" s="201"/>
      <c r="H16" s="202"/>
      <c r="I16" s="202"/>
      <c r="J16" s="202"/>
      <c r="K16" s="202"/>
      <c r="L16" s="36" t="s">
        <v>29</v>
      </c>
      <c r="M16" s="47" t="s">
        <v>38</v>
      </c>
      <c r="N16" s="47" t="s">
        <v>39</v>
      </c>
      <c r="O16" s="62" t="s">
        <v>17</v>
      </c>
      <c r="P16" s="75">
        <v>5</v>
      </c>
      <c r="Q16" s="75">
        <v>8</v>
      </c>
      <c r="R16" s="75">
        <v>10</v>
      </c>
      <c r="S16" s="110"/>
      <c r="T16" s="9"/>
    </row>
    <row r="17" spans="1:19" ht="15" customHeight="1" x14ac:dyDescent="0.2">
      <c r="A17" s="221"/>
      <c r="B17" s="211"/>
      <c r="C17" s="197" t="s">
        <v>0</v>
      </c>
      <c r="D17" s="131">
        <v>188714469</v>
      </c>
      <c r="E17" s="131" t="s">
        <v>19</v>
      </c>
      <c r="F17" s="35" t="s">
        <v>29</v>
      </c>
      <c r="G17" s="11">
        <v>11.7</v>
      </c>
      <c r="H17" s="11"/>
      <c r="I17" s="148">
        <v>46.2</v>
      </c>
      <c r="J17" s="11">
        <v>50.82</v>
      </c>
      <c r="K17" s="11">
        <v>55.91</v>
      </c>
      <c r="L17" s="36" t="s">
        <v>29</v>
      </c>
      <c r="M17" s="57"/>
      <c r="N17" s="58"/>
      <c r="O17" s="59"/>
      <c r="P17" s="60"/>
      <c r="Q17" s="60"/>
      <c r="R17" s="61"/>
      <c r="S17" s="110"/>
    </row>
    <row r="18" spans="1:19" ht="12.75" customHeight="1" x14ac:dyDescent="0.2">
      <c r="A18" s="221"/>
      <c r="B18" s="211"/>
      <c r="C18" s="197"/>
      <c r="D18" s="230" t="s">
        <v>32</v>
      </c>
      <c r="E18" s="231"/>
      <c r="F18" s="232"/>
      <c r="G18" s="37">
        <f>SUM(G17)</f>
        <v>11.7</v>
      </c>
      <c r="H18" s="37">
        <f t="shared" ref="H18:K18" si="0">SUM(H17)</f>
        <v>0</v>
      </c>
      <c r="I18" s="157">
        <f t="shared" si="0"/>
        <v>46.2</v>
      </c>
      <c r="J18" s="37">
        <f t="shared" si="0"/>
        <v>50.82</v>
      </c>
      <c r="K18" s="37">
        <f t="shared" si="0"/>
        <v>55.91</v>
      </c>
      <c r="L18" s="16" t="s">
        <v>29</v>
      </c>
      <c r="M18" s="38" t="s">
        <v>29</v>
      </c>
      <c r="N18" s="38" t="s">
        <v>29</v>
      </c>
      <c r="O18" s="38" t="s">
        <v>29</v>
      </c>
      <c r="P18" s="38" t="s">
        <v>29</v>
      </c>
      <c r="Q18" s="38" t="s">
        <v>29</v>
      </c>
      <c r="R18" s="38" t="s">
        <v>29</v>
      </c>
      <c r="S18" s="111">
        <f>(I18-G18)/G18</f>
        <v>2.9487179487179489</v>
      </c>
    </row>
    <row r="19" spans="1:19" ht="57" customHeight="1" x14ac:dyDescent="0.2">
      <c r="A19" s="221"/>
      <c r="B19" s="211"/>
      <c r="C19" s="178" t="s">
        <v>15</v>
      </c>
      <c r="D19" s="204" t="s">
        <v>120</v>
      </c>
      <c r="E19" s="205"/>
      <c r="F19" s="177" t="s">
        <v>82</v>
      </c>
      <c r="G19" s="192"/>
      <c r="H19" s="193"/>
      <c r="I19" s="193"/>
      <c r="J19" s="193"/>
      <c r="K19" s="193"/>
      <c r="L19" s="179" t="s">
        <v>152</v>
      </c>
      <c r="M19" s="5" t="s">
        <v>45</v>
      </c>
      <c r="N19" s="47" t="s">
        <v>41</v>
      </c>
      <c r="O19" s="5" t="s">
        <v>17</v>
      </c>
      <c r="P19" s="143">
        <v>5</v>
      </c>
      <c r="Q19" s="143">
        <v>1</v>
      </c>
      <c r="R19" s="143">
        <v>1</v>
      </c>
      <c r="S19" s="110"/>
    </row>
    <row r="20" spans="1:19" ht="12" customHeight="1" x14ac:dyDescent="0.2">
      <c r="A20" s="221"/>
      <c r="B20" s="211"/>
      <c r="C20" s="183" t="s">
        <v>15</v>
      </c>
      <c r="D20" s="131">
        <v>188714469</v>
      </c>
      <c r="E20" s="35" t="s">
        <v>19</v>
      </c>
      <c r="F20" s="86" t="s">
        <v>29</v>
      </c>
      <c r="G20" s="11">
        <f>368.4+0.1+22.6+33.7+4.7</f>
        <v>429.5</v>
      </c>
      <c r="H20" s="11"/>
      <c r="I20" s="148">
        <f>7.4+7</f>
        <v>14.4</v>
      </c>
      <c r="J20" s="11"/>
      <c r="K20" s="11"/>
      <c r="L20" s="36" t="s">
        <v>29</v>
      </c>
      <c r="M20" s="57"/>
      <c r="N20" s="66"/>
      <c r="O20" s="67"/>
      <c r="P20" s="68"/>
      <c r="Q20" s="68"/>
      <c r="R20" s="67"/>
      <c r="S20" s="110"/>
    </row>
    <row r="21" spans="1:19" ht="12" customHeight="1" x14ac:dyDescent="0.2">
      <c r="A21" s="221"/>
      <c r="B21" s="211"/>
      <c r="C21" s="184"/>
      <c r="D21" s="131">
        <v>188714469</v>
      </c>
      <c r="E21" s="35" t="s">
        <v>21</v>
      </c>
      <c r="F21" s="86" t="s">
        <v>29</v>
      </c>
      <c r="G21" s="11">
        <f>0.3+7.6+27.9</f>
        <v>35.799999999999997</v>
      </c>
      <c r="H21" s="11"/>
      <c r="I21" s="148"/>
      <c r="J21" s="11"/>
      <c r="K21" s="11"/>
      <c r="L21" s="36" t="s">
        <v>29</v>
      </c>
      <c r="M21" s="57"/>
      <c r="N21" s="66"/>
      <c r="O21" s="67"/>
      <c r="P21" s="68"/>
      <c r="Q21" s="68"/>
      <c r="R21" s="67"/>
      <c r="S21" s="110"/>
    </row>
    <row r="22" spans="1:19" ht="12" customHeight="1" x14ac:dyDescent="0.2">
      <c r="A22" s="221"/>
      <c r="B22" s="211"/>
      <c r="C22" s="184"/>
      <c r="D22" s="131">
        <v>188714469</v>
      </c>
      <c r="E22" s="35" t="s">
        <v>27</v>
      </c>
      <c r="F22" s="86" t="s">
        <v>29</v>
      </c>
      <c r="G22" s="11">
        <f>226.7+61.5+1094.2+22.8+43.7+529.6</f>
        <v>1978.5</v>
      </c>
      <c r="H22" s="11"/>
      <c r="I22" s="148">
        <f>9+14.7</f>
        <v>23.7</v>
      </c>
      <c r="J22" s="11"/>
      <c r="K22" s="11"/>
      <c r="L22" s="36" t="s">
        <v>29</v>
      </c>
      <c r="M22" s="57"/>
      <c r="N22" s="66"/>
      <c r="O22" s="67"/>
      <c r="P22" s="68"/>
      <c r="Q22" s="68"/>
      <c r="R22" s="67"/>
      <c r="S22" s="110"/>
    </row>
    <row r="23" spans="1:19" ht="12" customHeight="1" x14ac:dyDescent="0.2">
      <c r="A23" s="221"/>
      <c r="B23" s="211"/>
      <c r="C23" s="184"/>
      <c r="D23" s="131">
        <v>188714469</v>
      </c>
      <c r="E23" s="35" t="s">
        <v>25</v>
      </c>
      <c r="F23" s="86" t="s">
        <v>29</v>
      </c>
      <c r="G23" s="11">
        <f>52+8.4+580+80+150.2+98.4</f>
        <v>968.99999999999989</v>
      </c>
      <c r="H23" s="11"/>
      <c r="I23" s="158"/>
      <c r="J23" s="11"/>
      <c r="K23" s="11"/>
      <c r="L23" s="36" t="s">
        <v>29</v>
      </c>
      <c r="M23" s="57"/>
      <c r="N23" s="66"/>
      <c r="O23" s="67"/>
      <c r="P23" s="68"/>
      <c r="Q23" s="68"/>
      <c r="R23" s="67"/>
      <c r="S23" s="110"/>
    </row>
    <row r="24" spans="1:19" ht="12" customHeight="1" x14ac:dyDescent="0.2">
      <c r="A24" s="221"/>
      <c r="B24" s="211"/>
      <c r="C24" s="184"/>
      <c r="D24" s="144">
        <v>188714469</v>
      </c>
      <c r="E24" s="35" t="s">
        <v>149</v>
      </c>
      <c r="F24" s="86"/>
      <c r="G24" s="11">
        <v>153.69999999999999</v>
      </c>
      <c r="H24" s="11"/>
      <c r="I24" s="148">
        <v>117.6</v>
      </c>
      <c r="J24" s="11"/>
      <c r="K24" s="11"/>
      <c r="L24" s="36"/>
      <c r="M24" s="57"/>
      <c r="N24" s="66"/>
      <c r="O24" s="67"/>
      <c r="P24" s="68"/>
      <c r="Q24" s="68"/>
      <c r="R24" s="67"/>
      <c r="S24" s="110"/>
    </row>
    <row r="25" spans="1:19" ht="12" customHeight="1" x14ac:dyDescent="0.2">
      <c r="A25" s="221"/>
      <c r="B25" s="211"/>
      <c r="C25" s="184"/>
      <c r="D25" s="131">
        <v>191123113</v>
      </c>
      <c r="E25" s="131" t="s">
        <v>19</v>
      </c>
      <c r="F25" s="86" t="s">
        <v>29</v>
      </c>
      <c r="G25" s="11">
        <v>47.5</v>
      </c>
      <c r="H25" s="11"/>
      <c r="I25" s="158"/>
      <c r="J25" s="11"/>
      <c r="K25" s="11"/>
      <c r="L25" s="36" t="s">
        <v>29</v>
      </c>
      <c r="M25" s="57"/>
      <c r="N25" s="66"/>
      <c r="O25" s="67"/>
      <c r="P25" s="68"/>
      <c r="Q25" s="68"/>
      <c r="R25" s="67"/>
      <c r="S25" s="110"/>
    </row>
    <row r="26" spans="1:19" ht="12" customHeight="1" x14ac:dyDescent="0.2">
      <c r="A26" s="221"/>
      <c r="B26" s="211"/>
      <c r="C26" s="184"/>
      <c r="D26" s="131">
        <v>191123113</v>
      </c>
      <c r="E26" s="35" t="s">
        <v>21</v>
      </c>
      <c r="F26" s="86" t="s">
        <v>29</v>
      </c>
      <c r="G26" s="11">
        <v>10.113</v>
      </c>
      <c r="H26" s="11"/>
      <c r="I26" s="148"/>
      <c r="J26" s="11"/>
      <c r="K26" s="11"/>
      <c r="L26" s="36" t="s">
        <v>29</v>
      </c>
      <c r="M26" s="57"/>
      <c r="N26" s="66"/>
      <c r="O26" s="67"/>
      <c r="P26" s="68"/>
      <c r="Q26" s="68"/>
      <c r="R26" s="67"/>
      <c r="S26" s="110"/>
    </row>
    <row r="27" spans="1:19" ht="12" customHeight="1" x14ac:dyDescent="0.2">
      <c r="A27" s="221"/>
      <c r="B27" s="211"/>
      <c r="C27" s="184"/>
      <c r="D27" s="131">
        <v>191123113</v>
      </c>
      <c r="E27" s="35" t="s">
        <v>27</v>
      </c>
      <c r="F27" s="86" t="s">
        <v>29</v>
      </c>
      <c r="G27" s="11">
        <v>75.2</v>
      </c>
      <c r="H27" s="11"/>
      <c r="I27" s="148">
        <f>22.4+1.7</f>
        <v>24.099999999999998</v>
      </c>
      <c r="J27" s="11"/>
      <c r="K27" s="11"/>
      <c r="L27" s="36" t="s">
        <v>29</v>
      </c>
      <c r="M27" s="57"/>
      <c r="N27" s="66"/>
      <c r="O27" s="67"/>
      <c r="P27" s="68"/>
      <c r="Q27" s="68"/>
      <c r="R27" s="67"/>
      <c r="S27" s="110"/>
    </row>
    <row r="28" spans="1:19" ht="12" customHeight="1" x14ac:dyDescent="0.2">
      <c r="A28" s="221"/>
      <c r="B28" s="211"/>
      <c r="C28" s="184"/>
      <c r="D28" s="147">
        <v>191123113</v>
      </c>
      <c r="E28" s="147" t="s">
        <v>25</v>
      </c>
      <c r="F28" s="86"/>
      <c r="G28" s="11"/>
      <c r="H28" s="11"/>
      <c r="I28" s="148">
        <v>1.1000000000000001</v>
      </c>
      <c r="J28" s="11"/>
      <c r="K28" s="11"/>
      <c r="L28" s="36"/>
      <c r="M28" s="57"/>
      <c r="N28" s="66"/>
      <c r="O28" s="67"/>
      <c r="P28" s="68"/>
      <c r="Q28" s="68"/>
      <c r="R28" s="67"/>
      <c r="S28" s="110"/>
    </row>
    <row r="29" spans="1:19" ht="12" customHeight="1" x14ac:dyDescent="0.2">
      <c r="A29" s="221"/>
      <c r="B29" s="211"/>
      <c r="C29" s="184"/>
      <c r="D29" s="131">
        <v>271759610</v>
      </c>
      <c r="E29" s="64" t="s">
        <v>27</v>
      </c>
      <c r="F29" s="86" t="s">
        <v>29</v>
      </c>
      <c r="G29" s="11">
        <v>137</v>
      </c>
      <c r="H29" s="11"/>
      <c r="I29" s="148">
        <v>178.7</v>
      </c>
      <c r="J29" s="11">
        <v>170</v>
      </c>
      <c r="K29" s="11">
        <v>170</v>
      </c>
      <c r="L29" s="36" t="s">
        <v>29</v>
      </c>
      <c r="M29" s="57"/>
      <c r="N29" s="66"/>
      <c r="O29" s="67"/>
      <c r="P29" s="68"/>
      <c r="Q29" s="68"/>
      <c r="R29" s="67"/>
      <c r="S29" s="110"/>
    </row>
    <row r="30" spans="1:19" ht="12" customHeight="1" x14ac:dyDescent="0.2">
      <c r="A30" s="221"/>
      <c r="B30" s="211"/>
      <c r="C30" s="184"/>
      <c r="D30" s="131">
        <v>302415311</v>
      </c>
      <c r="E30" s="35" t="s">
        <v>21</v>
      </c>
      <c r="F30" s="86" t="s">
        <v>29</v>
      </c>
      <c r="G30" s="11">
        <v>5</v>
      </c>
      <c r="H30" s="11"/>
      <c r="I30" s="148"/>
      <c r="J30" s="11"/>
      <c r="K30" s="11"/>
      <c r="L30" s="36" t="s">
        <v>29</v>
      </c>
      <c r="M30" s="57"/>
      <c r="N30" s="66"/>
      <c r="O30" s="67"/>
      <c r="P30" s="68"/>
      <c r="Q30" s="68"/>
      <c r="R30" s="67"/>
      <c r="S30" s="110"/>
    </row>
    <row r="31" spans="1:19" ht="12" customHeight="1" x14ac:dyDescent="0.2">
      <c r="A31" s="221"/>
      <c r="B31" s="211"/>
      <c r="C31" s="184"/>
      <c r="D31" s="131">
        <v>302415311</v>
      </c>
      <c r="E31" s="131" t="s">
        <v>27</v>
      </c>
      <c r="F31" s="86" t="s">
        <v>29</v>
      </c>
      <c r="G31" s="11">
        <v>28</v>
      </c>
      <c r="H31" s="11"/>
      <c r="I31" s="148"/>
      <c r="J31" s="11"/>
      <c r="K31" s="11"/>
      <c r="L31" s="36" t="s">
        <v>29</v>
      </c>
      <c r="M31" s="57"/>
      <c r="N31" s="66"/>
      <c r="O31" s="67"/>
      <c r="P31" s="68"/>
      <c r="Q31" s="68"/>
      <c r="R31" s="67"/>
      <c r="S31" s="110"/>
    </row>
    <row r="32" spans="1:19" ht="15" customHeight="1" x14ac:dyDescent="0.2">
      <c r="A32" s="221"/>
      <c r="B32" s="211"/>
      <c r="C32" s="185"/>
      <c r="D32" s="186" t="s">
        <v>32</v>
      </c>
      <c r="E32" s="186"/>
      <c r="F32" s="186"/>
      <c r="G32" s="37">
        <f>SUM(G20:G31)</f>
        <v>3869.3129999999996</v>
      </c>
      <c r="H32" s="37">
        <f>SUM(H20:H31)</f>
        <v>0</v>
      </c>
      <c r="I32" s="157">
        <f>SUM(I20:I31)</f>
        <v>359.59999999999997</v>
      </c>
      <c r="J32" s="37">
        <f>SUM(J20:J31)</f>
        <v>170</v>
      </c>
      <c r="K32" s="37">
        <f>SUM(K20:K31)</f>
        <v>170</v>
      </c>
      <c r="L32" s="16" t="s">
        <v>29</v>
      </c>
      <c r="M32" s="38" t="s">
        <v>29</v>
      </c>
      <c r="N32" s="38" t="s">
        <v>29</v>
      </c>
      <c r="O32" s="38" t="s">
        <v>29</v>
      </c>
      <c r="P32" s="38" t="s">
        <v>29</v>
      </c>
      <c r="Q32" s="38" t="s">
        <v>29</v>
      </c>
      <c r="R32" s="38" t="s">
        <v>29</v>
      </c>
      <c r="S32" s="111">
        <f>(I32-G32)/G32</f>
        <v>-0.90706360534802954</v>
      </c>
    </row>
    <row r="33" spans="1:19" ht="26.25" customHeight="1" x14ac:dyDescent="0.2">
      <c r="A33" s="221"/>
      <c r="B33" s="69"/>
      <c r="C33" s="212" t="s">
        <v>43</v>
      </c>
      <c r="D33" s="204" t="s">
        <v>121</v>
      </c>
      <c r="E33" s="205"/>
      <c r="F33" s="190" t="s">
        <v>83</v>
      </c>
      <c r="G33" s="192"/>
      <c r="H33" s="193"/>
      <c r="I33" s="193"/>
      <c r="J33" s="193"/>
      <c r="K33" s="193"/>
      <c r="L33" s="188" t="s">
        <v>157</v>
      </c>
      <c r="M33" s="5" t="s">
        <v>86</v>
      </c>
      <c r="N33" s="47" t="s">
        <v>84</v>
      </c>
      <c r="O33" s="5" t="s">
        <v>17</v>
      </c>
      <c r="P33" s="5">
        <v>4</v>
      </c>
      <c r="Q33" s="5">
        <v>3</v>
      </c>
      <c r="R33" s="5">
        <v>2</v>
      </c>
      <c r="S33" s="110"/>
    </row>
    <row r="34" spans="1:19" ht="27" customHeight="1" x14ac:dyDescent="0.2">
      <c r="A34" s="221"/>
      <c r="B34" s="69"/>
      <c r="C34" s="213"/>
      <c r="D34" s="206"/>
      <c r="E34" s="207"/>
      <c r="F34" s="191"/>
      <c r="G34" s="194"/>
      <c r="H34" s="195"/>
      <c r="I34" s="195"/>
      <c r="J34" s="195"/>
      <c r="K34" s="195"/>
      <c r="L34" s="189"/>
      <c r="M34" s="107" t="s">
        <v>87</v>
      </c>
      <c r="N34" s="65" t="s">
        <v>85</v>
      </c>
      <c r="O34" s="63" t="s">
        <v>17</v>
      </c>
      <c r="P34" s="5">
        <v>2</v>
      </c>
      <c r="Q34" s="5">
        <v>2</v>
      </c>
      <c r="R34" s="63">
        <v>2</v>
      </c>
      <c r="S34" s="110"/>
    </row>
    <row r="35" spans="1:19" ht="12" customHeight="1" x14ac:dyDescent="0.2">
      <c r="A35" s="221"/>
      <c r="B35" s="69"/>
      <c r="C35" s="184" t="s">
        <v>43</v>
      </c>
      <c r="D35" s="131">
        <v>188714469</v>
      </c>
      <c r="E35" s="35" t="s">
        <v>21</v>
      </c>
      <c r="F35" s="36" t="s">
        <v>29</v>
      </c>
      <c r="G35" s="11">
        <f>1193+709</f>
        <v>1902</v>
      </c>
      <c r="H35" s="11"/>
      <c r="I35" s="148">
        <v>1950</v>
      </c>
      <c r="J35" s="11"/>
      <c r="K35" s="11"/>
      <c r="L35" s="36" t="s">
        <v>29</v>
      </c>
      <c r="M35" s="57"/>
      <c r="N35" s="66"/>
      <c r="O35" s="67"/>
      <c r="P35" s="68"/>
      <c r="Q35" s="68"/>
      <c r="R35" s="67"/>
      <c r="S35" s="110"/>
    </row>
    <row r="36" spans="1:19" ht="12" customHeight="1" x14ac:dyDescent="0.2">
      <c r="A36" s="221"/>
      <c r="B36" s="69"/>
      <c r="C36" s="184"/>
      <c r="D36" s="131">
        <v>188714469</v>
      </c>
      <c r="E36" s="35" t="s">
        <v>25</v>
      </c>
      <c r="F36" s="36" t="s">
        <v>29</v>
      </c>
      <c r="G36" s="11">
        <f>520.4+250</f>
        <v>770.4</v>
      </c>
      <c r="H36" s="11"/>
      <c r="I36" s="148">
        <v>1500</v>
      </c>
      <c r="J36" s="11">
        <v>1500</v>
      </c>
      <c r="K36" s="11">
        <v>720</v>
      </c>
      <c r="L36" s="36" t="s">
        <v>29</v>
      </c>
      <c r="M36" s="57"/>
      <c r="N36" s="66"/>
      <c r="O36" s="67"/>
      <c r="P36" s="68"/>
      <c r="Q36" s="68"/>
      <c r="R36" s="67"/>
      <c r="S36" s="110"/>
    </row>
    <row r="37" spans="1:19" ht="12" customHeight="1" x14ac:dyDescent="0.2">
      <c r="A37" s="221"/>
      <c r="B37" s="69"/>
      <c r="C37" s="184"/>
      <c r="D37" s="131">
        <v>188714469</v>
      </c>
      <c r="E37" s="35" t="s">
        <v>19</v>
      </c>
      <c r="F37" s="36" t="s">
        <v>29</v>
      </c>
      <c r="G37" s="11">
        <v>23.5</v>
      </c>
      <c r="H37" s="11"/>
      <c r="I37" s="148">
        <v>1.9</v>
      </c>
      <c r="J37" s="11">
        <v>400</v>
      </c>
      <c r="K37" s="11">
        <v>1000</v>
      </c>
      <c r="L37" s="36"/>
      <c r="M37" s="57"/>
      <c r="N37" s="66"/>
      <c r="O37" s="67"/>
      <c r="P37" s="68"/>
      <c r="Q37" s="68"/>
      <c r="R37" s="67"/>
      <c r="S37" s="110"/>
    </row>
    <row r="38" spans="1:19" ht="12" customHeight="1" x14ac:dyDescent="0.2">
      <c r="A38" s="221"/>
      <c r="B38" s="69"/>
      <c r="C38" s="184"/>
      <c r="D38" s="131">
        <v>302776863</v>
      </c>
      <c r="E38" s="35" t="s">
        <v>25</v>
      </c>
      <c r="F38" s="36" t="s">
        <v>29</v>
      </c>
      <c r="G38" s="11">
        <v>240</v>
      </c>
      <c r="H38" s="11"/>
      <c r="I38" s="148"/>
      <c r="J38" s="11"/>
      <c r="K38" s="11"/>
      <c r="L38" s="36"/>
      <c r="M38" s="57"/>
      <c r="N38" s="66"/>
      <c r="O38" s="67"/>
      <c r="P38" s="68"/>
      <c r="Q38" s="68"/>
      <c r="R38" s="67"/>
      <c r="S38" s="110"/>
    </row>
    <row r="39" spans="1:19" ht="12" customHeight="1" x14ac:dyDescent="0.2">
      <c r="A39" s="221"/>
      <c r="B39" s="69"/>
      <c r="C39" s="184"/>
      <c r="D39" s="147">
        <v>302776863</v>
      </c>
      <c r="E39" s="35" t="s">
        <v>19</v>
      </c>
      <c r="F39" s="36"/>
      <c r="G39" s="11"/>
      <c r="H39" s="11"/>
      <c r="I39" s="148">
        <v>200</v>
      </c>
      <c r="J39" s="11">
        <v>50</v>
      </c>
      <c r="K39" s="11"/>
      <c r="L39" s="36"/>
      <c r="M39" s="57"/>
      <c r="N39" s="66"/>
      <c r="O39" s="67"/>
      <c r="P39" s="68"/>
      <c r="Q39" s="68"/>
      <c r="R39" s="67"/>
      <c r="S39" s="110"/>
    </row>
    <row r="40" spans="1:19" ht="12.75" customHeight="1" x14ac:dyDescent="0.2">
      <c r="A40" s="221"/>
      <c r="B40" s="69"/>
      <c r="C40" s="185"/>
      <c r="D40" s="186" t="s">
        <v>32</v>
      </c>
      <c r="E40" s="186"/>
      <c r="F40" s="186"/>
      <c r="G40" s="37">
        <f>SUM(G35:G39)</f>
        <v>2935.9</v>
      </c>
      <c r="H40" s="37">
        <f t="shared" ref="H40:K40" si="1">SUM(H35:H39)</f>
        <v>0</v>
      </c>
      <c r="I40" s="157">
        <f t="shared" si="1"/>
        <v>3651.9</v>
      </c>
      <c r="J40" s="37">
        <f t="shared" si="1"/>
        <v>1950</v>
      </c>
      <c r="K40" s="37">
        <f t="shared" si="1"/>
        <v>1720</v>
      </c>
      <c r="L40" s="16" t="s">
        <v>29</v>
      </c>
      <c r="M40" s="38" t="s">
        <v>29</v>
      </c>
      <c r="N40" s="38" t="s">
        <v>29</v>
      </c>
      <c r="O40" s="38" t="s">
        <v>29</v>
      </c>
      <c r="P40" s="38" t="s">
        <v>29</v>
      </c>
      <c r="Q40" s="38" t="s">
        <v>29</v>
      </c>
      <c r="R40" s="38" t="s">
        <v>29</v>
      </c>
      <c r="S40" s="111">
        <f>(I40-G40)/G40</f>
        <v>0.24387751626417792</v>
      </c>
    </row>
    <row r="41" spans="1:19" ht="43.5" customHeight="1" x14ac:dyDescent="0.2">
      <c r="A41" s="221"/>
      <c r="B41" s="69"/>
      <c r="C41" s="128" t="s">
        <v>46</v>
      </c>
      <c r="D41" s="214" t="s">
        <v>81</v>
      </c>
      <c r="E41" s="215"/>
      <c r="F41" s="130" t="s">
        <v>93</v>
      </c>
      <c r="G41" s="192"/>
      <c r="H41" s="193"/>
      <c r="I41" s="193"/>
      <c r="J41" s="193"/>
      <c r="K41" s="193"/>
      <c r="L41" s="181" t="s">
        <v>158</v>
      </c>
      <c r="M41" s="5" t="s">
        <v>47</v>
      </c>
      <c r="N41" s="47" t="s">
        <v>42</v>
      </c>
      <c r="O41" s="5" t="s">
        <v>17</v>
      </c>
      <c r="P41" s="5">
        <v>4</v>
      </c>
      <c r="Q41" s="5">
        <v>8</v>
      </c>
      <c r="R41" s="5">
        <v>8</v>
      </c>
      <c r="S41" s="110"/>
    </row>
    <row r="42" spans="1:19" ht="12" customHeight="1" x14ac:dyDescent="0.2">
      <c r="A42" s="221"/>
      <c r="B42" s="69"/>
      <c r="C42" s="183" t="s">
        <v>46</v>
      </c>
      <c r="D42" s="131">
        <v>188714469</v>
      </c>
      <c r="E42" s="64" t="s">
        <v>19</v>
      </c>
      <c r="F42" s="36" t="s">
        <v>29</v>
      </c>
      <c r="G42" s="11"/>
      <c r="H42" s="11"/>
      <c r="I42" s="148"/>
      <c r="J42" s="11"/>
      <c r="K42" s="11"/>
      <c r="L42" s="36" t="s">
        <v>29</v>
      </c>
      <c r="M42" s="57"/>
      <c r="N42" s="66"/>
      <c r="O42" s="67"/>
      <c r="P42" s="68"/>
      <c r="Q42" s="68"/>
      <c r="R42" s="67"/>
      <c r="S42" s="110"/>
    </row>
    <row r="43" spans="1:19" ht="12" customHeight="1" x14ac:dyDescent="0.2">
      <c r="A43" s="221"/>
      <c r="B43" s="69"/>
      <c r="C43" s="184"/>
      <c r="D43" s="149">
        <v>188714469</v>
      </c>
      <c r="E43" s="64" t="s">
        <v>25</v>
      </c>
      <c r="F43" s="36"/>
      <c r="G43" s="11"/>
      <c r="H43" s="11"/>
      <c r="I43" s="148">
        <v>662</v>
      </c>
      <c r="J43" s="11">
        <v>1106.9000000000001</v>
      </c>
      <c r="K43" s="11">
        <v>1123.7</v>
      </c>
      <c r="L43" s="36"/>
      <c r="M43" s="57"/>
      <c r="N43" s="66"/>
      <c r="O43" s="67"/>
      <c r="P43" s="68"/>
      <c r="Q43" s="68"/>
      <c r="R43" s="67"/>
      <c r="S43" s="110"/>
    </row>
    <row r="44" spans="1:19" ht="12" customHeight="1" x14ac:dyDescent="0.2">
      <c r="A44" s="221"/>
      <c r="B44" s="69"/>
      <c r="C44" s="184"/>
      <c r="D44" s="131">
        <v>188714469</v>
      </c>
      <c r="E44" s="35" t="s">
        <v>27</v>
      </c>
      <c r="F44" s="36" t="s">
        <v>29</v>
      </c>
      <c r="G44" s="11"/>
      <c r="H44" s="11"/>
      <c r="I44" s="148">
        <v>452</v>
      </c>
      <c r="J44" s="11">
        <v>4281.8999999999996</v>
      </c>
      <c r="K44" s="11">
        <v>5830.1</v>
      </c>
      <c r="L44" s="36" t="s">
        <v>29</v>
      </c>
      <c r="M44" s="57"/>
      <c r="N44" s="66"/>
      <c r="O44" s="67"/>
      <c r="P44" s="68"/>
      <c r="Q44" s="68"/>
      <c r="R44" s="67"/>
      <c r="S44" s="110"/>
    </row>
    <row r="45" spans="1:19" ht="12" customHeight="1" x14ac:dyDescent="0.2">
      <c r="A45" s="221"/>
      <c r="B45" s="69"/>
      <c r="C45" s="184"/>
      <c r="D45" s="149">
        <v>302415311</v>
      </c>
      <c r="E45" s="35" t="s">
        <v>19</v>
      </c>
      <c r="F45" s="36"/>
      <c r="G45" s="11"/>
      <c r="H45" s="11"/>
      <c r="I45" s="148"/>
      <c r="J45" s="11"/>
      <c r="K45" s="11"/>
      <c r="L45" s="36"/>
      <c r="M45" s="57"/>
      <c r="N45" s="66"/>
      <c r="O45" s="67"/>
      <c r="P45" s="68"/>
      <c r="Q45" s="68"/>
      <c r="R45" s="67"/>
      <c r="S45" s="110"/>
    </row>
    <row r="46" spans="1:19" ht="12" customHeight="1" x14ac:dyDescent="0.2">
      <c r="A46" s="221"/>
      <c r="B46" s="69"/>
      <c r="C46" s="184"/>
      <c r="D46" s="149">
        <v>302415311</v>
      </c>
      <c r="E46" s="35" t="s">
        <v>25</v>
      </c>
      <c r="F46" s="36"/>
      <c r="G46" s="11"/>
      <c r="H46" s="11"/>
      <c r="I46" s="148">
        <v>21</v>
      </c>
      <c r="J46" s="11">
        <v>29</v>
      </c>
      <c r="K46" s="11">
        <v>8.3000000000000007</v>
      </c>
      <c r="L46" s="36"/>
      <c r="M46" s="57"/>
      <c r="N46" s="66"/>
      <c r="O46" s="67"/>
      <c r="P46" s="68"/>
      <c r="Q46" s="68"/>
      <c r="R46" s="67"/>
      <c r="S46" s="110"/>
    </row>
    <row r="47" spans="1:19" ht="12" customHeight="1" x14ac:dyDescent="0.2">
      <c r="A47" s="221"/>
      <c r="B47" s="69"/>
      <c r="C47" s="184"/>
      <c r="D47" s="149">
        <v>302415311</v>
      </c>
      <c r="E47" s="35" t="s">
        <v>27</v>
      </c>
      <c r="F47" s="36"/>
      <c r="G47" s="11"/>
      <c r="H47" s="11"/>
      <c r="I47" s="148">
        <v>33</v>
      </c>
      <c r="J47" s="11">
        <v>148.5</v>
      </c>
      <c r="K47" s="11">
        <v>148.5</v>
      </c>
      <c r="L47" s="36"/>
      <c r="M47" s="57"/>
      <c r="N47" s="66"/>
      <c r="O47" s="67"/>
      <c r="P47" s="68"/>
      <c r="Q47" s="68"/>
      <c r="R47" s="67"/>
      <c r="S47" s="110"/>
    </row>
    <row r="48" spans="1:19" ht="12.75" customHeight="1" x14ac:dyDescent="0.2">
      <c r="A48" s="221"/>
      <c r="B48" s="69"/>
      <c r="C48" s="185"/>
      <c r="D48" s="186" t="s">
        <v>32</v>
      </c>
      <c r="E48" s="186"/>
      <c r="F48" s="186"/>
      <c r="G48" s="37">
        <f>SUM(G42:G47)</f>
        <v>0</v>
      </c>
      <c r="H48" s="37">
        <f>SUM(H42:H47)</f>
        <v>0</v>
      </c>
      <c r="I48" s="157">
        <f>SUM(I42:I47)</f>
        <v>1168</v>
      </c>
      <c r="J48" s="37">
        <f>SUM(J42:J47)</f>
        <v>5566.2999999999993</v>
      </c>
      <c r="K48" s="37">
        <f>SUM(K42:K47)</f>
        <v>7110.6</v>
      </c>
      <c r="L48" s="16" t="s">
        <v>29</v>
      </c>
      <c r="M48" s="38" t="s">
        <v>29</v>
      </c>
      <c r="N48" s="38" t="s">
        <v>29</v>
      </c>
      <c r="O48" s="38" t="s">
        <v>29</v>
      </c>
      <c r="P48" s="38" t="s">
        <v>29</v>
      </c>
      <c r="Q48" s="38" t="s">
        <v>29</v>
      </c>
      <c r="R48" s="38" t="s">
        <v>29</v>
      </c>
      <c r="S48" s="111" t="e">
        <f>(I48-G48)/G48</f>
        <v>#DIV/0!</v>
      </c>
    </row>
    <row r="49" spans="1:19" ht="28.5" customHeight="1" x14ac:dyDescent="0.2">
      <c r="A49" s="221"/>
      <c r="B49" s="69"/>
      <c r="C49" s="212" t="s">
        <v>89</v>
      </c>
      <c r="D49" s="204" t="s">
        <v>49</v>
      </c>
      <c r="E49" s="205"/>
      <c r="F49" s="190" t="s">
        <v>31</v>
      </c>
      <c r="G49" s="192"/>
      <c r="H49" s="193"/>
      <c r="I49" s="193"/>
      <c r="J49" s="193"/>
      <c r="K49" s="193"/>
      <c r="L49" s="188" t="s">
        <v>159</v>
      </c>
      <c r="M49" s="5" t="s">
        <v>88</v>
      </c>
      <c r="N49" s="47" t="s">
        <v>48</v>
      </c>
      <c r="O49" s="5" t="s">
        <v>17</v>
      </c>
      <c r="P49" s="5">
        <v>7</v>
      </c>
      <c r="Q49" s="5">
        <v>8</v>
      </c>
      <c r="R49" s="5">
        <v>8</v>
      </c>
      <c r="S49" s="110"/>
    </row>
    <row r="50" spans="1:19" ht="29.25" customHeight="1" x14ac:dyDescent="0.2">
      <c r="A50" s="221"/>
      <c r="B50" s="69"/>
      <c r="C50" s="213"/>
      <c r="D50" s="206"/>
      <c r="E50" s="207"/>
      <c r="F50" s="191"/>
      <c r="G50" s="194"/>
      <c r="H50" s="195"/>
      <c r="I50" s="195"/>
      <c r="J50" s="195"/>
      <c r="K50" s="195"/>
      <c r="L50" s="189"/>
      <c r="M50" s="5" t="s">
        <v>128</v>
      </c>
      <c r="N50" s="65" t="s">
        <v>50</v>
      </c>
      <c r="O50" s="63" t="s">
        <v>17</v>
      </c>
      <c r="P50" s="5">
        <v>2</v>
      </c>
      <c r="Q50" s="5">
        <v>2</v>
      </c>
      <c r="R50" s="5">
        <v>2</v>
      </c>
      <c r="S50" s="110"/>
    </row>
    <row r="51" spans="1:19" ht="12" customHeight="1" x14ac:dyDescent="0.2">
      <c r="A51" s="221"/>
      <c r="B51" s="69"/>
      <c r="C51" s="183" t="s">
        <v>89</v>
      </c>
      <c r="D51" s="131">
        <v>188714469</v>
      </c>
      <c r="E51" s="64" t="s">
        <v>19</v>
      </c>
      <c r="F51" s="36" t="s">
        <v>29</v>
      </c>
      <c r="G51" s="11">
        <f>80.8+35.4+1</f>
        <v>117.19999999999999</v>
      </c>
      <c r="H51" s="11"/>
      <c r="I51" s="148">
        <f>327.6-7</f>
        <v>320.60000000000002</v>
      </c>
      <c r="J51" s="11">
        <v>120</v>
      </c>
      <c r="K51" s="11">
        <v>90</v>
      </c>
      <c r="L51" s="36" t="s">
        <v>29</v>
      </c>
      <c r="M51" s="57"/>
      <c r="N51" s="66"/>
      <c r="O51" s="67"/>
      <c r="P51" s="68"/>
      <c r="Q51" s="68"/>
      <c r="R51" s="67"/>
      <c r="S51" s="110"/>
    </row>
    <row r="52" spans="1:19" ht="12" customHeight="1" x14ac:dyDescent="0.2">
      <c r="A52" s="221"/>
      <c r="B52" s="69"/>
      <c r="C52" s="184"/>
      <c r="D52" s="131">
        <v>188714469</v>
      </c>
      <c r="E52" s="35" t="s">
        <v>21</v>
      </c>
      <c r="F52" s="36" t="s">
        <v>29</v>
      </c>
      <c r="G52" s="11">
        <v>358.88200000000001</v>
      </c>
      <c r="H52" s="11"/>
      <c r="I52" s="148">
        <v>243.1</v>
      </c>
      <c r="J52" s="11">
        <v>212.23599999999999</v>
      </c>
      <c r="K52" s="11"/>
      <c r="L52" s="36" t="s">
        <v>29</v>
      </c>
      <c r="M52" s="57"/>
      <c r="N52" s="66"/>
      <c r="O52" s="67"/>
      <c r="P52" s="68"/>
      <c r="Q52" s="68"/>
      <c r="R52" s="67"/>
      <c r="S52" s="110"/>
    </row>
    <row r="53" spans="1:19" ht="12" customHeight="1" x14ac:dyDescent="0.2">
      <c r="A53" s="221"/>
      <c r="B53" s="69"/>
      <c r="C53" s="184"/>
      <c r="D53" s="131">
        <v>188714469</v>
      </c>
      <c r="E53" s="64" t="s">
        <v>25</v>
      </c>
      <c r="F53" s="36" t="s">
        <v>29</v>
      </c>
      <c r="G53" s="11">
        <v>51.7</v>
      </c>
      <c r="H53" s="11"/>
      <c r="I53" s="148">
        <v>190</v>
      </c>
      <c r="J53" s="11"/>
      <c r="K53" s="11"/>
      <c r="L53" s="36"/>
      <c r="M53" s="57"/>
      <c r="N53" s="66"/>
      <c r="O53" s="67"/>
      <c r="P53" s="68"/>
      <c r="Q53" s="68"/>
      <c r="R53" s="67"/>
      <c r="S53" s="110"/>
    </row>
    <row r="54" spans="1:19" ht="12" customHeight="1" x14ac:dyDescent="0.2">
      <c r="A54" s="221"/>
      <c r="B54" s="69"/>
      <c r="C54" s="184"/>
      <c r="D54" s="146">
        <v>188714469</v>
      </c>
      <c r="E54" s="137" t="s">
        <v>27</v>
      </c>
      <c r="F54" s="86" t="s">
        <v>29</v>
      </c>
      <c r="G54" s="11">
        <v>628.20000000000005</v>
      </c>
      <c r="H54" s="138"/>
      <c r="I54" s="148">
        <f>1452.4+36.1+23.4</f>
        <v>1511.9</v>
      </c>
      <c r="J54" s="11">
        <v>1000</v>
      </c>
      <c r="K54" s="11"/>
      <c r="L54" s="36"/>
      <c r="M54" s="57"/>
      <c r="N54" s="66"/>
      <c r="O54" s="67"/>
      <c r="P54" s="68"/>
      <c r="Q54" s="68"/>
      <c r="R54" s="67"/>
      <c r="S54" s="110"/>
    </row>
    <row r="55" spans="1:19" ht="12" customHeight="1" x14ac:dyDescent="0.2">
      <c r="A55" s="221"/>
      <c r="B55" s="69"/>
      <c r="C55" s="184"/>
      <c r="D55" s="131">
        <v>190986017</v>
      </c>
      <c r="E55" s="131" t="s">
        <v>19</v>
      </c>
      <c r="F55" s="36" t="s">
        <v>29</v>
      </c>
      <c r="G55" s="11">
        <v>101.7</v>
      </c>
      <c r="H55" s="11"/>
      <c r="I55" s="148">
        <v>216.6</v>
      </c>
      <c r="J55" s="11">
        <v>339.2</v>
      </c>
      <c r="K55" s="11"/>
      <c r="L55" s="36" t="s">
        <v>29</v>
      </c>
      <c r="M55" s="57"/>
      <c r="N55" s="66"/>
      <c r="O55" s="67"/>
      <c r="P55" s="68"/>
      <c r="Q55" s="68"/>
      <c r="R55" s="67"/>
      <c r="S55" s="110"/>
    </row>
    <row r="56" spans="1:19" ht="12" customHeight="1" x14ac:dyDescent="0.2">
      <c r="A56" s="221"/>
      <c r="B56" s="69"/>
      <c r="C56" s="184"/>
      <c r="D56" s="131">
        <v>190986017</v>
      </c>
      <c r="E56" s="131" t="s">
        <v>25</v>
      </c>
      <c r="F56" s="36" t="s">
        <v>29</v>
      </c>
      <c r="G56" s="11">
        <v>150</v>
      </c>
      <c r="H56" s="11"/>
      <c r="I56" s="148">
        <v>1121.5</v>
      </c>
      <c r="J56" s="11"/>
      <c r="K56" s="11"/>
      <c r="L56" s="36" t="s">
        <v>29</v>
      </c>
      <c r="M56" s="57"/>
      <c r="N56" s="66"/>
      <c r="O56" s="67"/>
      <c r="P56" s="68"/>
      <c r="Q56" s="68"/>
      <c r="R56" s="67"/>
      <c r="S56" s="110"/>
    </row>
    <row r="57" spans="1:19" ht="12" customHeight="1" x14ac:dyDescent="0.2">
      <c r="A57" s="221"/>
      <c r="B57" s="69"/>
      <c r="C57" s="184"/>
      <c r="D57" s="146">
        <v>190986017</v>
      </c>
      <c r="E57" s="146" t="s">
        <v>27</v>
      </c>
      <c r="F57" s="36"/>
      <c r="G57" s="11">
        <v>1642.6949999999999</v>
      </c>
      <c r="H57" s="11"/>
      <c r="I57" s="148">
        <v>8.9</v>
      </c>
      <c r="J57" s="11"/>
      <c r="K57" s="11"/>
      <c r="L57" s="36"/>
      <c r="M57" s="57"/>
      <c r="N57" s="66"/>
      <c r="O57" s="67"/>
      <c r="P57" s="68"/>
      <c r="Q57" s="68"/>
      <c r="R57" s="67"/>
      <c r="S57" s="110"/>
    </row>
    <row r="58" spans="1:19" ht="12" customHeight="1" x14ac:dyDescent="0.2">
      <c r="A58" s="221"/>
      <c r="B58" s="69"/>
      <c r="C58" s="184"/>
      <c r="D58" s="146">
        <v>190986017</v>
      </c>
      <c r="E58" s="146" t="s">
        <v>21</v>
      </c>
      <c r="F58" s="36"/>
      <c r="G58" s="11">
        <v>289.887</v>
      </c>
      <c r="H58" s="11"/>
      <c r="I58" s="148">
        <v>1.6</v>
      </c>
      <c r="J58" s="11"/>
      <c r="K58" s="11"/>
      <c r="L58" s="36"/>
      <c r="M58" s="57"/>
      <c r="N58" s="66"/>
      <c r="O58" s="67"/>
      <c r="P58" s="68"/>
      <c r="Q58" s="68"/>
      <c r="R58" s="67"/>
      <c r="S58" s="110"/>
    </row>
    <row r="59" spans="1:19" ht="12" customHeight="1" x14ac:dyDescent="0.2">
      <c r="A59" s="221"/>
      <c r="B59" s="69"/>
      <c r="C59" s="184"/>
      <c r="D59" s="131">
        <v>300580531</v>
      </c>
      <c r="E59" s="131" t="s">
        <v>19</v>
      </c>
      <c r="F59" s="36" t="s">
        <v>29</v>
      </c>
      <c r="G59" s="148">
        <v>2.6</v>
      </c>
      <c r="H59" s="11"/>
      <c r="I59" s="148"/>
      <c r="J59" s="11"/>
      <c r="K59" s="11"/>
      <c r="L59" s="36" t="s">
        <v>29</v>
      </c>
      <c r="M59" s="57"/>
      <c r="N59" s="66"/>
      <c r="O59" s="67"/>
      <c r="P59" s="68"/>
      <c r="Q59" s="68"/>
      <c r="R59" s="67"/>
      <c r="S59" s="110"/>
    </row>
    <row r="60" spans="1:19" ht="12" customHeight="1" x14ac:dyDescent="0.2">
      <c r="A60" s="221"/>
      <c r="B60" s="69"/>
      <c r="C60" s="184"/>
      <c r="D60" s="146">
        <v>171697549</v>
      </c>
      <c r="E60" s="146" t="s">
        <v>27</v>
      </c>
      <c r="F60" s="36"/>
      <c r="G60" s="148">
        <v>25.1</v>
      </c>
      <c r="H60" s="11"/>
      <c r="I60" s="148">
        <f>69+17.3</f>
        <v>86.3</v>
      </c>
      <c r="J60" s="11">
        <v>65</v>
      </c>
      <c r="K60" s="11">
        <v>63</v>
      </c>
      <c r="L60" s="36"/>
      <c r="M60" s="57"/>
      <c r="N60" s="66"/>
      <c r="O60" s="67"/>
      <c r="P60" s="68"/>
      <c r="Q60" s="68"/>
      <c r="R60" s="67"/>
      <c r="S60" s="110"/>
    </row>
    <row r="61" spans="1:19" ht="12" customHeight="1" x14ac:dyDescent="0.2">
      <c r="A61" s="221"/>
      <c r="B61" s="69"/>
      <c r="C61" s="184"/>
      <c r="D61" s="144">
        <v>171697549</v>
      </c>
      <c r="E61" s="35" t="s">
        <v>21</v>
      </c>
      <c r="F61" s="36"/>
      <c r="G61" s="148">
        <v>4.5</v>
      </c>
      <c r="H61" s="11"/>
      <c r="I61" s="148">
        <f>20.7+1.9</f>
        <v>22.599999999999998</v>
      </c>
      <c r="J61" s="11">
        <v>19.5</v>
      </c>
      <c r="K61" s="11">
        <v>18.899999999999999</v>
      </c>
      <c r="L61" s="36"/>
      <c r="M61" s="57"/>
      <c r="N61" s="66"/>
      <c r="O61" s="67"/>
      <c r="P61" s="68"/>
      <c r="Q61" s="68"/>
      <c r="R61" s="67"/>
      <c r="S61" s="110"/>
    </row>
    <row r="62" spans="1:19" ht="12" customHeight="1" x14ac:dyDescent="0.2">
      <c r="A62" s="221"/>
      <c r="B62" s="69"/>
      <c r="C62" s="184"/>
      <c r="D62" s="131">
        <v>191131028</v>
      </c>
      <c r="E62" s="131" t="s">
        <v>19</v>
      </c>
      <c r="F62" s="36" t="s">
        <v>29</v>
      </c>
      <c r="G62" s="11">
        <v>1.4</v>
      </c>
      <c r="H62" s="11"/>
      <c r="I62" s="148"/>
      <c r="J62" s="11"/>
      <c r="K62" s="11"/>
      <c r="L62" s="36" t="s">
        <v>29</v>
      </c>
      <c r="M62" s="57"/>
      <c r="N62" s="66"/>
      <c r="O62" s="67"/>
      <c r="P62" s="68"/>
      <c r="Q62" s="68"/>
      <c r="R62" s="67"/>
      <c r="S62" s="110"/>
    </row>
    <row r="63" spans="1:19" ht="12" customHeight="1" x14ac:dyDescent="0.2">
      <c r="A63" s="221"/>
      <c r="B63" s="69"/>
      <c r="C63" s="184"/>
      <c r="D63" s="149">
        <v>191123113</v>
      </c>
      <c r="E63" s="149" t="s">
        <v>19</v>
      </c>
      <c r="F63" s="36"/>
      <c r="G63" s="11"/>
      <c r="H63" s="11"/>
      <c r="I63" s="148">
        <v>46.5</v>
      </c>
      <c r="J63" s="11">
        <v>43.8</v>
      </c>
      <c r="K63" s="11"/>
      <c r="L63" s="36"/>
      <c r="M63" s="57"/>
      <c r="N63" s="66"/>
      <c r="O63" s="67"/>
      <c r="P63" s="68"/>
      <c r="Q63" s="68"/>
      <c r="R63" s="67"/>
      <c r="S63" s="110"/>
    </row>
    <row r="64" spans="1:19" ht="12" customHeight="1" x14ac:dyDescent="0.2">
      <c r="A64" s="221"/>
      <c r="B64" s="69"/>
      <c r="C64" s="184"/>
      <c r="D64" s="149">
        <v>191123113</v>
      </c>
      <c r="E64" s="149" t="s">
        <v>27</v>
      </c>
      <c r="F64" s="36"/>
      <c r="G64" s="11"/>
      <c r="H64" s="11"/>
      <c r="I64" s="148">
        <v>227</v>
      </c>
      <c r="J64" s="11">
        <v>214.4</v>
      </c>
      <c r="K64" s="11">
        <v>200</v>
      </c>
      <c r="L64" s="36"/>
      <c r="M64" s="57"/>
      <c r="N64" s="66"/>
      <c r="O64" s="67"/>
      <c r="P64" s="68"/>
      <c r="Q64" s="68"/>
      <c r="R64" s="67"/>
      <c r="S64" s="110"/>
    </row>
    <row r="65" spans="1:19" ht="12" customHeight="1" x14ac:dyDescent="0.2">
      <c r="A65" s="221"/>
      <c r="B65" s="69"/>
      <c r="C65" s="184"/>
      <c r="D65" s="149">
        <v>191123113</v>
      </c>
      <c r="E65" s="149" t="s">
        <v>25</v>
      </c>
      <c r="F65" s="36"/>
      <c r="G65" s="11"/>
      <c r="H65" s="11"/>
      <c r="I65" s="148">
        <v>220</v>
      </c>
      <c r="J65" s="11">
        <v>200</v>
      </c>
      <c r="K65" s="11">
        <v>144.69999999999999</v>
      </c>
      <c r="L65" s="36"/>
      <c r="M65" s="57"/>
      <c r="N65" s="66"/>
      <c r="O65" s="67"/>
      <c r="P65" s="68"/>
      <c r="Q65" s="68"/>
      <c r="R65" s="67"/>
      <c r="S65" s="110"/>
    </row>
    <row r="66" spans="1:19" ht="12.75" customHeight="1" x14ac:dyDescent="0.2">
      <c r="A66" s="221"/>
      <c r="B66" s="69"/>
      <c r="C66" s="185"/>
      <c r="D66" s="186" t="s">
        <v>32</v>
      </c>
      <c r="E66" s="186"/>
      <c r="F66" s="186"/>
      <c r="G66" s="133">
        <f>SUM(G51:G65)</f>
        <v>3373.864</v>
      </c>
      <c r="H66" s="133">
        <f>SUM(H51:H65)</f>
        <v>0</v>
      </c>
      <c r="I66" s="157">
        <f>SUM(I51:I65)</f>
        <v>4216.6000000000004</v>
      </c>
      <c r="J66" s="133">
        <f>SUM(J51:J65)</f>
        <v>2214.136</v>
      </c>
      <c r="K66" s="133">
        <f>SUM(K51:K65)</f>
        <v>516.59999999999991</v>
      </c>
      <c r="L66" s="16" t="s">
        <v>29</v>
      </c>
      <c r="M66" s="38" t="s">
        <v>29</v>
      </c>
      <c r="N66" s="38" t="s">
        <v>29</v>
      </c>
      <c r="O66" s="38" t="s">
        <v>29</v>
      </c>
      <c r="P66" s="38" t="s">
        <v>29</v>
      </c>
      <c r="Q66" s="38" t="s">
        <v>29</v>
      </c>
      <c r="R66" s="38" t="s">
        <v>29</v>
      </c>
      <c r="S66" s="111">
        <f>(I66-G66)/G66</f>
        <v>0.24978363087545921</v>
      </c>
    </row>
    <row r="67" spans="1:19" ht="12.75" customHeight="1" x14ac:dyDescent="0.2">
      <c r="A67" s="221"/>
      <c r="B67" s="39" t="s">
        <v>0</v>
      </c>
      <c r="C67" s="227" t="s">
        <v>2</v>
      </c>
      <c r="D67" s="228"/>
      <c r="E67" s="228"/>
      <c r="F67" s="229"/>
      <c r="G67" s="40">
        <f>G18+G32+G48+G66+G40</f>
        <v>10190.777</v>
      </c>
      <c r="H67" s="40">
        <f>H18+H32+H48+H66+H40</f>
        <v>0</v>
      </c>
      <c r="I67" s="159">
        <f>I18+I32+I48+I66+I40</f>
        <v>9442.3000000000011</v>
      </c>
      <c r="J67" s="40">
        <f>J18+J32+J48+J66+J40</f>
        <v>9951.2559999999994</v>
      </c>
      <c r="K67" s="40">
        <f>K18+K32+K48+K66+K40</f>
        <v>9573.11</v>
      </c>
      <c r="L67" s="41" t="s">
        <v>29</v>
      </c>
      <c r="M67" s="42" t="s">
        <v>29</v>
      </c>
      <c r="N67" s="42" t="s">
        <v>29</v>
      </c>
      <c r="O67" s="42" t="s">
        <v>29</v>
      </c>
      <c r="P67" s="42" t="s">
        <v>29</v>
      </c>
      <c r="Q67" s="42" t="s">
        <v>29</v>
      </c>
      <c r="R67" s="42" t="s">
        <v>29</v>
      </c>
      <c r="S67" s="110"/>
    </row>
    <row r="68" spans="1:19" ht="16.5" customHeight="1" x14ac:dyDescent="0.2">
      <c r="A68" s="221"/>
      <c r="B68" s="43" t="s">
        <v>15</v>
      </c>
      <c r="C68" s="216" t="s">
        <v>51</v>
      </c>
      <c r="D68" s="217"/>
      <c r="E68" s="217"/>
      <c r="F68" s="44" t="s">
        <v>114</v>
      </c>
      <c r="G68" s="32"/>
      <c r="H68" s="32"/>
      <c r="I68" s="160"/>
      <c r="J68" s="32"/>
      <c r="K68" s="32"/>
      <c r="L68" s="44" t="s">
        <v>62</v>
      </c>
      <c r="M68" s="45" t="s">
        <v>55</v>
      </c>
      <c r="N68" s="45" t="s">
        <v>71</v>
      </c>
      <c r="O68" s="46" t="s">
        <v>17</v>
      </c>
      <c r="P68" s="76">
        <v>27.5</v>
      </c>
      <c r="Q68" s="76">
        <v>28</v>
      </c>
      <c r="R68" s="76">
        <v>28.5</v>
      </c>
      <c r="S68" s="110"/>
    </row>
    <row r="69" spans="1:19" ht="30" customHeight="1" x14ac:dyDescent="0.2">
      <c r="A69" s="221"/>
      <c r="B69" s="225" t="s">
        <v>15</v>
      </c>
      <c r="C69" s="33" t="s">
        <v>0</v>
      </c>
      <c r="D69" s="214" t="s">
        <v>53</v>
      </c>
      <c r="E69" s="215"/>
      <c r="F69" s="70" t="s">
        <v>30</v>
      </c>
      <c r="G69" s="223"/>
      <c r="H69" s="224"/>
      <c r="I69" s="224"/>
      <c r="J69" s="224"/>
      <c r="K69" s="224"/>
      <c r="L69" s="10" t="s">
        <v>29</v>
      </c>
      <c r="M69" s="47" t="s">
        <v>56</v>
      </c>
      <c r="N69" s="48" t="s">
        <v>54</v>
      </c>
      <c r="O69" s="5" t="s">
        <v>17</v>
      </c>
      <c r="P69" s="75">
        <v>10</v>
      </c>
      <c r="Q69" s="75">
        <v>12</v>
      </c>
      <c r="R69" s="75">
        <v>14</v>
      </c>
      <c r="S69" s="110"/>
    </row>
    <row r="70" spans="1:19" x14ac:dyDescent="0.2">
      <c r="A70" s="221"/>
      <c r="B70" s="226"/>
      <c r="C70" s="197" t="s">
        <v>0</v>
      </c>
      <c r="D70" s="131">
        <v>188714469</v>
      </c>
      <c r="E70" s="71" t="s">
        <v>19</v>
      </c>
      <c r="F70" s="35" t="s">
        <v>29</v>
      </c>
      <c r="G70" s="11">
        <v>14.6</v>
      </c>
      <c r="H70" s="11"/>
      <c r="I70" s="148">
        <v>20</v>
      </c>
      <c r="J70" s="11">
        <v>20</v>
      </c>
      <c r="K70" s="11">
        <v>20</v>
      </c>
      <c r="L70" s="36" t="s">
        <v>29</v>
      </c>
      <c r="M70" s="57"/>
      <c r="N70" s="58"/>
      <c r="O70" s="59"/>
      <c r="P70" s="60"/>
      <c r="Q70" s="60"/>
      <c r="R70" s="61"/>
      <c r="S70" s="110"/>
    </row>
    <row r="71" spans="1:19" ht="12.75" customHeight="1" x14ac:dyDescent="0.2">
      <c r="A71" s="221"/>
      <c r="B71" s="226"/>
      <c r="C71" s="197"/>
      <c r="D71" s="230" t="s">
        <v>32</v>
      </c>
      <c r="E71" s="230"/>
      <c r="F71" s="186"/>
      <c r="G71" s="17">
        <f>SUM(G70:G70)</f>
        <v>14.6</v>
      </c>
      <c r="H71" s="17">
        <f t="shared" ref="H71:K71" si="2">SUM(H70:H70)</f>
        <v>0</v>
      </c>
      <c r="I71" s="161">
        <f t="shared" si="2"/>
        <v>20</v>
      </c>
      <c r="J71" s="17">
        <f t="shared" si="2"/>
        <v>20</v>
      </c>
      <c r="K71" s="17">
        <f t="shared" si="2"/>
        <v>20</v>
      </c>
      <c r="L71" s="16" t="s">
        <v>29</v>
      </c>
      <c r="M71" s="38" t="s">
        <v>29</v>
      </c>
      <c r="N71" s="38" t="s">
        <v>29</v>
      </c>
      <c r="O71" s="38" t="s">
        <v>29</v>
      </c>
      <c r="P71" s="38" t="s">
        <v>29</v>
      </c>
      <c r="Q71" s="38" t="s">
        <v>29</v>
      </c>
      <c r="R71" s="38" t="s">
        <v>29</v>
      </c>
      <c r="S71" s="111">
        <f>(I71-G71)/G71</f>
        <v>0.36986301369863017</v>
      </c>
    </row>
    <row r="72" spans="1:19" ht="30" customHeight="1" x14ac:dyDescent="0.2">
      <c r="A72" s="221"/>
      <c r="B72" s="226"/>
      <c r="C72" s="128" t="s">
        <v>15</v>
      </c>
      <c r="D72" s="242" t="s">
        <v>52</v>
      </c>
      <c r="E72" s="243"/>
      <c r="F72" s="139" t="s">
        <v>30</v>
      </c>
      <c r="G72" s="244"/>
      <c r="H72" s="245"/>
      <c r="I72" s="245"/>
      <c r="J72" s="245"/>
      <c r="K72" s="245"/>
      <c r="L72" s="10" t="s">
        <v>29</v>
      </c>
      <c r="M72" s="47" t="s">
        <v>57</v>
      </c>
      <c r="N72" s="48" t="s">
        <v>58</v>
      </c>
      <c r="O72" s="5" t="s">
        <v>59</v>
      </c>
      <c r="P72" s="143">
        <v>15</v>
      </c>
      <c r="Q72" s="143">
        <v>15</v>
      </c>
      <c r="R72" s="143">
        <v>15</v>
      </c>
      <c r="S72" s="110"/>
    </row>
    <row r="73" spans="1:19" x14ac:dyDescent="0.2">
      <c r="A73" s="221"/>
      <c r="B73" s="226"/>
      <c r="C73" s="197" t="s">
        <v>15</v>
      </c>
      <c r="D73" s="140">
        <v>188714469</v>
      </c>
      <c r="E73" s="141" t="s">
        <v>19</v>
      </c>
      <c r="F73" s="142" t="s">
        <v>29</v>
      </c>
      <c r="G73" s="11">
        <v>35</v>
      </c>
      <c r="H73" s="11"/>
      <c r="I73" s="148">
        <v>34.4</v>
      </c>
      <c r="J73" s="11">
        <v>35</v>
      </c>
      <c r="K73" s="11">
        <v>35</v>
      </c>
      <c r="L73" s="36" t="s">
        <v>29</v>
      </c>
      <c r="M73" s="57"/>
      <c r="N73" s="58"/>
      <c r="O73" s="59"/>
      <c r="P73" s="60"/>
      <c r="Q73" s="60"/>
      <c r="R73" s="61"/>
      <c r="S73" s="110"/>
    </row>
    <row r="74" spans="1:19" ht="12.75" customHeight="1" x14ac:dyDescent="0.2">
      <c r="A74" s="221"/>
      <c r="B74" s="241"/>
      <c r="C74" s="197"/>
      <c r="D74" s="186" t="s">
        <v>32</v>
      </c>
      <c r="E74" s="186"/>
      <c r="F74" s="186"/>
      <c r="G74" s="17">
        <f>SUM(G73:G73)</f>
        <v>35</v>
      </c>
      <c r="H74" s="17">
        <f t="shared" ref="H74:K74" si="3">SUM(H73:H73)</f>
        <v>0</v>
      </c>
      <c r="I74" s="161">
        <f t="shared" si="3"/>
        <v>34.4</v>
      </c>
      <c r="J74" s="17">
        <f t="shared" si="3"/>
        <v>35</v>
      </c>
      <c r="K74" s="17">
        <f t="shared" si="3"/>
        <v>35</v>
      </c>
      <c r="L74" s="16" t="s">
        <v>29</v>
      </c>
      <c r="M74" s="38" t="s">
        <v>29</v>
      </c>
      <c r="N74" s="38" t="s">
        <v>29</v>
      </c>
      <c r="O74" s="38" t="s">
        <v>29</v>
      </c>
      <c r="P74" s="38" t="s">
        <v>29</v>
      </c>
      <c r="Q74" s="38" t="s">
        <v>29</v>
      </c>
      <c r="R74" s="38" t="s">
        <v>29</v>
      </c>
      <c r="S74" s="111">
        <f>(I74-G74)/G74</f>
        <v>-1.7142857142857182E-2</v>
      </c>
    </row>
    <row r="75" spans="1:19" ht="12.75" customHeight="1" x14ac:dyDescent="0.2">
      <c r="A75" s="221"/>
      <c r="B75" s="49" t="s">
        <v>15</v>
      </c>
      <c r="C75" s="227" t="s">
        <v>2</v>
      </c>
      <c r="D75" s="228"/>
      <c r="E75" s="228"/>
      <c r="F75" s="228"/>
      <c r="G75" s="40">
        <f>G71+G74</f>
        <v>49.6</v>
      </c>
      <c r="H75" s="40">
        <f t="shared" ref="H75:K75" si="4">H71+H74</f>
        <v>0</v>
      </c>
      <c r="I75" s="159">
        <f t="shared" si="4"/>
        <v>54.4</v>
      </c>
      <c r="J75" s="40">
        <f t="shared" si="4"/>
        <v>55</v>
      </c>
      <c r="K75" s="40">
        <f t="shared" si="4"/>
        <v>55</v>
      </c>
      <c r="L75" s="41" t="s">
        <v>29</v>
      </c>
      <c r="M75" s="42" t="s">
        <v>29</v>
      </c>
      <c r="N75" s="42" t="s">
        <v>29</v>
      </c>
      <c r="O75" s="42" t="s">
        <v>29</v>
      </c>
      <c r="P75" s="42" t="s">
        <v>29</v>
      </c>
      <c r="Q75" s="42" t="s">
        <v>29</v>
      </c>
      <c r="R75" s="42" t="s">
        <v>29</v>
      </c>
      <c r="S75" s="110"/>
    </row>
    <row r="76" spans="1:19" ht="25.5" customHeight="1" x14ac:dyDescent="0.2">
      <c r="A76" s="221"/>
      <c r="B76" s="43" t="s">
        <v>43</v>
      </c>
      <c r="C76" s="216" t="s">
        <v>60</v>
      </c>
      <c r="D76" s="217"/>
      <c r="E76" s="217"/>
      <c r="F76" s="44" t="s">
        <v>25</v>
      </c>
      <c r="G76" s="32"/>
      <c r="H76" s="32"/>
      <c r="I76" s="160"/>
      <c r="J76" s="32"/>
      <c r="K76" s="32"/>
      <c r="L76" s="44" t="s">
        <v>104</v>
      </c>
      <c r="M76" s="45" t="s">
        <v>64</v>
      </c>
      <c r="N76" s="45" t="s">
        <v>68</v>
      </c>
      <c r="O76" s="46" t="s">
        <v>17</v>
      </c>
      <c r="P76" s="76">
        <v>2</v>
      </c>
      <c r="Q76" s="76">
        <v>2</v>
      </c>
      <c r="R76" s="76">
        <v>2</v>
      </c>
      <c r="S76" s="110"/>
    </row>
    <row r="77" spans="1:19" ht="30" customHeight="1" x14ac:dyDescent="0.2">
      <c r="A77" s="221"/>
      <c r="B77" s="225" t="s">
        <v>43</v>
      </c>
      <c r="C77" s="33" t="s">
        <v>0</v>
      </c>
      <c r="D77" s="204" t="s">
        <v>115</v>
      </c>
      <c r="E77" s="205"/>
      <c r="F77" s="85" t="s">
        <v>30</v>
      </c>
      <c r="G77" s="239"/>
      <c r="H77" s="240"/>
      <c r="I77" s="240"/>
      <c r="J77" s="240"/>
      <c r="K77" s="240"/>
      <c r="L77" s="10" t="s">
        <v>29</v>
      </c>
      <c r="M77" s="47" t="s">
        <v>65</v>
      </c>
      <c r="N77" s="48" t="s">
        <v>69</v>
      </c>
      <c r="O77" s="5" t="s">
        <v>17</v>
      </c>
      <c r="P77" s="75">
        <v>2</v>
      </c>
      <c r="Q77" s="75">
        <v>2</v>
      </c>
      <c r="R77" s="75">
        <v>2</v>
      </c>
      <c r="S77" s="110"/>
    </row>
    <row r="78" spans="1:19" x14ac:dyDescent="0.2">
      <c r="A78" s="221"/>
      <c r="B78" s="226"/>
      <c r="C78" s="197" t="s">
        <v>0</v>
      </c>
      <c r="D78" s="86">
        <v>188714469</v>
      </c>
      <c r="E78" s="48" t="s">
        <v>19</v>
      </c>
      <c r="F78" s="35" t="s">
        <v>29</v>
      </c>
      <c r="G78" s="11">
        <v>27</v>
      </c>
      <c r="H78" s="11"/>
      <c r="I78" s="148">
        <v>57</v>
      </c>
      <c r="J78" s="11">
        <v>30</v>
      </c>
      <c r="K78" s="11">
        <v>31</v>
      </c>
      <c r="L78" s="36" t="s">
        <v>29</v>
      </c>
      <c r="M78" s="57"/>
      <c r="N78" s="58"/>
      <c r="O78" s="59"/>
      <c r="P78" s="68"/>
      <c r="Q78" s="68"/>
      <c r="R78" s="67"/>
      <c r="S78" s="110"/>
    </row>
    <row r="79" spans="1:19" ht="12.75" customHeight="1" x14ac:dyDescent="0.2">
      <c r="A79" s="221"/>
      <c r="B79" s="226"/>
      <c r="C79" s="197"/>
      <c r="D79" s="230" t="s">
        <v>32</v>
      </c>
      <c r="E79" s="230"/>
      <c r="F79" s="186"/>
      <c r="G79" s="17">
        <f>SUM(G78:G78)</f>
        <v>27</v>
      </c>
      <c r="H79" s="17">
        <f t="shared" ref="H79" si="5">SUM(H78:H78)</f>
        <v>0</v>
      </c>
      <c r="I79" s="161">
        <f t="shared" ref="I79" si="6">SUM(I78:I78)</f>
        <v>57</v>
      </c>
      <c r="J79" s="17">
        <f t="shared" ref="J79" si="7">SUM(J78:J78)</f>
        <v>30</v>
      </c>
      <c r="K79" s="17">
        <f t="shared" ref="K79" si="8">SUM(K78:K78)</f>
        <v>31</v>
      </c>
      <c r="L79" s="16" t="s">
        <v>29</v>
      </c>
      <c r="M79" s="38" t="s">
        <v>29</v>
      </c>
      <c r="N79" s="38" t="s">
        <v>29</v>
      </c>
      <c r="O79" s="38" t="s">
        <v>29</v>
      </c>
      <c r="P79" s="38" t="s">
        <v>29</v>
      </c>
      <c r="Q79" s="38" t="s">
        <v>29</v>
      </c>
      <c r="R79" s="38" t="s">
        <v>29</v>
      </c>
      <c r="S79" s="111">
        <f>(I79-G79)/G79</f>
        <v>1.1111111111111112</v>
      </c>
    </row>
    <row r="80" spans="1:19" ht="25.5" x14ac:dyDescent="0.2">
      <c r="A80" s="221"/>
      <c r="B80" s="226"/>
      <c r="C80" s="128" t="s">
        <v>15</v>
      </c>
      <c r="D80" s="214" t="s">
        <v>61</v>
      </c>
      <c r="E80" s="215"/>
      <c r="F80" s="70" t="s">
        <v>31</v>
      </c>
      <c r="G80" s="239"/>
      <c r="H80" s="240"/>
      <c r="I80" s="240"/>
      <c r="J80" s="240"/>
      <c r="K80" s="240"/>
      <c r="L80" s="10" t="s">
        <v>104</v>
      </c>
      <c r="M80" s="47" t="s">
        <v>119</v>
      </c>
      <c r="N80" s="48" t="s">
        <v>70</v>
      </c>
      <c r="O80" s="5" t="s">
        <v>17</v>
      </c>
      <c r="P80" s="75">
        <v>15</v>
      </c>
      <c r="Q80" s="75">
        <v>15</v>
      </c>
      <c r="R80" s="75">
        <v>15</v>
      </c>
      <c r="S80" s="110"/>
    </row>
    <row r="81" spans="1:19" x14ac:dyDescent="0.2">
      <c r="A81" s="221"/>
      <c r="B81" s="226"/>
      <c r="C81" s="197" t="s">
        <v>15</v>
      </c>
      <c r="D81" s="131">
        <v>188714469</v>
      </c>
      <c r="E81" s="71" t="s">
        <v>19</v>
      </c>
      <c r="F81" s="35" t="s">
        <v>29</v>
      </c>
      <c r="G81" s="11">
        <v>116.1</v>
      </c>
      <c r="H81" s="11"/>
      <c r="I81" s="148">
        <v>15.5</v>
      </c>
      <c r="J81" s="11">
        <v>17</v>
      </c>
      <c r="K81" s="11">
        <v>18</v>
      </c>
      <c r="L81" s="36" t="s">
        <v>29</v>
      </c>
      <c r="M81" s="57"/>
      <c r="N81" s="58"/>
      <c r="O81" s="59"/>
      <c r="P81" s="68"/>
      <c r="Q81" s="68"/>
      <c r="R81" s="67"/>
      <c r="S81" s="110"/>
    </row>
    <row r="82" spans="1:19" x14ac:dyDescent="0.2">
      <c r="A82" s="221"/>
      <c r="B82" s="226"/>
      <c r="C82" s="197"/>
      <c r="D82" s="131">
        <v>188714469</v>
      </c>
      <c r="E82" s="71" t="s">
        <v>21</v>
      </c>
      <c r="F82" s="35" t="s">
        <v>29</v>
      </c>
      <c r="G82" s="11">
        <v>23.155999999999999</v>
      </c>
      <c r="H82" s="11"/>
      <c r="I82" s="148">
        <v>22.864000000000001</v>
      </c>
      <c r="J82" s="11">
        <v>28.7</v>
      </c>
      <c r="K82" s="11">
        <v>31.5</v>
      </c>
      <c r="L82" s="36" t="s">
        <v>29</v>
      </c>
      <c r="M82" s="57"/>
      <c r="N82" s="58"/>
      <c r="O82" s="59"/>
      <c r="P82" s="68"/>
      <c r="Q82" s="68"/>
      <c r="R82" s="67"/>
      <c r="S82" s="110"/>
    </row>
    <row r="83" spans="1:19" ht="12.75" customHeight="1" x14ac:dyDescent="0.2">
      <c r="A83" s="221"/>
      <c r="B83" s="226"/>
      <c r="C83" s="197"/>
      <c r="D83" s="186" t="s">
        <v>32</v>
      </c>
      <c r="E83" s="186"/>
      <c r="F83" s="186"/>
      <c r="G83" s="17">
        <f>SUM(G81:G82)</f>
        <v>139.256</v>
      </c>
      <c r="H83" s="17">
        <f t="shared" ref="H83:K83" si="9">SUM(H81:H82)</f>
        <v>0</v>
      </c>
      <c r="I83" s="161">
        <f t="shared" si="9"/>
        <v>38.364000000000004</v>
      </c>
      <c r="J83" s="17">
        <f t="shared" si="9"/>
        <v>45.7</v>
      </c>
      <c r="K83" s="17">
        <f t="shared" si="9"/>
        <v>49.5</v>
      </c>
      <c r="L83" s="16" t="s">
        <v>29</v>
      </c>
      <c r="M83" s="38" t="s">
        <v>29</v>
      </c>
      <c r="N83" s="38" t="s">
        <v>29</v>
      </c>
      <c r="O83" s="38" t="s">
        <v>29</v>
      </c>
      <c r="P83" s="38" t="s">
        <v>29</v>
      </c>
      <c r="Q83" s="38" t="s">
        <v>29</v>
      </c>
      <c r="R83" s="38" t="s">
        <v>29</v>
      </c>
      <c r="S83" s="111">
        <f>(I83-G83)/G83</f>
        <v>-0.72450738208766585</v>
      </c>
    </row>
    <row r="84" spans="1:19" ht="30" customHeight="1" x14ac:dyDescent="0.2">
      <c r="A84" s="221"/>
      <c r="B84" s="226"/>
      <c r="C84" s="127" t="s">
        <v>43</v>
      </c>
      <c r="D84" s="214" t="s">
        <v>63</v>
      </c>
      <c r="E84" s="215"/>
      <c r="F84" s="70" t="s">
        <v>30</v>
      </c>
      <c r="G84" s="223"/>
      <c r="H84" s="224"/>
      <c r="I84" s="224"/>
      <c r="J84" s="224"/>
      <c r="K84" s="224"/>
      <c r="L84" s="10" t="s">
        <v>29</v>
      </c>
      <c r="M84" s="47" t="s">
        <v>66</v>
      </c>
      <c r="N84" s="48" t="s">
        <v>67</v>
      </c>
      <c r="O84" s="5" t="s">
        <v>17</v>
      </c>
      <c r="P84" s="5">
        <v>1</v>
      </c>
      <c r="Q84" s="5">
        <v>1</v>
      </c>
      <c r="R84" s="5">
        <v>1</v>
      </c>
      <c r="S84" s="110"/>
    </row>
    <row r="85" spans="1:19" x14ac:dyDescent="0.2">
      <c r="A85" s="221"/>
      <c r="B85" s="226"/>
      <c r="C85" s="197" t="s">
        <v>43</v>
      </c>
      <c r="D85" s="131">
        <v>188714469</v>
      </c>
      <c r="E85" s="71" t="s">
        <v>19</v>
      </c>
      <c r="F85" s="35" t="s">
        <v>29</v>
      </c>
      <c r="G85" s="11">
        <v>118.1</v>
      </c>
      <c r="H85" s="11"/>
      <c r="I85" s="148">
        <v>30</v>
      </c>
      <c r="J85" s="11">
        <v>33</v>
      </c>
      <c r="K85" s="11">
        <v>36</v>
      </c>
      <c r="L85" s="36" t="s">
        <v>29</v>
      </c>
      <c r="M85" s="57"/>
      <c r="N85" s="58"/>
      <c r="O85" s="59"/>
      <c r="P85" s="60"/>
      <c r="Q85" s="60"/>
      <c r="R85" s="61"/>
      <c r="S85" s="110"/>
    </row>
    <row r="86" spans="1:19" ht="12.75" customHeight="1" x14ac:dyDescent="0.2">
      <c r="A86" s="221"/>
      <c r="B86" s="226"/>
      <c r="C86" s="197"/>
      <c r="D86" s="186" t="s">
        <v>32</v>
      </c>
      <c r="E86" s="186"/>
      <c r="F86" s="186"/>
      <c r="G86" s="17">
        <f>SUM(G85:G85)</f>
        <v>118.1</v>
      </c>
      <c r="H86" s="17">
        <f t="shared" ref="H86" si="10">SUM(H85:H85)</f>
        <v>0</v>
      </c>
      <c r="I86" s="161">
        <f t="shared" ref="I86" si="11">SUM(I85:I85)</f>
        <v>30</v>
      </c>
      <c r="J86" s="17">
        <f t="shared" ref="J86" si="12">SUM(J85:J85)</f>
        <v>33</v>
      </c>
      <c r="K86" s="17">
        <f t="shared" ref="K86" si="13">SUM(K85:K85)</f>
        <v>36</v>
      </c>
      <c r="L86" s="16" t="s">
        <v>29</v>
      </c>
      <c r="M86" s="38" t="s">
        <v>29</v>
      </c>
      <c r="N86" s="38" t="s">
        <v>29</v>
      </c>
      <c r="O86" s="38" t="s">
        <v>29</v>
      </c>
      <c r="P86" s="38" t="s">
        <v>29</v>
      </c>
      <c r="Q86" s="38" t="s">
        <v>29</v>
      </c>
      <c r="R86" s="38" t="s">
        <v>29</v>
      </c>
      <c r="S86" s="111">
        <f>(I86-G86)/G86</f>
        <v>-0.74597798475867905</v>
      </c>
    </row>
    <row r="87" spans="1:19" ht="12.75" customHeight="1" x14ac:dyDescent="0.2">
      <c r="A87" s="222"/>
      <c r="B87" s="91" t="s">
        <v>43</v>
      </c>
      <c r="C87" s="228" t="s">
        <v>2</v>
      </c>
      <c r="D87" s="228"/>
      <c r="E87" s="228"/>
      <c r="F87" s="228"/>
      <c r="G87" s="40">
        <f>G79+G83+G86</f>
        <v>284.35599999999999</v>
      </c>
      <c r="H87" s="40">
        <f t="shared" ref="H87:K87" si="14">H79+H83+H86</f>
        <v>0</v>
      </c>
      <c r="I87" s="159">
        <f t="shared" si="14"/>
        <v>125.364</v>
      </c>
      <c r="J87" s="40">
        <f t="shared" si="14"/>
        <v>108.7</v>
      </c>
      <c r="K87" s="40">
        <f t="shared" si="14"/>
        <v>116.5</v>
      </c>
      <c r="L87" s="41" t="s">
        <v>29</v>
      </c>
      <c r="M87" s="42" t="s">
        <v>29</v>
      </c>
      <c r="N87" s="42" t="s">
        <v>29</v>
      </c>
      <c r="O87" s="42" t="s">
        <v>29</v>
      </c>
      <c r="P87" s="42" t="s">
        <v>29</v>
      </c>
      <c r="Q87" s="42" t="s">
        <v>29</v>
      </c>
      <c r="R87" s="42" t="s">
        <v>29</v>
      </c>
      <c r="S87" s="110"/>
    </row>
    <row r="88" spans="1:19" ht="12.75" customHeight="1" x14ac:dyDescent="0.2">
      <c r="A88" s="50" t="s">
        <v>0</v>
      </c>
      <c r="B88" s="235" t="s">
        <v>10</v>
      </c>
      <c r="C88" s="236"/>
      <c r="D88" s="236"/>
      <c r="E88" s="236"/>
      <c r="F88" s="236"/>
      <c r="G88" s="78">
        <f>G67+G75+G87</f>
        <v>10524.733</v>
      </c>
      <c r="H88" s="78">
        <f t="shared" ref="H88:K88" si="15">H67+H75+H87</f>
        <v>0</v>
      </c>
      <c r="I88" s="162">
        <f t="shared" si="15"/>
        <v>9622.0640000000003</v>
      </c>
      <c r="J88" s="78">
        <f t="shared" si="15"/>
        <v>10114.956</v>
      </c>
      <c r="K88" s="78">
        <f t="shared" si="15"/>
        <v>9744.61</v>
      </c>
      <c r="L88" s="51" t="s">
        <v>29</v>
      </c>
      <c r="M88" s="52" t="s">
        <v>29</v>
      </c>
      <c r="N88" s="52" t="s">
        <v>29</v>
      </c>
      <c r="O88" s="52" t="s">
        <v>29</v>
      </c>
      <c r="P88" s="52" t="s">
        <v>29</v>
      </c>
      <c r="Q88" s="52" t="s">
        <v>29</v>
      </c>
      <c r="R88" s="52" t="s">
        <v>29</v>
      </c>
      <c r="S88" s="110"/>
    </row>
    <row r="89" spans="1:19" ht="12.75" customHeight="1" x14ac:dyDescent="0.2">
      <c r="A89" s="249" t="s">
        <v>15</v>
      </c>
      <c r="B89" s="272" t="s">
        <v>96</v>
      </c>
      <c r="C89" s="273"/>
      <c r="D89" s="273"/>
      <c r="E89" s="273"/>
      <c r="F89" s="274"/>
      <c r="G89" s="274"/>
      <c r="H89" s="274"/>
      <c r="I89" s="274"/>
      <c r="J89" s="274"/>
      <c r="K89" s="274"/>
      <c r="L89" s="274"/>
      <c r="M89" s="274"/>
      <c r="N89" s="274"/>
      <c r="O89" s="274"/>
      <c r="P89" s="274"/>
      <c r="Q89" s="274"/>
      <c r="R89" s="275"/>
      <c r="S89" s="110"/>
    </row>
    <row r="90" spans="1:19" ht="27" customHeight="1" x14ac:dyDescent="0.2">
      <c r="A90" s="250"/>
      <c r="B90" s="94" t="s">
        <v>0</v>
      </c>
      <c r="C90" s="237" t="s">
        <v>99</v>
      </c>
      <c r="D90" s="237"/>
      <c r="E90" s="238"/>
      <c r="F90" s="96" t="s">
        <v>25</v>
      </c>
      <c r="G90" s="233"/>
      <c r="H90" s="234"/>
      <c r="I90" s="234"/>
      <c r="J90" s="234"/>
      <c r="K90" s="234"/>
      <c r="L90" s="102" t="s">
        <v>101</v>
      </c>
      <c r="M90" s="45" t="s">
        <v>111</v>
      </c>
      <c r="N90" s="106" t="s">
        <v>110</v>
      </c>
      <c r="O90" s="81" t="s">
        <v>16</v>
      </c>
      <c r="P90" s="77">
        <v>90</v>
      </c>
      <c r="Q90" s="77">
        <v>90</v>
      </c>
      <c r="R90" s="77">
        <v>90</v>
      </c>
      <c r="S90" s="110"/>
    </row>
    <row r="91" spans="1:19" ht="38.25" customHeight="1" x14ac:dyDescent="0.2">
      <c r="A91" s="250"/>
      <c r="B91" s="280" t="s">
        <v>0</v>
      </c>
      <c r="C91" s="129" t="s">
        <v>0</v>
      </c>
      <c r="D91" s="206" t="s">
        <v>97</v>
      </c>
      <c r="E91" s="207"/>
      <c r="F91" s="89" t="s">
        <v>105</v>
      </c>
      <c r="G91" s="283"/>
      <c r="H91" s="284"/>
      <c r="I91" s="284"/>
      <c r="J91" s="284"/>
      <c r="K91" s="284"/>
      <c r="L91" s="36" t="s">
        <v>101</v>
      </c>
      <c r="M91" s="87" t="s">
        <v>112</v>
      </c>
      <c r="N91" s="79" t="s">
        <v>98</v>
      </c>
      <c r="O91" s="80" t="s">
        <v>17</v>
      </c>
      <c r="P91" s="80">
        <v>2</v>
      </c>
      <c r="Q91" s="80">
        <v>2</v>
      </c>
      <c r="R91" s="80">
        <v>2</v>
      </c>
      <c r="S91" s="110"/>
    </row>
    <row r="92" spans="1:19" ht="12.75" customHeight="1" x14ac:dyDescent="0.2">
      <c r="A92" s="250"/>
      <c r="B92" s="281"/>
      <c r="C92" s="88" t="s">
        <v>0</v>
      </c>
      <c r="D92" s="108">
        <v>188714469</v>
      </c>
      <c r="E92" s="95" t="s">
        <v>19</v>
      </c>
      <c r="F92" s="36" t="s">
        <v>29</v>
      </c>
      <c r="G92" s="11">
        <v>0</v>
      </c>
      <c r="H92" s="11"/>
      <c r="I92" s="148">
        <v>0</v>
      </c>
      <c r="J92" s="11">
        <v>0</v>
      </c>
      <c r="K92" s="11">
        <v>0</v>
      </c>
      <c r="L92" s="16" t="s">
        <v>29</v>
      </c>
      <c r="M92" s="38" t="s">
        <v>29</v>
      </c>
      <c r="N92" s="38"/>
      <c r="O92" s="38"/>
      <c r="P92" s="38"/>
      <c r="Q92" s="38"/>
      <c r="R92" s="38"/>
      <c r="S92" s="110"/>
    </row>
    <row r="93" spans="1:19" ht="12.75" customHeight="1" x14ac:dyDescent="0.2">
      <c r="A93" s="250"/>
      <c r="B93" s="281"/>
      <c r="C93" s="276" t="s">
        <v>32</v>
      </c>
      <c r="D93" s="277"/>
      <c r="E93" s="278"/>
      <c r="F93" s="279"/>
      <c r="G93" s="82">
        <v>0</v>
      </c>
      <c r="H93" s="82">
        <v>0</v>
      </c>
      <c r="I93" s="161">
        <v>0</v>
      </c>
      <c r="J93" s="82">
        <v>0</v>
      </c>
      <c r="K93" s="82">
        <v>0</v>
      </c>
      <c r="L93" s="16" t="s">
        <v>29</v>
      </c>
      <c r="M93" s="38" t="s">
        <v>29</v>
      </c>
      <c r="N93" s="38"/>
      <c r="O93" s="38"/>
      <c r="P93" s="38"/>
      <c r="Q93" s="38"/>
      <c r="R93" s="38"/>
      <c r="S93" s="112" t="s">
        <v>137</v>
      </c>
    </row>
    <row r="94" spans="1:19" ht="27.75" customHeight="1" x14ac:dyDescent="0.2">
      <c r="A94" s="250"/>
      <c r="B94" s="281"/>
      <c r="C94" s="90" t="s">
        <v>15</v>
      </c>
      <c r="D94" s="214" t="s">
        <v>100</v>
      </c>
      <c r="E94" s="215"/>
      <c r="F94" s="89" t="s">
        <v>105</v>
      </c>
      <c r="G94" s="283"/>
      <c r="H94" s="284"/>
      <c r="I94" s="284"/>
      <c r="J94" s="284"/>
      <c r="K94" s="284"/>
      <c r="L94" s="36" t="s">
        <v>101</v>
      </c>
      <c r="M94" s="87" t="s">
        <v>113</v>
      </c>
      <c r="N94" s="79" t="s">
        <v>102</v>
      </c>
      <c r="O94" s="80" t="s">
        <v>17</v>
      </c>
      <c r="P94" s="80">
        <v>1</v>
      </c>
      <c r="Q94" s="80">
        <v>1</v>
      </c>
      <c r="R94" s="80">
        <v>1</v>
      </c>
      <c r="S94" s="110"/>
    </row>
    <row r="95" spans="1:19" ht="12.75" customHeight="1" x14ac:dyDescent="0.2">
      <c r="A95" s="250"/>
      <c r="B95" s="281"/>
      <c r="C95" s="83" t="s">
        <v>15</v>
      </c>
      <c r="D95" s="109">
        <v>188714469</v>
      </c>
      <c r="E95" s="71" t="s">
        <v>19</v>
      </c>
      <c r="F95" s="36" t="s">
        <v>29</v>
      </c>
      <c r="G95" s="11">
        <v>0</v>
      </c>
      <c r="H95" s="11"/>
      <c r="I95" s="148">
        <v>0</v>
      </c>
      <c r="J95" s="11">
        <v>0</v>
      </c>
      <c r="K95" s="11">
        <v>0</v>
      </c>
      <c r="L95" s="36" t="s">
        <v>29</v>
      </c>
      <c r="M95" s="38" t="s">
        <v>29</v>
      </c>
      <c r="N95" s="38"/>
      <c r="O95" s="38"/>
      <c r="P95" s="38"/>
      <c r="Q95" s="38"/>
      <c r="R95" s="38"/>
      <c r="S95" s="110"/>
    </row>
    <row r="96" spans="1:19" ht="12.75" customHeight="1" x14ac:dyDescent="0.2">
      <c r="A96" s="250"/>
      <c r="B96" s="282"/>
      <c r="C96" s="285" t="s">
        <v>32</v>
      </c>
      <c r="D96" s="278"/>
      <c r="E96" s="278"/>
      <c r="F96" s="286"/>
      <c r="G96" s="97">
        <f>G95</f>
        <v>0</v>
      </c>
      <c r="H96" s="97">
        <f>H95</f>
        <v>0</v>
      </c>
      <c r="I96" s="163">
        <f>I95</f>
        <v>0</v>
      </c>
      <c r="J96" s="97">
        <f>J95</f>
        <v>0</v>
      </c>
      <c r="K96" s="98">
        <f>K95</f>
        <v>0</v>
      </c>
      <c r="L96" s="36" t="s">
        <v>29</v>
      </c>
      <c r="M96" s="38" t="s">
        <v>29</v>
      </c>
      <c r="N96" s="99"/>
      <c r="O96" s="99"/>
      <c r="P96" s="99"/>
      <c r="Q96" s="99"/>
      <c r="R96" s="99"/>
      <c r="S96" s="112" t="s">
        <v>137</v>
      </c>
    </row>
    <row r="97" spans="1:19" ht="12.75" customHeight="1" x14ac:dyDescent="0.2">
      <c r="A97" s="251"/>
      <c r="B97" s="92" t="s">
        <v>0</v>
      </c>
      <c r="C97" s="246" t="s">
        <v>2</v>
      </c>
      <c r="D97" s="246"/>
      <c r="E97" s="246"/>
      <c r="F97" s="246"/>
      <c r="G97" s="84">
        <f>G93+G96</f>
        <v>0</v>
      </c>
      <c r="H97" s="84">
        <f t="shared" ref="H97:K97" si="16">H93+H96</f>
        <v>0</v>
      </c>
      <c r="I97" s="164">
        <f t="shared" si="16"/>
        <v>0</v>
      </c>
      <c r="J97" s="84">
        <f t="shared" si="16"/>
        <v>0</v>
      </c>
      <c r="K97" s="84">
        <f t="shared" si="16"/>
        <v>0</v>
      </c>
      <c r="L97" s="41" t="s">
        <v>29</v>
      </c>
      <c r="M97" s="42" t="s">
        <v>29</v>
      </c>
      <c r="N97" s="46"/>
      <c r="O97" s="46"/>
      <c r="P97" s="46"/>
      <c r="Q97" s="46"/>
      <c r="R97" s="46"/>
      <c r="S97" s="110"/>
    </row>
    <row r="98" spans="1:19" ht="12.75" customHeight="1" x14ac:dyDescent="0.2">
      <c r="A98" s="93" t="s">
        <v>15</v>
      </c>
      <c r="B98" s="247" t="s">
        <v>10</v>
      </c>
      <c r="C98" s="247"/>
      <c r="D98" s="247"/>
      <c r="E98" s="247"/>
      <c r="F98" s="248"/>
      <c r="G98" s="100">
        <f>G97</f>
        <v>0</v>
      </c>
      <c r="H98" s="100">
        <f t="shared" ref="H98:K98" si="17">H97</f>
        <v>0</v>
      </c>
      <c r="I98" s="165">
        <f t="shared" si="17"/>
        <v>0</v>
      </c>
      <c r="J98" s="100">
        <f t="shared" si="17"/>
        <v>0</v>
      </c>
      <c r="K98" s="100">
        <f t="shared" si="17"/>
        <v>0</v>
      </c>
      <c r="L98" s="51" t="s">
        <v>29</v>
      </c>
      <c r="M98" s="52" t="s">
        <v>29</v>
      </c>
      <c r="N98" s="101"/>
      <c r="O98" s="101"/>
      <c r="P98" s="101"/>
      <c r="Q98" s="101"/>
      <c r="R98" s="101"/>
      <c r="S98" s="110"/>
    </row>
    <row r="99" spans="1:19" x14ac:dyDescent="0.2">
      <c r="A99" s="270" t="s">
        <v>3</v>
      </c>
      <c r="B99" s="271"/>
      <c r="C99" s="271"/>
      <c r="D99" s="271"/>
      <c r="E99" s="271"/>
      <c r="F99" s="271"/>
      <c r="G99" s="53">
        <f>G88+G98</f>
        <v>10524.733</v>
      </c>
      <c r="H99" s="53">
        <f t="shared" ref="H99:K99" si="18">H88+H98</f>
        <v>0</v>
      </c>
      <c r="I99" s="166">
        <f t="shared" si="18"/>
        <v>9622.0640000000003</v>
      </c>
      <c r="J99" s="53">
        <f t="shared" si="18"/>
        <v>10114.956</v>
      </c>
      <c r="K99" s="53">
        <f t="shared" si="18"/>
        <v>9744.61</v>
      </c>
      <c r="L99" s="15" t="s">
        <v>29</v>
      </c>
      <c r="M99" s="54" t="s">
        <v>29</v>
      </c>
      <c r="N99" s="54" t="s">
        <v>29</v>
      </c>
      <c r="O99" s="54" t="s">
        <v>29</v>
      </c>
      <c r="P99" s="54" t="s">
        <v>29</v>
      </c>
      <c r="Q99" s="54" t="s">
        <v>29</v>
      </c>
      <c r="R99" s="54" t="s">
        <v>29</v>
      </c>
      <c r="S99" s="110"/>
    </row>
    <row r="100" spans="1:19" x14ac:dyDescent="0.2">
      <c r="A100" s="55" t="s">
        <v>92</v>
      </c>
    </row>
    <row r="101" spans="1:19" x14ac:dyDescent="0.2">
      <c r="A101" s="55" t="s">
        <v>90</v>
      </c>
    </row>
    <row r="102" spans="1:19" x14ac:dyDescent="0.2">
      <c r="A102" s="55" t="s">
        <v>91</v>
      </c>
    </row>
    <row r="103" spans="1:19" x14ac:dyDescent="0.2">
      <c r="A103" s="55"/>
    </row>
    <row r="104" spans="1:19" ht="13.5" thickBot="1" x14ac:dyDescent="0.25">
      <c r="A104" s="269" t="s">
        <v>4</v>
      </c>
      <c r="B104" s="269"/>
      <c r="C104" s="269"/>
      <c r="D104" s="269"/>
      <c r="E104" s="269"/>
      <c r="F104" s="269"/>
      <c r="G104" s="269"/>
      <c r="H104" s="269"/>
      <c r="I104" s="269"/>
      <c r="J104" s="269"/>
      <c r="K104" s="269"/>
    </row>
    <row r="105" spans="1:19" ht="25.5" x14ac:dyDescent="0.2">
      <c r="A105" s="257" t="s">
        <v>5</v>
      </c>
      <c r="B105" s="258"/>
      <c r="C105" s="258"/>
      <c r="D105" s="12" t="s">
        <v>18</v>
      </c>
      <c r="E105" s="255" t="s">
        <v>19</v>
      </c>
      <c r="F105" s="255"/>
      <c r="G105" s="14">
        <f>G17+G20+G25+G51+G70+G73+G78+G81+G85+G55+G59+G62+G95+G92+G37+G39+G42+G45+G63</f>
        <v>1045.9000000000001</v>
      </c>
      <c r="H105" s="14">
        <f>H17+H20+H25+H51+H70+H73+H78+H81+H85+H55+H59+H62+H95+H92+H37+H39+H42+H45+H63</f>
        <v>0</v>
      </c>
      <c r="I105" s="167">
        <f>I17+I20+I25+I51+I70+I73+I78+I81+I85+I55+I59+I62+I95+I92+I37+I39+I42+I45+I63</f>
        <v>1003.1</v>
      </c>
      <c r="J105" s="14">
        <f>J17+J20+J25+J51+J70+J73+J78+J81+J85+J55+J59+J62+J95+J92+J37+J39+J42+J45+J63</f>
        <v>1138.82</v>
      </c>
      <c r="K105" s="14">
        <f>K17+K20+K25+K51+K70+K73+K78+K81+K85+K55+K59+K62+K95+K92+K37+K39+K42+K45+K63</f>
        <v>1285.9099999999999</v>
      </c>
    </row>
    <row r="106" spans="1:19" ht="18" hidden="1" customHeight="1" x14ac:dyDescent="0.2">
      <c r="A106" s="259"/>
      <c r="B106" s="260"/>
      <c r="C106" s="260"/>
      <c r="D106" s="13" t="s">
        <v>33</v>
      </c>
      <c r="E106" s="254" t="s">
        <v>20</v>
      </c>
      <c r="F106" s="254"/>
      <c r="G106" s="17"/>
      <c r="H106" s="17"/>
      <c r="I106" s="161"/>
      <c r="J106" s="17"/>
      <c r="K106" s="17"/>
    </row>
    <row r="107" spans="1:19" ht="25.5" x14ac:dyDescent="0.2">
      <c r="A107" s="259"/>
      <c r="B107" s="260"/>
      <c r="C107" s="260"/>
      <c r="D107" s="13" t="s">
        <v>103</v>
      </c>
      <c r="E107" s="254" t="s">
        <v>21</v>
      </c>
      <c r="F107" s="254"/>
      <c r="G107" s="17">
        <f>G21+G26+G30+G52+G35+G82+G61+G58</f>
        <v>2629.3380000000002</v>
      </c>
      <c r="H107" s="17">
        <f>H21+H26+H30+H52+H35+H82+H61+H58</f>
        <v>0</v>
      </c>
      <c r="I107" s="161">
        <f>I21+I26+I30+I52+I35+I82+I61+I58</f>
        <v>2240.1639999999998</v>
      </c>
      <c r="J107" s="17">
        <f>J21+J26+J30+J52+J35+J82+J61+J58</f>
        <v>260.43599999999998</v>
      </c>
      <c r="K107" s="17">
        <f>K21+K26+K30+K52+K35+K82+K61+K58</f>
        <v>50.4</v>
      </c>
    </row>
    <row r="108" spans="1:19" ht="25.5" x14ac:dyDescent="0.2">
      <c r="A108" s="259"/>
      <c r="B108" s="260"/>
      <c r="C108" s="260"/>
      <c r="D108" s="13" t="s">
        <v>22</v>
      </c>
      <c r="E108" s="145" t="s">
        <v>23</v>
      </c>
      <c r="F108" s="145"/>
      <c r="G108" s="17">
        <f>G24</f>
        <v>153.69999999999999</v>
      </c>
      <c r="H108" s="17">
        <f>H24</f>
        <v>0</v>
      </c>
      <c r="I108" s="161">
        <f>I24</f>
        <v>117.6</v>
      </c>
      <c r="J108" s="17">
        <f>J24</f>
        <v>0</v>
      </c>
      <c r="K108" s="17">
        <f>K24</f>
        <v>0</v>
      </c>
    </row>
    <row r="109" spans="1:19" ht="51" hidden="1" x14ac:dyDescent="0.2">
      <c r="A109" s="259"/>
      <c r="B109" s="260"/>
      <c r="C109" s="260"/>
      <c r="D109" s="13" t="s">
        <v>150</v>
      </c>
      <c r="E109" s="154" t="s">
        <v>151</v>
      </c>
      <c r="F109" s="154"/>
      <c r="G109" s="17"/>
      <c r="H109" s="17"/>
      <c r="I109" s="161"/>
      <c r="J109" s="17"/>
      <c r="K109" s="17"/>
    </row>
    <row r="110" spans="1:19" x14ac:dyDescent="0.2">
      <c r="A110" s="259"/>
      <c r="B110" s="260"/>
      <c r="C110" s="260"/>
      <c r="D110" s="13" t="s">
        <v>24</v>
      </c>
      <c r="E110" s="254" t="s">
        <v>25</v>
      </c>
      <c r="F110" s="254"/>
      <c r="G110" s="17">
        <f>G23+G56+G36+G38+G53+G28+G43+G46+G65</f>
        <v>2181.1</v>
      </c>
      <c r="H110" s="17">
        <f>H23+H56+H36+H38+H53+H28+H43+H46+H65</f>
        <v>0</v>
      </c>
      <c r="I110" s="161">
        <f>I23+I56+I36+I38+I53+I28+I43+I46+I65</f>
        <v>3715.6</v>
      </c>
      <c r="J110" s="17">
        <f>J23+J56+J36+J38+J53+J28+J43+J46+J65</f>
        <v>2835.9</v>
      </c>
      <c r="K110" s="17">
        <f>K23+K56+K36+K38+K53+K28+K43+K46+K65</f>
        <v>1996.7</v>
      </c>
    </row>
    <row r="111" spans="1:19" ht="25.5" x14ac:dyDescent="0.2">
      <c r="A111" s="259"/>
      <c r="B111" s="260"/>
      <c r="C111" s="260"/>
      <c r="D111" s="13" t="s">
        <v>26</v>
      </c>
      <c r="E111" s="254" t="s">
        <v>27</v>
      </c>
      <c r="F111" s="254"/>
      <c r="G111" s="17">
        <f>G22+G27+G31+G29+G54+G60+G57+G44+G47+G64</f>
        <v>4514.6949999999997</v>
      </c>
      <c r="H111" s="17">
        <f t="shared" ref="H111:K111" si="19">H22+H27+H31+H29+H54+H60+H57+H44+H47+H64</f>
        <v>0</v>
      </c>
      <c r="I111" s="17">
        <f t="shared" si="19"/>
        <v>2545.6000000000004</v>
      </c>
      <c r="J111" s="17">
        <f t="shared" si="19"/>
        <v>5879.7999999999993</v>
      </c>
      <c r="K111" s="17">
        <f t="shared" si="19"/>
        <v>6411.6</v>
      </c>
    </row>
    <row r="112" spans="1:19" ht="39" hidden="1" thickBot="1" x14ac:dyDescent="0.25">
      <c r="A112" s="261"/>
      <c r="B112" s="262"/>
      <c r="C112" s="262"/>
      <c r="D112" s="104" t="s">
        <v>34</v>
      </c>
      <c r="E112" s="256" t="s">
        <v>28</v>
      </c>
      <c r="F112" s="256"/>
      <c r="G112" s="105"/>
      <c r="H112" s="105"/>
      <c r="I112" s="168"/>
      <c r="J112" s="105"/>
      <c r="K112" s="105"/>
    </row>
    <row r="113" spans="1:11" ht="13.5" thickBot="1" x14ac:dyDescent="0.25">
      <c r="A113" s="263" t="s">
        <v>3</v>
      </c>
      <c r="B113" s="264"/>
      <c r="C113" s="264"/>
      <c r="D113" s="264"/>
      <c r="E113" s="264"/>
      <c r="F113" s="264"/>
      <c r="G113" s="103">
        <f>SUM(G105:G112)</f>
        <v>10524.733</v>
      </c>
      <c r="H113" s="103">
        <f>SUM(H105:H112)</f>
        <v>0</v>
      </c>
      <c r="I113" s="169">
        <f>SUM(I105:I112)</f>
        <v>9622.0640000000003</v>
      </c>
      <c r="J113" s="103">
        <f>SUM(J105:J112)</f>
        <v>10114.955999999998</v>
      </c>
      <c r="K113" s="103">
        <f>SUM(K105:K112)</f>
        <v>9744.61</v>
      </c>
    </row>
    <row r="114" spans="1:11" x14ac:dyDescent="0.2">
      <c r="A114" s="265" t="s">
        <v>8</v>
      </c>
      <c r="B114" s="266"/>
      <c r="C114" s="266"/>
      <c r="D114" s="266"/>
      <c r="E114" s="266"/>
      <c r="F114" s="266"/>
      <c r="G114" s="18">
        <f>G48</f>
        <v>0</v>
      </c>
      <c r="H114" s="18">
        <f>H48</f>
        <v>0</v>
      </c>
      <c r="I114" s="170">
        <f>I48</f>
        <v>1168</v>
      </c>
      <c r="J114" s="136">
        <f>J48</f>
        <v>5566.2999999999993</v>
      </c>
      <c r="K114" s="136">
        <f>K48</f>
        <v>7110.6</v>
      </c>
    </row>
    <row r="115" spans="1:11" x14ac:dyDescent="0.2">
      <c r="A115" s="267" t="s">
        <v>6</v>
      </c>
      <c r="B115" s="268"/>
      <c r="C115" s="268"/>
      <c r="D115" s="268"/>
      <c r="E115" s="268"/>
      <c r="F115" s="268"/>
      <c r="G115" s="19">
        <f>G83+G66+G48+G96+G93</f>
        <v>3513.12</v>
      </c>
      <c r="H115" s="19">
        <f>H83+H66+H48+H96+H93</f>
        <v>0</v>
      </c>
      <c r="I115" s="171">
        <f>I83+I66+I48+I96+I93</f>
        <v>5422.9639999999999</v>
      </c>
      <c r="J115" s="19">
        <f>J83+J66+J48+J96+J93</f>
        <v>7826.1359999999986</v>
      </c>
      <c r="K115" s="19">
        <f>K83+K66+K48+K96+K93</f>
        <v>7676.7000000000007</v>
      </c>
    </row>
    <row r="116" spans="1:11" ht="13.5" thickBot="1" x14ac:dyDescent="0.25">
      <c r="A116" s="252" t="s">
        <v>7</v>
      </c>
      <c r="B116" s="253"/>
      <c r="C116" s="253"/>
      <c r="D116" s="253"/>
      <c r="E116" s="253"/>
      <c r="F116" s="253"/>
      <c r="G116" s="20">
        <f>G18+G32+G40+G71+G74+G79+G86</f>
        <v>7011.6130000000003</v>
      </c>
      <c r="H116" s="20">
        <f>H18+H32+H40+H71+H74+H79+H86</f>
        <v>0</v>
      </c>
      <c r="I116" s="172">
        <f>I18+I32+I40+I71+I74+I79+I86</f>
        <v>4199.0999999999995</v>
      </c>
      <c r="J116" s="20">
        <f>J18+J32+J40+J71+J74+J79+J86</f>
        <v>2288.8200000000002</v>
      </c>
      <c r="K116" s="20">
        <f>K18+K32+K40+K71+K74+K79+K86</f>
        <v>2067.91</v>
      </c>
    </row>
    <row r="117" spans="1:11" x14ac:dyDescent="0.2">
      <c r="F117" s="21"/>
      <c r="G117" s="21"/>
      <c r="H117" s="6"/>
      <c r="I117" s="173"/>
      <c r="J117" s="6"/>
      <c r="K117" s="6"/>
    </row>
    <row r="118" spans="1:11" hidden="1" x14ac:dyDescent="0.2">
      <c r="D118" s="1" t="s">
        <v>35</v>
      </c>
      <c r="F118" s="21"/>
      <c r="G118" s="22">
        <f>G113-G99</f>
        <v>0</v>
      </c>
      <c r="H118" s="22">
        <f>H113-H99</f>
        <v>0</v>
      </c>
      <c r="I118" s="174">
        <f>I113-I99</f>
        <v>0</v>
      </c>
      <c r="J118" s="22">
        <f>J113-J99</f>
        <v>0</v>
      </c>
      <c r="K118" s="22">
        <f>K113-K99</f>
        <v>0</v>
      </c>
    </row>
  </sheetData>
  <mergeCells count="101">
    <mergeCell ref="C97:F97"/>
    <mergeCell ref="B98:F98"/>
    <mergeCell ref="A89:A97"/>
    <mergeCell ref="A116:F116"/>
    <mergeCell ref="E107:F107"/>
    <mergeCell ref="E106:F106"/>
    <mergeCell ref="E105:F105"/>
    <mergeCell ref="E112:F112"/>
    <mergeCell ref="E111:F111"/>
    <mergeCell ref="E110:F110"/>
    <mergeCell ref="A105:C112"/>
    <mergeCell ref="A113:F113"/>
    <mergeCell ref="A114:F114"/>
    <mergeCell ref="A115:F115"/>
    <mergeCell ref="A104:K104"/>
    <mergeCell ref="A99:F99"/>
    <mergeCell ref="B89:R89"/>
    <mergeCell ref="C93:F93"/>
    <mergeCell ref="D91:E91"/>
    <mergeCell ref="D94:E94"/>
    <mergeCell ref="B91:B96"/>
    <mergeCell ref="G94:K94"/>
    <mergeCell ref="G91:K91"/>
    <mergeCell ref="C96:F96"/>
    <mergeCell ref="G90:K90"/>
    <mergeCell ref="G69:K69"/>
    <mergeCell ref="B88:F88"/>
    <mergeCell ref="C75:F75"/>
    <mergeCell ref="C87:F87"/>
    <mergeCell ref="C90:E90"/>
    <mergeCell ref="G77:K77"/>
    <mergeCell ref="C81:C83"/>
    <mergeCell ref="C73:C74"/>
    <mergeCell ref="D74:F74"/>
    <mergeCell ref="D69:E69"/>
    <mergeCell ref="D83:F83"/>
    <mergeCell ref="B69:B74"/>
    <mergeCell ref="C76:E76"/>
    <mergeCell ref="C78:C79"/>
    <mergeCell ref="D79:F79"/>
    <mergeCell ref="D80:E80"/>
    <mergeCell ref="G80:K80"/>
    <mergeCell ref="D72:E72"/>
    <mergeCell ref="G72:K72"/>
    <mergeCell ref="C68:E68"/>
    <mergeCell ref="A10:R10"/>
    <mergeCell ref="S11:S12"/>
    <mergeCell ref="D19:E19"/>
    <mergeCell ref="G19:K19"/>
    <mergeCell ref="A15:A87"/>
    <mergeCell ref="D84:E84"/>
    <mergeCell ref="G84:K84"/>
    <mergeCell ref="C85:C86"/>
    <mergeCell ref="D86:F86"/>
    <mergeCell ref="B77:B86"/>
    <mergeCell ref="D77:E77"/>
    <mergeCell ref="J11:J12"/>
    <mergeCell ref="K11:K12"/>
    <mergeCell ref="C70:C71"/>
    <mergeCell ref="B11:B12"/>
    <mergeCell ref="A11:A12"/>
    <mergeCell ref="C67:F67"/>
    <mergeCell ref="D18:F18"/>
    <mergeCell ref="D71:F71"/>
    <mergeCell ref="F33:F34"/>
    <mergeCell ref="G33:K34"/>
    <mergeCell ref="H11:H12"/>
    <mergeCell ref="C33:C34"/>
    <mergeCell ref="D33:E34"/>
    <mergeCell ref="D11:D12"/>
    <mergeCell ref="B14:R14"/>
    <mergeCell ref="N11:O11"/>
    <mergeCell ref="L49:L50"/>
    <mergeCell ref="B16:B32"/>
    <mergeCell ref="C49:C50"/>
    <mergeCell ref="D41:E41"/>
    <mergeCell ref="G41:K41"/>
    <mergeCell ref="C51:C66"/>
    <mergeCell ref="D66:F66"/>
    <mergeCell ref="P11:R11"/>
    <mergeCell ref="L33:L34"/>
    <mergeCell ref="F49:F50"/>
    <mergeCell ref="C42:C48"/>
    <mergeCell ref="D48:F48"/>
    <mergeCell ref="G49:K50"/>
    <mergeCell ref="L11:L12"/>
    <mergeCell ref="M11:M12"/>
    <mergeCell ref="F11:F12"/>
    <mergeCell ref="C17:C18"/>
    <mergeCell ref="E11:E12"/>
    <mergeCell ref="C20:C32"/>
    <mergeCell ref="D32:F32"/>
    <mergeCell ref="D16:E16"/>
    <mergeCell ref="C15:E15"/>
    <mergeCell ref="G16:K16"/>
    <mergeCell ref="C11:C12"/>
    <mergeCell ref="I11:I12"/>
    <mergeCell ref="C35:C40"/>
    <mergeCell ref="D40:F40"/>
    <mergeCell ref="D49:E50"/>
    <mergeCell ref="G11:G12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  <rowBreaks count="2" manualBreakCount="2">
    <brk id="40" max="17" man="1"/>
    <brk id="88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opLeftCell="B1" zoomScaleNormal="100" workbookViewId="0">
      <selection activeCell="G5" sqref="G5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140625" style="1" customWidth="1"/>
    <col min="8" max="16384" width="9.140625" style="1"/>
  </cols>
  <sheetData>
    <row r="1" spans="1:14" x14ac:dyDescent="0.2">
      <c r="G1" s="175" t="s">
        <v>139</v>
      </c>
    </row>
    <row r="2" spans="1:14" x14ac:dyDescent="0.2">
      <c r="G2" s="1" t="s">
        <v>161</v>
      </c>
    </row>
    <row r="3" spans="1:14" x14ac:dyDescent="0.2">
      <c r="G3" s="1" t="s">
        <v>162</v>
      </c>
    </row>
    <row r="4" spans="1:14" x14ac:dyDescent="0.2">
      <c r="G4" s="1" t="s">
        <v>163</v>
      </c>
    </row>
    <row r="5" spans="1:14" x14ac:dyDescent="0.2">
      <c r="B5" s="6"/>
      <c r="G5" s="182" t="s">
        <v>164</v>
      </c>
      <c r="I5" s="153"/>
    </row>
    <row r="6" spans="1:14" x14ac:dyDescent="0.2">
      <c r="G6" s="175" t="s">
        <v>154</v>
      </c>
    </row>
    <row r="7" spans="1:14" x14ac:dyDescent="0.2">
      <c r="A7" s="124"/>
      <c r="B7" s="2"/>
      <c r="C7" s="135" t="s">
        <v>140</v>
      </c>
      <c r="D7" s="135"/>
      <c r="E7" s="135"/>
      <c r="F7" s="135"/>
      <c r="G7" s="176" t="s">
        <v>142</v>
      </c>
    </row>
    <row r="8" spans="1:14" x14ac:dyDescent="0.2">
      <c r="A8" s="124"/>
      <c r="B8" s="2"/>
      <c r="C8" s="135" t="s">
        <v>141</v>
      </c>
      <c r="D8" s="135"/>
      <c r="E8" s="135"/>
      <c r="F8" s="135"/>
      <c r="G8" s="176" t="s">
        <v>155</v>
      </c>
    </row>
    <row r="9" spans="1:14" x14ac:dyDescent="0.2">
      <c r="A9" s="124"/>
      <c r="B9" s="2"/>
      <c r="C9" s="2"/>
      <c r="D9" s="2"/>
      <c r="E9" s="2"/>
      <c r="F9" s="3"/>
      <c r="G9" s="287"/>
      <c r="H9" s="287"/>
      <c r="I9" s="287"/>
      <c r="J9" s="287"/>
      <c r="K9" s="287"/>
    </row>
    <row r="10" spans="1:14" ht="34.5" customHeight="1" x14ac:dyDescent="0.2">
      <c r="A10" s="218" t="s">
        <v>138</v>
      </c>
      <c r="B10" s="218"/>
      <c r="C10" s="218"/>
      <c r="D10" s="218"/>
      <c r="E10" s="218"/>
      <c r="F10" s="218"/>
      <c r="G10" s="218"/>
      <c r="H10" s="4"/>
      <c r="I10" s="4"/>
      <c r="J10" s="4"/>
      <c r="K10" s="4"/>
      <c r="L10" s="4"/>
      <c r="M10" s="4"/>
      <c r="N10" s="4"/>
    </row>
    <row r="11" spans="1:14" ht="34.5" customHeight="1" x14ac:dyDescent="0.2">
      <c r="A11" s="293" t="s">
        <v>9</v>
      </c>
      <c r="B11" s="293" t="s">
        <v>122</v>
      </c>
      <c r="C11" s="293"/>
      <c r="D11" s="293" t="s">
        <v>123</v>
      </c>
      <c r="E11" s="293"/>
      <c r="F11" s="297"/>
      <c r="G11" s="293" t="s">
        <v>124</v>
      </c>
    </row>
    <row r="12" spans="1:14" ht="30.75" customHeight="1" x14ac:dyDescent="0.2">
      <c r="A12" s="293"/>
      <c r="B12" s="115" t="s">
        <v>1</v>
      </c>
      <c r="C12" s="115" t="s">
        <v>14</v>
      </c>
      <c r="D12" s="113">
        <v>2024</v>
      </c>
      <c r="E12" s="113">
        <v>2025</v>
      </c>
      <c r="F12" s="114">
        <v>2026</v>
      </c>
      <c r="G12" s="293"/>
    </row>
    <row r="13" spans="1:14" ht="15" x14ac:dyDescent="0.25">
      <c r="A13" s="116">
        <v>1</v>
      </c>
      <c r="B13" s="117">
        <v>2</v>
      </c>
      <c r="C13" s="117">
        <v>3</v>
      </c>
      <c r="D13" s="117">
        <v>4</v>
      </c>
      <c r="E13" s="117">
        <v>5</v>
      </c>
      <c r="F13" s="118">
        <v>6</v>
      </c>
      <c r="G13" s="116">
        <v>7</v>
      </c>
    </row>
    <row r="14" spans="1:14" ht="113.25" customHeight="1" x14ac:dyDescent="0.2">
      <c r="A14" s="23" t="s">
        <v>73</v>
      </c>
      <c r="B14" s="294" t="str">
        <f>'002 pr. asignavimai'!C15</f>
        <v>Kurti palankią  aplinką investicijoms ir gyvenimo gerovei</v>
      </c>
      <c r="C14" s="295"/>
      <c r="D14" s="295"/>
      <c r="E14" s="295"/>
      <c r="F14" s="295"/>
      <c r="G14" s="298" t="s">
        <v>129</v>
      </c>
    </row>
    <row r="15" spans="1:14" ht="79.5" customHeight="1" x14ac:dyDescent="0.2">
      <c r="A15" s="7" t="str">
        <f>'002 pr. asignavimai'!M15</f>
        <v>R-002-01-01-01</v>
      </c>
      <c r="B15" s="8" t="str">
        <f>'002 pr. asignavimai'!N15</f>
        <v>Lėšų, pritrauktų iš išorinių finansavimo šaltinių, įgyvendinant investicinius ir kitus projektus, dalis</v>
      </c>
      <c r="C15" s="7" t="str">
        <f>'002 pr. asignavimai'!O15</f>
        <v>proc.</v>
      </c>
      <c r="D15" s="7">
        <f>'002 pr. asignavimai'!P15</f>
        <v>60</v>
      </c>
      <c r="E15" s="7">
        <f>'002 pr. asignavimai'!Q15</f>
        <v>65</v>
      </c>
      <c r="F15" s="121">
        <f>'002 pr. asignavimai'!R15</f>
        <v>65</v>
      </c>
      <c r="G15" s="299"/>
    </row>
    <row r="16" spans="1:14" ht="15" x14ac:dyDescent="0.2">
      <c r="A16" s="125" t="s">
        <v>74</v>
      </c>
      <c r="B16" s="292" t="str">
        <f>'002 pr. asignavimai'!D16</f>
        <v>Projektinės veiklos organizavimas</v>
      </c>
      <c r="C16" s="292"/>
      <c r="D16" s="292"/>
      <c r="E16" s="292"/>
      <c r="F16" s="292"/>
      <c r="G16" s="300" t="s">
        <v>29</v>
      </c>
    </row>
    <row r="17" spans="1:7" ht="15" x14ac:dyDescent="0.2">
      <c r="A17" s="72" t="str">
        <f>'002 pr. asignavimai'!M16</f>
        <v>V-002-01-01-01-01</v>
      </c>
      <c r="B17" s="73" t="str">
        <f>'002 pr. asignavimai'!N16</f>
        <v>Parengtos projektinės dokumentacijos skaičius</v>
      </c>
      <c r="C17" s="72" t="str">
        <f>'002 pr. asignavimai'!O16</f>
        <v>vnt.</v>
      </c>
      <c r="D17" s="72">
        <f>'002 pr. asignavimai'!P16</f>
        <v>5</v>
      </c>
      <c r="E17" s="72">
        <f>'002 pr. asignavimai'!Q16</f>
        <v>8</v>
      </c>
      <c r="F17" s="122">
        <f>'002 pr. asignavimai'!R16</f>
        <v>10</v>
      </c>
      <c r="G17" s="301"/>
    </row>
    <row r="18" spans="1:7" ht="15" x14ac:dyDescent="0.2">
      <c r="A18" s="125" t="s">
        <v>75</v>
      </c>
      <c r="B18" s="292" t="str">
        <f>'002 pr. asignavimai'!D19</f>
        <v>Investicijų ir kitų projektų, skirtų 2014-2020 m. nacionalinei pažangos programai/ ES fondų investicijų programai, vykdymas</v>
      </c>
      <c r="C18" s="292"/>
      <c r="D18" s="292"/>
      <c r="E18" s="292"/>
      <c r="F18" s="292"/>
      <c r="G18" s="300" t="s">
        <v>130</v>
      </c>
    </row>
    <row r="19" spans="1:7" ht="114.75" customHeight="1" x14ac:dyDescent="0.2">
      <c r="A19" s="72" t="str">
        <f>'002 pr. asignavimai'!M19</f>
        <v>V-002-01-01-02-01</v>
      </c>
      <c r="B19" s="73" t="str">
        <f>'002 pr. asignavimai'!N19</f>
        <v>Įgyvendinamų projektų skaičius (2014-2020 m. periodo)</v>
      </c>
      <c r="C19" s="72" t="str">
        <f>'002 pr. asignavimai'!O19</f>
        <v>vnt.</v>
      </c>
      <c r="D19" s="72">
        <f>'002 pr. asignavimai'!P19</f>
        <v>5</v>
      </c>
      <c r="E19" s="72">
        <f>'002 pr. asignavimai'!Q19</f>
        <v>1</v>
      </c>
      <c r="F19" s="122">
        <f>'002 pr. asignavimai'!R19</f>
        <v>1</v>
      </c>
      <c r="G19" s="302"/>
    </row>
    <row r="20" spans="1:7" ht="15" x14ac:dyDescent="0.2">
      <c r="A20" s="125" t="s">
        <v>94</v>
      </c>
      <c r="B20" s="292" t="str">
        <f>'002 pr. asignavimai'!D33</f>
        <v>Tęstinių investicijų ir kitų projektų vykdymas (pereinamojo laikotarpio)</v>
      </c>
      <c r="C20" s="292"/>
      <c r="D20" s="292"/>
      <c r="E20" s="292"/>
      <c r="F20" s="292"/>
      <c r="G20" s="300" t="s">
        <v>131</v>
      </c>
    </row>
    <row r="21" spans="1:7" ht="15" x14ac:dyDescent="0.2">
      <c r="A21" s="72" t="str">
        <f>'002 pr. asignavimai'!M33</f>
        <v>V-002-01-01-03-01</v>
      </c>
      <c r="B21" s="73" t="str">
        <f>'002 pr. asignavimai'!N33</f>
        <v>Įgyvendinamų tęstinių projektų skaičius (pereinamojo laikotarpio)</v>
      </c>
      <c r="C21" s="72" t="str">
        <f>'002 pr. asignavimai'!O33</f>
        <v>vnt.</v>
      </c>
      <c r="D21" s="72">
        <f>'002 pr. asignavimai'!P33</f>
        <v>4</v>
      </c>
      <c r="E21" s="72">
        <f>'002 pr. asignavimai'!Q33</f>
        <v>3</v>
      </c>
      <c r="F21" s="122">
        <f>'002 pr. asignavimai'!R33</f>
        <v>2</v>
      </c>
      <c r="G21" s="302"/>
    </row>
    <row r="22" spans="1:7" ht="30" x14ac:dyDescent="0.2">
      <c r="A22" s="72" t="str">
        <f>'002 pr. asignavimai'!M34</f>
        <v>V-002-01-01-03-02 (VB)</v>
      </c>
      <c r="B22" s="73" t="str">
        <f>'002 pr. asignavimai'!N34</f>
        <v>Investicijų tęstinių projektų, gavusių valstybės biudžeto dotaciją, skaičius (pereinamojo laikotarpio)</v>
      </c>
      <c r="C22" s="72" t="str">
        <f>'002 pr. asignavimai'!O34</f>
        <v>vnt.</v>
      </c>
      <c r="D22" s="72">
        <f>'002 pr. asignavimai'!P34</f>
        <v>2</v>
      </c>
      <c r="E22" s="72">
        <f>'002 pr. asignavimai'!Q34</f>
        <v>2</v>
      </c>
      <c r="F22" s="122">
        <f>'002 pr. asignavimai'!R34</f>
        <v>2</v>
      </c>
      <c r="G22" s="301"/>
    </row>
    <row r="23" spans="1:7" ht="42" customHeight="1" x14ac:dyDescent="0.2">
      <c r="A23" s="125" t="s">
        <v>76</v>
      </c>
      <c r="B23" s="292" t="str">
        <f>'002 pr. asignavimai'!D41</f>
        <v>Investicijų  projektų, numatytų 2022-2030 m. Telšių regiono plėtros plane, vykdymas</v>
      </c>
      <c r="C23" s="292"/>
      <c r="D23" s="292"/>
      <c r="E23" s="292"/>
      <c r="F23" s="292"/>
      <c r="G23" s="300" t="s">
        <v>132</v>
      </c>
    </row>
    <row r="24" spans="1:7" ht="27.75" customHeight="1" x14ac:dyDescent="0.2">
      <c r="A24" s="72" t="str">
        <f>'002 pr. asignavimai'!M41</f>
        <v>P-002-01-01-04-01</v>
      </c>
      <c r="B24" s="73" t="str">
        <f>'002 pr. asignavimai'!N41</f>
        <v>Įgyvendinamų projektų, numatytų 2022-2030 m. Telšių regiono plėtros plane, skaičius</v>
      </c>
      <c r="C24" s="72" t="str">
        <f>'002 pr. asignavimai'!O41</f>
        <v>vnt.</v>
      </c>
      <c r="D24" s="72">
        <f>'002 pr. asignavimai'!P41</f>
        <v>4</v>
      </c>
      <c r="E24" s="72">
        <f>'002 pr. asignavimai'!Q41</f>
        <v>8</v>
      </c>
      <c r="F24" s="122">
        <f>'002 pr. asignavimai'!R41</f>
        <v>8</v>
      </c>
      <c r="G24" s="301"/>
    </row>
    <row r="25" spans="1:7" ht="27" customHeight="1" x14ac:dyDescent="0.2">
      <c r="A25" s="125" t="s">
        <v>95</v>
      </c>
      <c r="B25" s="292" t="str">
        <f>'002 pr. asignavimai'!D49</f>
        <v>Investicijų ir kitų projektų vykdymas (naujo finansavimo periodo)</v>
      </c>
      <c r="C25" s="292"/>
      <c r="D25" s="292"/>
      <c r="E25" s="292"/>
      <c r="F25" s="292"/>
      <c r="G25" s="300" t="s">
        <v>133</v>
      </c>
    </row>
    <row r="26" spans="1:7" ht="15" x14ac:dyDescent="0.2">
      <c r="A26" s="72" t="str">
        <f>'002 pr. asignavimai'!M49</f>
        <v>P-002-01-01-05-01</v>
      </c>
      <c r="B26" s="73" t="str">
        <f>'002 pr. asignavimai'!N49</f>
        <v>Įgyvendinamų projektų skaičius (naujo finansavimo periodo)</v>
      </c>
      <c r="C26" s="72" t="str">
        <f>'002 pr. asignavimai'!O49</f>
        <v>vnt.</v>
      </c>
      <c r="D26" s="72">
        <f>'002 pr. asignavimai'!P49</f>
        <v>7</v>
      </c>
      <c r="E26" s="72">
        <f>'002 pr. asignavimai'!Q49</f>
        <v>8</v>
      </c>
      <c r="F26" s="122">
        <f>'002 pr. asignavimai'!R49</f>
        <v>8</v>
      </c>
      <c r="G26" s="302"/>
    </row>
    <row r="27" spans="1:7" ht="30" x14ac:dyDescent="0.2">
      <c r="A27" s="72" t="str">
        <f>'002 pr. asignavimai'!M50</f>
        <v>P-002-01-01-05-02 (VB)</v>
      </c>
      <c r="B27" s="73" t="str">
        <f>'002 pr. asignavimai'!N50</f>
        <v>Investicijų projektų, gavusių valstybės biudžeto dotaciją, skaičius (naujo finansavimo periodo)</v>
      </c>
      <c r="C27" s="72" t="str">
        <f>'002 pr. asignavimai'!O50</f>
        <v>vnt.</v>
      </c>
      <c r="D27" s="72">
        <f>'002 pr. asignavimai'!P50</f>
        <v>2</v>
      </c>
      <c r="E27" s="72">
        <f>'002 pr. asignavimai'!Q50</f>
        <v>2</v>
      </c>
      <c r="F27" s="122">
        <f>'002 pr. asignavimai'!R50</f>
        <v>2</v>
      </c>
      <c r="G27" s="301"/>
    </row>
    <row r="28" spans="1:7" ht="15" x14ac:dyDescent="0.2">
      <c r="A28" s="23" t="s">
        <v>116</v>
      </c>
      <c r="B28" s="296" t="str">
        <f>'002 pr. asignavimai'!C68</f>
        <v>Sudaryti palankias sąlygas verslo plėtrai</v>
      </c>
      <c r="C28" s="289"/>
      <c r="D28" s="289"/>
      <c r="E28" s="289"/>
      <c r="F28" s="289"/>
      <c r="G28" s="303" t="s">
        <v>134</v>
      </c>
    </row>
    <row r="29" spans="1:7" ht="15" x14ac:dyDescent="0.2">
      <c r="A29" s="24" t="str">
        <f>'002 pr. asignavimai'!M68</f>
        <v>R-002-01-02-01</v>
      </c>
      <c r="B29" s="25" t="str">
        <f>'002 pr. asignavimai'!N68</f>
        <v>Veikiančių SVV skaičius, tenkantis 1000 gyventojų</v>
      </c>
      <c r="C29" s="24" t="str">
        <f>'002 pr. asignavimai'!O68</f>
        <v>vnt.</v>
      </c>
      <c r="D29" s="24">
        <f>'002 pr. asignavimai'!P68</f>
        <v>27.5</v>
      </c>
      <c r="E29" s="24">
        <f>'002 pr. asignavimai'!Q68</f>
        <v>28</v>
      </c>
      <c r="F29" s="123">
        <f>'002 pr. asignavimai'!R68</f>
        <v>28.5</v>
      </c>
      <c r="G29" s="304"/>
    </row>
    <row r="30" spans="1:7" ht="15" x14ac:dyDescent="0.2">
      <c r="A30" s="74" t="s">
        <v>77</v>
      </c>
      <c r="B30" s="290" t="str">
        <f>'002 pr. asignavimai'!D69</f>
        <v>Smulkiojo ir vidutinio verslo subjektų rėmimas</v>
      </c>
      <c r="C30" s="291"/>
      <c r="D30" s="291"/>
      <c r="E30" s="291"/>
      <c r="F30" s="291"/>
      <c r="G30" s="305" t="s">
        <v>29</v>
      </c>
    </row>
    <row r="31" spans="1:7" ht="15" x14ac:dyDescent="0.2">
      <c r="A31" s="72" t="str">
        <f>'002 pr. asignavimai'!M69</f>
        <v>V-002-01-02-01-01</v>
      </c>
      <c r="B31" s="73" t="str">
        <f>'002 pr. asignavimai'!N69</f>
        <v>SVV subjektų, gavusių paramą, skaičius</v>
      </c>
      <c r="C31" s="72" t="str">
        <f>'002 pr. asignavimai'!O69</f>
        <v>vnt.</v>
      </c>
      <c r="D31" s="72">
        <f>'002 pr. asignavimai'!P69</f>
        <v>10</v>
      </c>
      <c r="E31" s="72">
        <f>'002 pr. asignavimai'!Q69</f>
        <v>12</v>
      </c>
      <c r="F31" s="122">
        <f>'002 pr. asignavimai'!R69</f>
        <v>14</v>
      </c>
      <c r="G31" s="306"/>
    </row>
    <row r="32" spans="1:7" ht="15" x14ac:dyDescent="0.2">
      <c r="A32" s="74" t="s">
        <v>78</v>
      </c>
      <c r="B32" s="290" t="str">
        <f>'002 pr. asignavimai'!D72</f>
        <v>Bendradarbystės centro "Spiečius" veiklos organizavimas</v>
      </c>
      <c r="C32" s="291"/>
      <c r="D32" s="291"/>
      <c r="E32" s="291"/>
      <c r="F32" s="291"/>
      <c r="G32" s="305" t="s">
        <v>29</v>
      </c>
    </row>
    <row r="33" spans="1:7" ht="15" x14ac:dyDescent="0.2">
      <c r="A33" s="72" t="str">
        <f>'002 pr. asignavimai'!M72</f>
        <v>V-002-01-02-02-01</v>
      </c>
      <c r="B33" s="73" t="str">
        <f>'002 pr. asignavimai'!N72</f>
        <v>Bendradarbystės centro „Spiečius“ narių skaičius</v>
      </c>
      <c r="C33" s="72" t="str">
        <f>'002 pr. asignavimai'!O72</f>
        <v>asm.</v>
      </c>
      <c r="D33" s="72">
        <f>'002 pr. asignavimai'!P72</f>
        <v>15</v>
      </c>
      <c r="E33" s="72">
        <f>'002 pr. asignavimai'!Q72</f>
        <v>15</v>
      </c>
      <c r="F33" s="122">
        <f>'002 pr. asignavimai'!R72</f>
        <v>15</v>
      </c>
      <c r="G33" s="306"/>
    </row>
    <row r="34" spans="1:7" ht="15" x14ac:dyDescent="0.2">
      <c r="A34" s="23" t="s">
        <v>106</v>
      </c>
      <c r="B34" s="296" t="str">
        <f>'002 pr. asignavimai'!C76</f>
        <v>Skatinti bendruomeniškumą Plungės rajono savivaldybėje</v>
      </c>
      <c r="C34" s="289"/>
      <c r="D34" s="289"/>
      <c r="E34" s="289"/>
      <c r="F34" s="289"/>
      <c r="G34" s="303" t="s">
        <v>135</v>
      </c>
    </row>
    <row r="35" spans="1:7" s="153" customFormat="1" ht="15" x14ac:dyDescent="0.2">
      <c r="A35" s="150" t="str">
        <f>'002 pr. asignavimai'!M76</f>
        <v>R-002-01-03-01</v>
      </c>
      <c r="B35" s="151" t="str">
        <f>'002 pr. asignavimai'!N76</f>
        <v>Bendruomenių skaičius, gavusių paramą vietos iniciatyvų įgyvendinimui</v>
      </c>
      <c r="C35" s="150" t="str">
        <f>'002 pr. asignavimai'!O76</f>
        <v>vnt.</v>
      </c>
      <c r="D35" s="150">
        <f>'002 pr. asignavimai'!P76</f>
        <v>2</v>
      </c>
      <c r="E35" s="150">
        <f>'002 pr. asignavimai'!Q76</f>
        <v>2</v>
      </c>
      <c r="F35" s="152">
        <f>'002 pr. asignavimai'!R76</f>
        <v>2</v>
      </c>
      <c r="G35" s="304"/>
    </row>
    <row r="36" spans="1:7" ht="15" x14ac:dyDescent="0.2">
      <c r="A36" s="74" t="s">
        <v>79</v>
      </c>
      <c r="B36" s="290" t="str">
        <f>'002 pr. asignavimai'!D77</f>
        <v>Bendruomeninių organizacijų veiklos rėmimas</v>
      </c>
      <c r="C36" s="291"/>
      <c r="D36" s="291"/>
      <c r="E36" s="291"/>
      <c r="F36" s="291"/>
      <c r="G36" s="305" t="s">
        <v>29</v>
      </c>
    </row>
    <row r="37" spans="1:7" ht="15" x14ac:dyDescent="0.2">
      <c r="A37" s="72" t="str">
        <f>'002 pr. asignavimai'!M77</f>
        <v>V-002-01-03-01-01</v>
      </c>
      <c r="B37" s="73" t="str">
        <f>'002 pr. asignavimai'!N77</f>
        <v>Paremtų vietos inciatyvų skaičius</v>
      </c>
      <c r="C37" s="72" t="str">
        <f>'002 pr. asignavimai'!O77</f>
        <v>vnt.</v>
      </c>
      <c r="D37" s="72">
        <f>'002 pr. asignavimai'!P77</f>
        <v>2</v>
      </c>
      <c r="E37" s="72">
        <f>'002 pr. asignavimai'!Q77</f>
        <v>2</v>
      </c>
      <c r="F37" s="122">
        <f>'002 pr. asignavimai'!R77</f>
        <v>2</v>
      </c>
      <c r="G37" s="306"/>
    </row>
    <row r="38" spans="1:7" ht="14.25" customHeight="1" x14ac:dyDescent="0.2">
      <c r="A38" s="74" t="s">
        <v>117</v>
      </c>
      <c r="B38" s="290" t="str">
        <f>'002 pr. asignavimai'!D80</f>
        <v>Bendruomeninės veiklos savivaldybėje stiprinimas</v>
      </c>
      <c r="C38" s="291"/>
      <c r="D38" s="291"/>
      <c r="E38" s="291"/>
      <c r="F38" s="291"/>
      <c r="G38" s="305" t="s">
        <v>135</v>
      </c>
    </row>
    <row r="39" spans="1:7" ht="15" x14ac:dyDescent="0.2">
      <c r="A39" s="72" t="str">
        <f>'002 pr. asignavimai'!M80</f>
        <v>P-002-01-03-02-01 (SB/ VB)</v>
      </c>
      <c r="B39" s="73" t="str">
        <f>'002 pr. asignavimai'!N80</f>
        <v>Bendruomenių, dalyvavusių pažangos veikloje, skaičius</v>
      </c>
      <c r="C39" s="72" t="str">
        <f>'002 pr. asignavimai'!O80</f>
        <v>vnt.</v>
      </c>
      <c r="D39" s="72">
        <f>'002 pr. asignavimai'!P80</f>
        <v>15</v>
      </c>
      <c r="E39" s="72">
        <f>'002 pr. asignavimai'!Q80</f>
        <v>15</v>
      </c>
      <c r="F39" s="122">
        <f>'002 pr. asignavimai'!R80</f>
        <v>15</v>
      </c>
      <c r="G39" s="306"/>
    </row>
    <row r="40" spans="1:7" ht="15" x14ac:dyDescent="0.2">
      <c r="A40" s="74" t="s">
        <v>80</v>
      </c>
      <c r="B40" s="290" t="str">
        <f>'002 pr. asignavimai'!D84</f>
        <v>Plungės dekanato aptarnaujamų parapijų rėmimas</v>
      </c>
      <c r="C40" s="291"/>
      <c r="D40" s="291"/>
      <c r="E40" s="291"/>
      <c r="F40" s="291"/>
      <c r="G40" s="305" t="s">
        <v>29</v>
      </c>
    </row>
    <row r="41" spans="1:7" ht="15" x14ac:dyDescent="0.2">
      <c r="A41" s="72" t="str">
        <f>'002 pr. asignavimai'!M84</f>
        <v>V-002-01-03-03-01</v>
      </c>
      <c r="B41" s="73" t="str">
        <f>'002 pr. asignavimai'!N84</f>
        <v>Paremtų religinių bendruomenių skaičius</v>
      </c>
      <c r="C41" s="72" t="str">
        <f>'002 pr. asignavimai'!O84</f>
        <v>vnt.</v>
      </c>
      <c r="D41" s="72">
        <f>'002 pr. asignavimai'!P84</f>
        <v>1</v>
      </c>
      <c r="E41" s="72">
        <f>'002 pr. asignavimai'!Q84</f>
        <v>1</v>
      </c>
      <c r="F41" s="122">
        <f>'002 pr. asignavimai'!R84</f>
        <v>1</v>
      </c>
      <c r="G41" s="306"/>
    </row>
    <row r="42" spans="1:7" ht="15" x14ac:dyDescent="0.2">
      <c r="A42" s="23" t="s">
        <v>107</v>
      </c>
      <c r="B42" s="288" t="str">
        <f>'002 pr. asignavimai'!C90</f>
        <v>Administracinės naštos mažinimo užtikrinimas</v>
      </c>
      <c r="C42" s="289"/>
      <c r="D42" s="289"/>
      <c r="E42" s="289"/>
      <c r="F42" s="289"/>
      <c r="G42" s="309" t="s">
        <v>136</v>
      </c>
    </row>
    <row r="43" spans="1:7" ht="30" x14ac:dyDescent="0.2">
      <c r="A43" s="24" t="str">
        <f>'002 pr. asignavimai'!M90</f>
        <v>R-002-02-01-01</v>
      </c>
      <c r="B43" s="24" t="str">
        <f>'002 pr. asignavimai'!N90</f>
        <v>Savivaldybės administracinės naštos mažinimo priemonių vykdymo plano įgyvendinimo lygis</v>
      </c>
      <c r="C43" s="24" t="str">
        <f>'002 pr. asignavimai'!O90</f>
        <v>proc.</v>
      </c>
      <c r="D43" s="24">
        <f>'002 pr. asignavimai'!P90</f>
        <v>90</v>
      </c>
      <c r="E43" s="24">
        <f>'002 pr. asignavimai'!Q90</f>
        <v>90</v>
      </c>
      <c r="F43" s="123">
        <f>'002 pr. asignavimai'!R90</f>
        <v>90</v>
      </c>
      <c r="G43" s="304"/>
    </row>
    <row r="44" spans="1:7" ht="15" x14ac:dyDescent="0.2">
      <c r="A44" s="74" t="s">
        <v>108</v>
      </c>
      <c r="B44" s="290" t="str">
        <f>'002 pr. asignavimai'!D91</f>
        <v xml:space="preserve">Didinti bendradarbiavimą su institucijomis plečiant teikiamas elektronines paslaugas </v>
      </c>
      <c r="C44" s="291"/>
      <c r="D44" s="291"/>
      <c r="E44" s="291"/>
      <c r="F44" s="291"/>
      <c r="G44" s="307" t="s">
        <v>136</v>
      </c>
    </row>
    <row r="45" spans="1:7" ht="30" x14ac:dyDescent="0.2">
      <c r="A45" s="72" t="str">
        <f>'002 pr. asignavimai'!M91</f>
        <v>P-002-02-01-01-01</v>
      </c>
      <c r="B45" s="73" t="str">
        <f>'002 pr. asignavimai'!N91</f>
        <v>Sudarytų bendradarbiavimo tarp institucijų dėl teikiamų elektroninių paslaugų sutarčių ir/arba gautų prieigų skaičius</v>
      </c>
      <c r="C45" s="72" t="str">
        <f>'002 pr. asignavimai'!O91</f>
        <v>vnt.</v>
      </c>
      <c r="D45" s="72">
        <f>'002 pr. asignavimai'!P91</f>
        <v>2</v>
      </c>
      <c r="E45" s="72">
        <f>'002 pr. asignavimai'!Q91</f>
        <v>2</v>
      </c>
      <c r="F45" s="122">
        <f>'002 pr. asignavimai'!R91</f>
        <v>2</v>
      </c>
      <c r="G45" s="308"/>
    </row>
    <row r="46" spans="1:7" ht="15" x14ac:dyDescent="0.2">
      <c r="A46" s="74" t="s">
        <v>109</v>
      </c>
      <c r="B46" s="290" t="str">
        <f>'002 pr. asignavimai'!D94</f>
        <v>Diegti naujas ir tobulinti veikiančias informacines sistemas</v>
      </c>
      <c r="C46" s="291"/>
      <c r="D46" s="291"/>
      <c r="E46" s="291"/>
      <c r="F46" s="291"/>
      <c r="G46" s="307" t="s">
        <v>136</v>
      </c>
    </row>
    <row r="47" spans="1:7" ht="15" x14ac:dyDescent="0.2">
      <c r="A47" s="72" t="str">
        <f>'002 pr. asignavimai'!M94</f>
        <v>P-002-02-01-02-01</v>
      </c>
      <c r="B47" s="73" t="str">
        <f>'002 pr. asignavimai'!N94</f>
        <v>Patobulintų veikiančių informacinių sistemų, kurios mažina administracinę naštą skaičius</v>
      </c>
      <c r="C47" s="72" t="str">
        <f>'002 pr. asignavimai'!O94</f>
        <v>vnt.</v>
      </c>
      <c r="D47" s="72">
        <f>'002 pr. asignavimai'!P94</f>
        <v>1</v>
      </c>
      <c r="E47" s="72">
        <f>'002 pr. asignavimai'!Q94</f>
        <v>1</v>
      </c>
      <c r="F47" s="122">
        <f>'002 pr. asignavimai'!R94</f>
        <v>1</v>
      </c>
      <c r="G47" s="308"/>
    </row>
  </sheetData>
  <mergeCells count="38">
    <mergeCell ref="G46:G47"/>
    <mergeCell ref="G36:G37"/>
    <mergeCell ref="G34:G35"/>
    <mergeCell ref="G38:G39"/>
    <mergeCell ref="G40:G41"/>
    <mergeCell ref="G42:G43"/>
    <mergeCell ref="G25:G27"/>
    <mergeCell ref="G28:G29"/>
    <mergeCell ref="G30:G31"/>
    <mergeCell ref="G32:G33"/>
    <mergeCell ref="G44:G45"/>
    <mergeCell ref="G14:G15"/>
    <mergeCell ref="G16:G17"/>
    <mergeCell ref="G18:G19"/>
    <mergeCell ref="G20:G22"/>
    <mergeCell ref="G23:G24"/>
    <mergeCell ref="B44:F44"/>
    <mergeCell ref="B46:F46"/>
    <mergeCell ref="B34:F34"/>
    <mergeCell ref="B36:F36"/>
    <mergeCell ref="B38:F38"/>
    <mergeCell ref="B40:F40"/>
    <mergeCell ref="G9:K9"/>
    <mergeCell ref="A10:G10"/>
    <mergeCell ref="B42:F42"/>
    <mergeCell ref="B30:F30"/>
    <mergeCell ref="B23:F23"/>
    <mergeCell ref="B25:F25"/>
    <mergeCell ref="B32:F32"/>
    <mergeCell ref="B11:C11"/>
    <mergeCell ref="A11:A12"/>
    <mergeCell ref="B14:F14"/>
    <mergeCell ref="B28:F28"/>
    <mergeCell ref="B16:F16"/>
    <mergeCell ref="B18:F18"/>
    <mergeCell ref="B20:F20"/>
    <mergeCell ref="D11:F11"/>
    <mergeCell ref="G11:G12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002 pr. asignavimai</vt:lpstr>
      <vt:lpstr>002 pr.vert.krit.suvestinė</vt:lpstr>
      <vt:lpstr>'002 pr. asignavimai'!Print_Area</vt:lpstr>
      <vt:lpstr>'002 pr.vert.krit.suvestinė'!Print_Area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2024-05-30T15:19:12Z</dcterms:modified>
</cp:coreProperties>
</file>