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345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3" l="1"/>
  <c r="I61" i="3"/>
  <c r="I27" i="3"/>
  <c r="I52" i="3" l="1"/>
  <c r="I34" i="3"/>
  <c r="I35" i="3"/>
  <c r="I56" i="3" l="1"/>
  <c r="I29" i="3"/>
  <c r="I100" i="3" l="1"/>
  <c r="I90" i="3" l="1"/>
  <c r="I189" i="3" s="1"/>
  <c r="I129" i="3" l="1"/>
  <c r="I114" i="3"/>
  <c r="I111" i="3"/>
  <c r="I187" i="3" l="1"/>
  <c r="H153" i="3"/>
  <c r="I153" i="3"/>
  <c r="J153" i="3"/>
  <c r="K153" i="3"/>
  <c r="G153" i="3"/>
  <c r="G189" i="3"/>
  <c r="H189" i="3"/>
  <c r="J189" i="3"/>
  <c r="K189" i="3"/>
  <c r="B87" i="4" l="1"/>
  <c r="C87" i="4"/>
  <c r="D87" i="4"/>
  <c r="E87" i="4"/>
  <c r="F87" i="4"/>
  <c r="B86" i="4"/>
  <c r="A87" i="4"/>
  <c r="H187" i="3"/>
  <c r="J187" i="3"/>
  <c r="K187" i="3"/>
  <c r="G187" i="3"/>
  <c r="K118" i="3"/>
  <c r="J118" i="3"/>
  <c r="I118" i="3"/>
  <c r="H118" i="3"/>
  <c r="G118" i="3"/>
  <c r="S118" i="3" l="1"/>
  <c r="D59" i="4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J56" i="3"/>
  <c r="K56" i="3"/>
  <c r="G56" i="3"/>
  <c r="B127" i="4" l="1"/>
  <c r="C127" i="4"/>
  <c r="D127" i="4"/>
  <c r="E127" i="4"/>
  <c r="F127" i="4"/>
  <c r="B128" i="4"/>
  <c r="C128" i="4"/>
  <c r="D128" i="4"/>
  <c r="E128" i="4"/>
  <c r="F128" i="4"/>
  <c r="A128" i="4"/>
  <c r="A127" i="4"/>
  <c r="B126" i="4"/>
  <c r="B125" i="4"/>
  <c r="C125" i="4"/>
  <c r="D125" i="4"/>
  <c r="E125" i="4"/>
  <c r="F125" i="4"/>
  <c r="A125" i="4"/>
  <c r="B124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3" i="4"/>
  <c r="C123" i="4"/>
  <c r="D123" i="4"/>
  <c r="E123" i="4"/>
  <c r="F123" i="4"/>
  <c r="A121" i="4"/>
  <c r="A122" i="4"/>
  <c r="A123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1" i="4"/>
  <c r="C81" i="4"/>
  <c r="D81" i="4"/>
  <c r="E81" i="4"/>
  <c r="F81" i="4"/>
  <c r="A81" i="4"/>
  <c r="B80" i="4"/>
  <c r="B78" i="4"/>
  <c r="C78" i="4"/>
  <c r="D78" i="4"/>
  <c r="E78" i="4"/>
  <c r="F78" i="4"/>
  <c r="B79" i="4"/>
  <c r="C79" i="4"/>
  <c r="D79" i="4"/>
  <c r="E79" i="4"/>
  <c r="F79" i="4"/>
  <c r="A79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1" i="4"/>
  <c r="C71" i="4"/>
  <c r="D71" i="4"/>
  <c r="E71" i="4"/>
  <c r="F71" i="4"/>
  <c r="B72" i="4"/>
  <c r="C72" i="4"/>
  <c r="D72" i="4"/>
  <c r="E72" i="4"/>
  <c r="F72" i="4"/>
  <c r="A72" i="4"/>
  <c r="A71" i="4"/>
  <c r="B70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6" i="4"/>
  <c r="A67" i="4"/>
  <c r="A68" i="4"/>
  <c r="A69" i="4"/>
  <c r="A65" i="4"/>
  <c r="B64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A62" i="4"/>
  <c r="A63" i="4"/>
  <c r="A61" i="4"/>
  <c r="B60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5" i="3"/>
  <c r="J115" i="3"/>
  <c r="I115" i="3"/>
  <c r="H115" i="3"/>
  <c r="G115" i="3"/>
  <c r="K112" i="3"/>
  <c r="K119" i="3" s="1"/>
  <c r="J112" i="3"/>
  <c r="I112" i="3"/>
  <c r="I119" i="3" s="1"/>
  <c r="H112" i="3"/>
  <c r="H119" i="3" s="1"/>
  <c r="G112" i="3"/>
  <c r="K107" i="3"/>
  <c r="K108" i="3" s="1"/>
  <c r="J107" i="3"/>
  <c r="J108" i="3" s="1"/>
  <c r="I107" i="3"/>
  <c r="I108" i="3" s="1"/>
  <c r="H107" i="3"/>
  <c r="H108" i="3" s="1"/>
  <c r="G107" i="3"/>
  <c r="G108" i="3" s="1"/>
  <c r="K101" i="3"/>
  <c r="J101" i="3"/>
  <c r="I101" i="3"/>
  <c r="H101" i="3"/>
  <c r="G101" i="3"/>
  <c r="H96" i="3"/>
  <c r="I96" i="3"/>
  <c r="J96" i="3"/>
  <c r="K96" i="3"/>
  <c r="H92" i="3"/>
  <c r="I92" i="3"/>
  <c r="J92" i="3"/>
  <c r="K92" i="3"/>
  <c r="G92" i="3"/>
  <c r="S101" i="3" l="1"/>
  <c r="G119" i="3"/>
  <c r="J119" i="3"/>
  <c r="I80" i="3"/>
  <c r="H80" i="3"/>
  <c r="K80" i="3"/>
  <c r="J80" i="3"/>
  <c r="S29" i="3"/>
  <c r="S49" i="3"/>
  <c r="S71" i="3"/>
  <c r="S62" i="3"/>
  <c r="S22" i="3"/>
  <c r="S112" i="3"/>
  <c r="S92" i="3"/>
  <c r="S76" i="3"/>
  <c r="S107" i="3"/>
  <c r="S35" i="3"/>
  <c r="S46" i="3"/>
  <c r="S66" i="3"/>
  <c r="S43" i="3"/>
  <c r="H190" i="3" l="1"/>
  <c r="I190" i="3"/>
  <c r="J190" i="3"/>
  <c r="K190" i="3"/>
  <c r="G190" i="3"/>
  <c r="H179" i="3"/>
  <c r="H180" i="3" s="1"/>
  <c r="H181" i="3" s="1"/>
  <c r="I179" i="3"/>
  <c r="J179" i="3"/>
  <c r="J180" i="3" s="1"/>
  <c r="J181" i="3" s="1"/>
  <c r="K179" i="3"/>
  <c r="K180" i="3" s="1"/>
  <c r="K181" i="3" s="1"/>
  <c r="H141" i="3"/>
  <c r="I141" i="3"/>
  <c r="J141" i="3"/>
  <c r="K141" i="3"/>
  <c r="G141" i="3"/>
  <c r="G96" i="3"/>
  <c r="S141" i="3" l="1"/>
  <c r="G102" i="3"/>
  <c r="S96" i="3"/>
  <c r="I180" i="3"/>
  <c r="I181" i="3" s="1"/>
  <c r="H195" i="3"/>
  <c r="K195" i="3"/>
  <c r="J195" i="3"/>
  <c r="I195" i="3"/>
  <c r="G179" i="3" l="1"/>
  <c r="K171" i="3"/>
  <c r="K172" i="3" s="1"/>
  <c r="K173" i="3" s="1"/>
  <c r="J171" i="3"/>
  <c r="J172" i="3" s="1"/>
  <c r="J173" i="3" s="1"/>
  <c r="I171" i="3"/>
  <c r="H171" i="3"/>
  <c r="H172" i="3" s="1"/>
  <c r="H173" i="3" s="1"/>
  <c r="G171" i="3"/>
  <c r="G172" i="3" s="1"/>
  <c r="G173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0" i="3"/>
  <c r="G181" i="3" s="1"/>
  <c r="S179" i="3"/>
  <c r="I172" i="3"/>
  <c r="I173" i="3" s="1"/>
  <c r="S171" i="3"/>
  <c r="G195" i="3"/>
  <c r="K102" i="3" l="1"/>
  <c r="J102" i="3"/>
  <c r="H102" i="3"/>
  <c r="I102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H130" i="3"/>
  <c r="G130" i="3"/>
  <c r="G197" i="3" s="1"/>
  <c r="I197" i="3" l="1"/>
  <c r="K197" i="3"/>
  <c r="S145" i="3"/>
  <c r="H197" i="3"/>
  <c r="S130" i="3"/>
  <c r="S133" i="3"/>
  <c r="J197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2" i="3" s="1"/>
  <c r="J120" i="3"/>
  <c r="J182" i="3" s="1"/>
  <c r="K120" i="3"/>
  <c r="K182" i="3" s="1"/>
  <c r="G18" i="3"/>
  <c r="G80" i="3" s="1"/>
  <c r="S18" i="3" l="1"/>
  <c r="G120" i="3"/>
  <c r="G182" i="3" s="1"/>
  <c r="G200" i="3" s="1"/>
  <c r="K198" i="3"/>
  <c r="K201" i="3" s="1"/>
  <c r="J198" i="3"/>
  <c r="J201" i="3" s="1"/>
  <c r="H198" i="3"/>
  <c r="H201" i="3" s="1"/>
  <c r="I120" i="3"/>
  <c r="I182" i="3" s="1"/>
  <c r="I198" i="3" l="1"/>
  <c r="I201" i="3" s="1"/>
  <c r="G198" i="3"/>
  <c r="G201" i="3" s="1"/>
  <c r="J200" i="3" l="1"/>
  <c r="I200" i="3"/>
  <c r="K200" i="3"/>
  <c r="H200" i="3" l="1"/>
</calcChain>
</file>

<file path=xl/sharedStrings.xml><?xml version="1.0" encoding="utf-8"?>
<sst xmlns="http://schemas.openxmlformats.org/spreadsheetml/2006/main" count="1082" uniqueCount="338">
  <si>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</si>
  <si>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</si>
  <si>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</si>
  <si>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</si>
  <si>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</si>
  <si>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</si>
  <si>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</si>
  <si>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</si>
  <si>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</si>
  <si>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</si>
  <si>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</si>
  <si>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</si>
  <si>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</si>
  <si>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</si>
  <si>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</si>
  <si>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</si>
  <si>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</si>
  <si>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</si>
  <si>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</si>
  <si>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</si>
  <si>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</si>
  <si>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</si>
  <si>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</si>
  <si>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</si>
  <si>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</si>
  <si>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</si>
  <si>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</si>
  <si>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</si>
  <si>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</si>
  <si>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</si>
  <si>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</si>
  <si>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</si>
  <si>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</si>
  <si>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</si>
  <si>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</si>
  <si>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</si>
  <si>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</si>
  <si>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</si>
  <si>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</si>
  <si>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</si>
  <si>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</si>
  <si>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</si>
  <si>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</si>
  <si>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</si>
  <si>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</si>
  <si>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</si>
  <si>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</si>
  <si>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</si>
  <si>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</si>
  <si>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</si>
  <si>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</si>
  <si>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</si>
  <si>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</si>
  <si>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</si>
  <si>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</si>
  <si>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</si>
  <si>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</si>
  <si>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</si>
  <si>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</si>
  <si>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</si>
  <si>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</si>
  <si>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</si>
  <si>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</si>
  <si>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</si>
  <si>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</si>
  <si>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</si>
  <si>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</si>
  <si>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</si>
  <si>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</si>
  <si>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</si>
  <si>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</si>
  <si>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</si>
  <si>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</si>
  <si>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</si>
  <si>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</si>
  <si>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</si>
  <si>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</si>
  <si>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</si>
  <si>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</si>
  <si>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</si>
  <si>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</si>
  <si>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</si>
  <si>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</si>
  <si>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</si>
  <si>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</si>
  <si>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</si>
  <si>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</si>
  <si>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</si>
  <si>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</si>
  <si>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</si>
  <si>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</si>
  <si>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</si>
  <si>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</si>
  <si>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</si>
  <si>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</si>
  <si>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</si>
  <si>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</si>
  <si>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</si>
  <si>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</si>
  <si>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</si>
  <si>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</si>
  <si>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</si>
  <si>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</si>
  <si>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</si>
  <si>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</si>
  <si>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</si>
  <si>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</si>
  <si>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</si>
  <si>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</si>
  <si>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</si>
  <si>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</si>
  <si>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</si>
  <si>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</si>
  <si>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</si>
  <si>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</si>
  <si>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</si>
  <si>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</si>
  <si>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</si>
  <si>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</si>
  <si>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</si>
  <si>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</si>
  <si>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</si>
  <si>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</si>
  <si>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</si>
  <si>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</si>
  <si>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</si>
  <si>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</si>
  <si>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</si>
  <si>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</si>
  <si>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</si>
  <si>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</si>
  <si>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</si>
  <si>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</si>
  <si>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</si>
  <si>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</si>
  <si>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</si>
  <si>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</si>
  <si>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</si>
  <si>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</si>
  <si>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</si>
  <si>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</si>
  <si>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</si>
  <si>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</si>
  <si>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</si>
  <si>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</si>
  <si>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</si>
  <si>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</si>
  <si>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</si>
  <si>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</si>
  <si>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</si>
  <si>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</si>
  <si>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</si>
  <si>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</si>
  <si>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</si>
  <si>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</si>
  <si>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</si>
  <si>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</si>
  <si>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</si>
  <si>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</si>
  <si>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</si>
  <si>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</si>
  <si>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</si>
  <si>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</si>
  <si>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</si>
  <si>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</si>
  <si>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</si>
  <si>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</si>
  <si>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</si>
  <si>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</si>
  <si>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</si>
  <si>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</si>
  <si>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</si>
  <si>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</si>
  <si>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</si>
  <si>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</si>
  <si>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</si>
  <si>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</si>
  <si>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</si>
  <si>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</si>
  <si>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</si>
  <si>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</si>
  <si>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</si>
  <si>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</si>
  <si>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</si>
  <si>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</si>
  <si>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</si>
  <si>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</si>
  <si>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</si>
  <si>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</si>
  <si>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</si>
  <si>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</si>
  <si>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</si>
  <si>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</si>
  <si>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</si>
  <si>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</si>
  <si>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</si>
  <si>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</si>
  <si>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</si>
  <si>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</si>
  <si>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</si>
  <si>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</si>
  <si>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</si>
  <si>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</si>
  <si>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</si>
  <si>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</si>
  <si>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</si>
  <si>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</si>
  <si>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</si>
  <si>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</si>
  <si>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</si>
  <si>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</si>
  <si>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</si>
  <si>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</si>
  <si>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</si>
  <si>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</si>
  <si>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</si>
  <si>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</si>
  <si>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</si>
  <si>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</si>
  <si>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</si>
  <si>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</si>
  <si>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</si>
  <si>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</si>
  <si>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</si>
  <si>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</si>
  <si>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</si>
  <si>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</si>
  <si>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</si>
  <si>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</si>
  <si>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</si>
  <si>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</si>
  <si>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</si>
  <si>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</si>
  <si>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</si>
  <si>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</si>
  <si>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</si>
  <si>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</si>
  <si>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</si>
  <si>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</si>
  <si>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</si>
  <si>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</si>
  <si>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</si>
  <si>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</si>
  <si>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</si>
  <si>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</si>
  <si>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</si>
  <si>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</si>
  <si>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</si>
  <si>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</si>
  <si>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</si>
  <si>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</si>
  <si>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</si>
  <si>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</si>
  <si>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</si>
  <si>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</si>
  <si>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</si>
  <si>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</si>
  <si>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</si>
  <si>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</si>
  <si>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</si>
  <si>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</si>
  <si>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</si>
  <si>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</si>
  <si>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</si>
  <si>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</si>
  <si>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</si>
  <si>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</si>
  <si>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</si>
  <si>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</si>
  <si>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</si>
  <si>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</si>
  <si>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</si>
  <si>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</si>
  <si>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</si>
  <si>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</si>
  <si>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</si>
  <si>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</si>
  <si>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</si>
  <si>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</si>
  <si>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</si>
  <si>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</si>
  <si>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</si>
  <si>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</si>
  <si>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</si>
  <si>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</si>
  <si>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</si>
  <si>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</si>
  <si>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</si>
  <si>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</si>
  <si>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</si>
  <si>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</si>
  <si>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</si>
  <si>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</si>
  <si>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</si>
  <si>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</si>
  <si>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</si>
  <si>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</si>
  <si>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</si>
  <si>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</si>
  <si>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</si>
  <si>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</si>
  <si>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</si>
  <si>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</si>
  <si>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</si>
  <si>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</si>
  <si>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</si>
  <si>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</si>
  <si>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</si>
  <si>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</si>
  <si>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</si>
  <si>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</si>
  <si>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</si>
  <si>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</si>
  <si>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</si>
  <si>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</si>
  <si>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</si>
  <si>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</si>
  <si>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</si>
  <si>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</si>
  <si>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</si>
  <si>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</si>
  <si>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</si>
  <si>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</si>
  <si>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</si>
  <si>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</si>
  <si>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</si>
  <si>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</si>
  <si>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</si>
  <si>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</si>
  <si>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</si>
  <si>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</si>
  <si>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</si>
  <si>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</si>
  <si>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</si>
  <si>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</si>
  <si>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</si>
  <si>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</si>
  <si>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T1-148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</si>
</sst>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8" tint="0.79998168889431442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6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66" fontId="30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>
      <alignment horizontal="left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tabSelected="1" zoomScale="85" zoomScaleNormal="85" zoomScaleSheetLayoutView="85" workbookViewId="0">
      <pane ySplit="11" topLeftCell="A180" activePane="bottomLeft" state="frozen"/>
      <selection pane="bottomLeft" activeCell="N5" sqref="N5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345" t="s">
        <v>283</v>
      </c>
      <c r="O1" s="345"/>
      <c r="P1" s="345"/>
    </row>
    <row r="2" spans="1:22" x14ac:dyDescent="0.2">
      <c r="N2" s="1" t="s">
        <v>334</v>
      </c>
    </row>
    <row r="3" spans="1:22" x14ac:dyDescent="0.2">
      <c r="N3" s="1" t="s">
        <v>335</v>
      </c>
    </row>
    <row r="4" spans="1:22" x14ac:dyDescent="0.2">
      <c r="N4" s="1" t="s">
        <v>336</v>
      </c>
    </row>
    <row r="5" spans="1:22" ht="27" customHeight="1" x14ac:dyDescent="0.2">
      <c r="N5" s="194" t="s">
        <v>337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241" t="s">
        <v>288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</row>
    <row r="10" spans="1:22" x14ac:dyDescent="0.2">
      <c r="A10" s="313" t="s">
        <v>13</v>
      </c>
      <c r="B10" s="313" t="s">
        <v>277</v>
      </c>
      <c r="C10" s="313" t="s">
        <v>14</v>
      </c>
      <c r="D10" s="313" t="s">
        <v>15</v>
      </c>
      <c r="E10" s="313" t="s">
        <v>6</v>
      </c>
      <c r="F10" s="313" t="s">
        <v>278</v>
      </c>
      <c r="G10" s="327" t="s">
        <v>287</v>
      </c>
      <c r="H10" s="313" t="s">
        <v>279</v>
      </c>
      <c r="I10" s="325" t="s">
        <v>289</v>
      </c>
      <c r="J10" s="313" t="s">
        <v>290</v>
      </c>
      <c r="K10" s="313" t="s">
        <v>291</v>
      </c>
      <c r="L10" s="313" t="s">
        <v>280</v>
      </c>
      <c r="M10" s="323" t="s">
        <v>10</v>
      </c>
      <c r="N10" s="323" t="s">
        <v>265</v>
      </c>
      <c r="O10" s="323"/>
      <c r="P10" s="315" t="s">
        <v>266</v>
      </c>
      <c r="Q10" s="316"/>
      <c r="R10" s="317"/>
      <c r="S10" s="311" t="s">
        <v>326</v>
      </c>
    </row>
    <row r="11" spans="1:22" ht="25.5" x14ac:dyDescent="0.2">
      <c r="A11" s="314"/>
      <c r="B11" s="314"/>
      <c r="C11" s="314"/>
      <c r="D11" s="314"/>
      <c r="E11" s="314"/>
      <c r="F11" s="314"/>
      <c r="G11" s="313"/>
      <c r="H11" s="314"/>
      <c r="I11" s="326"/>
      <c r="J11" s="314"/>
      <c r="K11" s="314"/>
      <c r="L11" s="314"/>
      <c r="M11" s="324"/>
      <c r="N11" s="120" t="s">
        <v>1</v>
      </c>
      <c r="O11" s="120" t="s">
        <v>16</v>
      </c>
      <c r="P11" s="117">
        <v>2024</v>
      </c>
      <c r="Q11" s="117">
        <v>2025</v>
      </c>
      <c r="R11" s="117">
        <v>2026</v>
      </c>
      <c r="S11" s="312"/>
    </row>
    <row r="12" spans="1:22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60">
        <v>9</v>
      </c>
      <c r="J12" s="121">
        <v>10</v>
      </c>
      <c r="K12" s="121">
        <v>11</v>
      </c>
      <c r="L12" s="121">
        <v>12</v>
      </c>
      <c r="M12" s="106"/>
      <c r="N12" s="23"/>
      <c r="O12" s="23"/>
      <c r="P12" s="106"/>
      <c r="Q12" s="106"/>
      <c r="R12" s="106"/>
      <c r="S12" s="122">
        <v>13</v>
      </c>
    </row>
    <row r="13" spans="1:22" x14ac:dyDescent="0.2">
      <c r="A13" s="24" t="s">
        <v>0</v>
      </c>
      <c r="B13" s="223" t="s">
        <v>127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4"/>
      <c r="S13" s="103"/>
    </row>
    <row r="14" spans="1:22" ht="38.25" x14ac:dyDescent="0.2">
      <c r="A14" s="214" t="s">
        <v>0</v>
      </c>
      <c r="B14" s="244" t="s">
        <v>0</v>
      </c>
      <c r="C14" s="216" t="s">
        <v>228</v>
      </c>
      <c r="D14" s="216"/>
      <c r="E14" s="216"/>
      <c r="F14" s="247" t="s">
        <v>108</v>
      </c>
      <c r="G14" s="254"/>
      <c r="H14" s="255"/>
      <c r="I14" s="255"/>
      <c r="J14" s="255"/>
      <c r="K14" s="255"/>
      <c r="L14" s="201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7">
        <v>95</v>
      </c>
      <c r="S14" s="103"/>
      <c r="T14" s="52"/>
      <c r="U14" s="52"/>
      <c r="V14" s="52"/>
    </row>
    <row r="15" spans="1:22" ht="38.25" x14ac:dyDescent="0.2">
      <c r="A15" s="215"/>
      <c r="B15" s="245"/>
      <c r="C15" s="246"/>
      <c r="D15" s="246"/>
      <c r="E15" s="246"/>
      <c r="F15" s="247"/>
      <c r="G15" s="319"/>
      <c r="H15" s="320"/>
      <c r="I15" s="320"/>
      <c r="J15" s="320"/>
      <c r="K15" s="320"/>
      <c r="L15" s="202"/>
      <c r="M15" s="33" t="s">
        <v>43</v>
      </c>
      <c r="N15" s="33" t="s">
        <v>105</v>
      </c>
      <c r="O15" s="34" t="s">
        <v>18</v>
      </c>
      <c r="P15" s="147">
        <v>0.1</v>
      </c>
      <c r="Q15" s="147">
        <v>0.5</v>
      </c>
      <c r="R15" s="147">
        <v>0.5</v>
      </c>
      <c r="S15" s="103"/>
    </row>
    <row r="16" spans="1:22" ht="25.5" x14ac:dyDescent="0.2">
      <c r="A16" s="215"/>
      <c r="B16" s="219" t="s">
        <v>0</v>
      </c>
      <c r="C16" s="62" t="s">
        <v>0</v>
      </c>
      <c r="D16" s="227" t="s">
        <v>41</v>
      </c>
      <c r="E16" s="228"/>
      <c r="F16" s="61" t="s">
        <v>28</v>
      </c>
      <c r="G16" s="199"/>
      <c r="H16" s="200"/>
      <c r="I16" s="200"/>
      <c r="J16" s="200"/>
      <c r="K16" s="200"/>
      <c r="L16" s="59" t="s">
        <v>26</v>
      </c>
      <c r="M16" s="35" t="s">
        <v>47</v>
      </c>
      <c r="N16" s="127" t="s">
        <v>46</v>
      </c>
      <c r="O16" s="152" t="s">
        <v>39</v>
      </c>
      <c r="P16" s="153">
        <v>560</v>
      </c>
      <c r="Q16" s="153">
        <v>560</v>
      </c>
      <c r="R16" s="153">
        <v>560</v>
      </c>
      <c r="S16" s="103"/>
    </row>
    <row r="17" spans="1:19" x14ac:dyDescent="0.2">
      <c r="A17" s="215"/>
      <c r="B17" s="220"/>
      <c r="C17" s="237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61">
        <v>258.8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3"/>
    </row>
    <row r="18" spans="1:19" x14ac:dyDescent="0.2">
      <c r="A18" s="215"/>
      <c r="B18" s="220"/>
      <c r="C18" s="237"/>
      <c r="D18" s="196" t="s">
        <v>29</v>
      </c>
      <c r="E18" s="197"/>
      <c r="F18" s="198"/>
      <c r="G18" s="28">
        <f>SUM(G17:G17)</f>
        <v>198</v>
      </c>
      <c r="H18" s="28">
        <f>SUM(H17:H17)</f>
        <v>0</v>
      </c>
      <c r="I18" s="162">
        <f>SUM(I17:I17)</f>
        <v>258.8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4">
        <f>(I18-G18)/G18</f>
        <v>0.30707070707070711</v>
      </c>
    </row>
    <row r="19" spans="1:19" ht="25.5" x14ac:dyDescent="0.2">
      <c r="A19" s="215"/>
      <c r="B19" s="220"/>
      <c r="C19" s="242" t="s">
        <v>17</v>
      </c>
      <c r="D19" s="227" t="s">
        <v>48</v>
      </c>
      <c r="E19" s="228"/>
      <c r="F19" s="231" t="s">
        <v>28</v>
      </c>
      <c r="G19" s="199"/>
      <c r="H19" s="200"/>
      <c r="I19" s="200"/>
      <c r="J19" s="200"/>
      <c r="K19" s="200"/>
      <c r="L19" s="248" t="s">
        <v>26</v>
      </c>
      <c r="M19" s="35" t="s">
        <v>51</v>
      </c>
      <c r="N19" s="127" t="s">
        <v>49</v>
      </c>
      <c r="O19" s="152" t="s">
        <v>39</v>
      </c>
      <c r="P19" s="153">
        <v>779</v>
      </c>
      <c r="Q19" s="153">
        <v>700</v>
      </c>
      <c r="R19" s="153">
        <v>700</v>
      </c>
      <c r="S19" s="103"/>
    </row>
    <row r="20" spans="1:19" ht="25.5" x14ac:dyDescent="0.2">
      <c r="A20" s="215"/>
      <c r="B20" s="220"/>
      <c r="C20" s="267"/>
      <c r="D20" s="229"/>
      <c r="E20" s="230"/>
      <c r="F20" s="232"/>
      <c r="G20" s="233"/>
      <c r="H20" s="234"/>
      <c r="I20" s="234"/>
      <c r="J20" s="234"/>
      <c r="K20" s="234"/>
      <c r="L20" s="249"/>
      <c r="M20" s="35" t="s">
        <v>121</v>
      </c>
      <c r="N20" s="127" t="s">
        <v>50</v>
      </c>
      <c r="O20" s="152" t="s">
        <v>39</v>
      </c>
      <c r="P20" s="153">
        <v>1460</v>
      </c>
      <c r="Q20" s="153">
        <v>2000</v>
      </c>
      <c r="R20" s="153">
        <v>2000</v>
      </c>
      <c r="S20" s="103"/>
    </row>
    <row r="21" spans="1:19" x14ac:dyDescent="0.2">
      <c r="A21" s="215"/>
      <c r="B21" s="220"/>
      <c r="C21" s="237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61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3"/>
    </row>
    <row r="22" spans="1:19" x14ac:dyDescent="0.2">
      <c r="A22" s="215"/>
      <c r="B22" s="220"/>
      <c r="C22" s="237"/>
      <c r="D22" s="196" t="s">
        <v>29</v>
      </c>
      <c r="E22" s="197"/>
      <c r="F22" s="198"/>
      <c r="G22" s="28">
        <f t="shared" ref="G22:K22" si="0">SUM(G21:G21)</f>
        <v>568.9</v>
      </c>
      <c r="H22" s="28">
        <f t="shared" si="0"/>
        <v>0</v>
      </c>
      <c r="I22" s="162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4">
        <f>(I22-G22)/G22</f>
        <v>0.14484092107576022</v>
      </c>
    </row>
    <row r="23" spans="1:19" ht="25.5" x14ac:dyDescent="0.2">
      <c r="A23" s="215"/>
      <c r="B23" s="220"/>
      <c r="C23" s="242" t="s">
        <v>34</v>
      </c>
      <c r="D23" s="227" t="s">
        <v>52</v>
      </c>
      <c r="E23" s="228"/>
      <c r="F23" s="231" t="s">
        <v>28</v>
      </c>
      <c r="G23" s="199"/>
      <c r="H23" s="200"/>
      <c r="I23" s="200"/>
      <c r="J23" s="200"/>
      <c r="K23" s="282"/>
      <c r="L23" s="248" t="s">
        <v>26</v>
      </c>
      <c r="M23" s="35" t="s">
        <v>56</v>
      </c>
      <c r="N23" s="47" t="s">
        <v>319</v>
      </c>
      <c r="O23" s="4" t="s">
        <v>19</v>
      </c>
      <c r="P23" s="133">
        <v>200</v>
      </c>
      <c r="Q23" s="133">
        <v>200</v>
      </c>
      <c r="R23" s="133">
        <v>200</v>
      </c>
      <c r="S23" s="103"/>
    </row>
    <row r="24" spans="1:19" x14ac:dyDescent="0.2">
      <c r="A24" s="215"/>
      <c r="B24" s="220"/>
      <c r="C24" s="267"/>
      <c r="D24" s="229"/>
      <c r="E24" s="230"/>
      <c r="F24" s="232"/>
      <c r="G24" s="233"/>
      <c r="H24" s="234"/>
      <c r="I24" s="234"/>
      <c r="J24" s="234"/>
      <c r="K24" s="284"/>
      <c r="L24" s="249"/>
      <c r="M24" s="35" t="s">
        <v>261</v>
      </c>
      <c r="N24" s="83" t="s">
        <v>260</v>
      </c>
      <c r="O24" s="72" t="s">
        <v>19</v>
      </c>
      <c r="P24" s="133">
        <v>50</v>
      </c>
      <c r="Q24" s="133">
        <v>50</v>
      </c>
      <c r="R24" s="133">
        <v>60</v>
      </c>
      <c r="S24" s="103"/>
    </row>
    <row r="25" spans="1:19" x14ac:dyDescent="0.2">
      <c r="A25" s="215"/>
      <c r="B25" s="220"/>
      <c r="C25" s="243"/>
      <c r="D25" s="265"/>
      <c r="E25" s="266"/>
      <c r="F25" s="270"/>
      <c r="G25" s="268"/>
      <c r="H25" s="269"/>
      <c r="I25" s="269"/>
      <c r="J25" s="269"/>
      <c r="K25" s="285"/>
      <c r="L25" s="299"/>
      <c r="M25" s="35" t="s">
        <v>262</v>
      </c>
      <c r="N25" s="83" t="s">
        <v>263</v>
      </c>
      <c r="O25" s="72" t="s">
        <v>39</v>
      </c>
      <c r="P25" s="133">
        <v>3</v>
      </c>
      <c r="Q25" s="133">
        <v>4</v>
      </c>
      <c r="R25" s="133">
        <v>5</v>
      </c>
      <c r="S25" s="103"/>
    </row>
    <row r="26" spans="1:19" x14ac:dyDescent="0.2">
      <c r="A26" s="215"/>
      <c r="B26" s="220"/>
      <c r="C26" s="237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61">
        <v>1037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3"/>
    </row>
    <row r="27" spans="1:19" x14ac:dyDescent="0.2">
      <c r="A27" s="215"/>
      <c r="B27" s="220"/>
      <c r="C27" s="237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8">
        <f>80</f>
        <v>80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3"/>
    </row>
    <row r="28" spans="1:19" x14ac:dyDescent="0.2">
      <c r="A28" s="215"/>
      <c r="B28" s="220"/>
      <c r="C28" s="237"/>
      <c r="D28" s="90">
        <v>271759610</v>
      </c>
      <c r="E28" s="98" t="s">
        <v>22</v>
      </c>
      <c r="F28" s="73" t="s">
        <v>26</v>
      </c>
      <c r="G28" s="8">
        <v>629.9</v>
      </c>
      <c r="H28" s="8"/>
      <c r="I28" s="195">
        <v>770.2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3"/>
    </row>
    <row r="29" spans="1:19" x14ac:dyDescent="0.2">
      <c r="A29" s="215"/>
      <c r="B29" s="220"/>
      <c r="C29" s="237"/>
      <c r="D29" s="196" t="s">
        <v>29</v>
      </c>
      <c r="E29" s="197"/>
      <c r="F29" s="198"/>
      <c r="G29" s="28">
        <f>SUM(G26:G28)</f>
        <v>1799.1</v>
      </c>
      <c r="H29" s="28">
        <f t="shared" ref="H29:K29" si="1">SUM(H26:H28)</f>
        <v>0</v>
      </c>
      <c r="I29" s="162">
        <f>SUM(I26:I28)</f>
        <v>1887.2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4">
        <f>(I29-G29)/G29</f>
        <v>4.8968928908898972E-2</v>
      </c>
    </row>
    <row r="30" spans="1:19" ht="25.5" x14ac:dyDescent="0.2">
      <c r="A30" s="215"/>
      <c r="B30" s="220"/>
      <c r="C30" s="242" t="s">
        <v>35</v>
      </c>
      <c r="D30" s="227" t="s">
        <v>218</v>
      </c>
      <c r="E30" s="228"/>
      <c r="F30" s="231" t="s">
        <v>28</v>
      </c>
      <c r="G30" s="199"/>
      <c r="H30" s="200"/>
      <c r="I30" s="200"/>
      <c r="J30" s="200"/>
      <c r="K30" s="200"/>
      <c r="L30" s="248" t="s">
        <v>26</v>
      </c>
      <c r="M30" s="35" t="s">
        <v>112</v>
      </c>
      <c r="N30" s="47" t="s">
        <v>243</v>
      </c>
      <c r="O30" s="4" t="s">
        <v>19</v>
      </c>
      <c r="P30" s="133">
        <v>170</v>
      </c>
      <c r="Q30" s="133">
        <v>180</v>
      </c>
      <c r="R30" s="133">
        <v>180</v>
      </c>
      <c r="S30" s="103"/>
    </row>
    <row r="31" spans="1:19" ht="25.5" x14ac:dyDescent="0.2">
      <c r="A31" s="215"/>
      <c r="B31" s="220"/>
      <c r="C31" s="267"/>
      <c r="D31" s="229"/>
      <c r="E31" s="230"/>
      <c r="F31" s="232"/>
      <c r="G31" s="233"/>
      <c r="H31" s="234"/>
      <c r="I31" s="234"/>
      <c r="J31" s="234"/>
      <c r="K31" s="234"/>
      <c r="L31" s="249"/>
      <c r="M31" s="35" t="s">
        <v>122</v>
      </c>
      <c r="N31" s="93" t="s">
        <v>120</v>
      </c>
      <c r="O31" s="72" t="s">
        <v>19</v>
      </c>
      <c r="P31" s="133">
        <v>15</v>
      </c>
      <c r="Q31" s="133">
        <v>18</v>
      </c>
      <c r="R31" s="133">
        <v>18</v>
      </c>
      <c r="S31" s="103"/>
    </row>
    <row r="32" spans="1:19" x14ac:dyDescent="0.2">
      <c r="A32" s="215"/>
      <c r="B32" s="220"/>
      <c r="C32" s="243"/>
      <c r="D32" s="265"/>
      <c r="E32" s="266"/>
      <c r="F32" s="270"/>
      <c r="G32" s="268"/>
      <c r="H32" s="269"/>
      <c r="I32" s="269"/>
      <c r="J32" s="269"/>
      <c r="K32" s="269"/>
      <c r="L32" s="299"/>
      <c r="M32" s="35" t="s">
        <v>123</v>
      </c>
      <c r="N32" s="47" t="s">
        <v>111</v>
      </c>
      <c r="O32" s="4" t="s">
        <v>19</v>
      </c>
      <c r="P32" s="133">
        <v>5</v>
      </c>
      <c r="Q32" s="133">
        <v>6</v>
      </c>
      <c r="R32" s="133">
        <v>6</v>
      </c>
      <c r="S32" s="103"/>
    </row>
    <row r="33" spans="1:22" x14ac:dyDescent="0.2">
      <c r="A33" s="215"/>
      <c r="B33" s="220"/>
      <c r="C33" s="237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61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3"/>
      <c r="T33" s="123"/>
      <c r="U33" s="123"/>
      <c r="V33" s="123"/>
    </row>
    <row r="34" spans="1:22" x14ac:dyDescent="0.2">
      <c r="A34" s="215"/>
      <c r="B34" s="220"/>
      <c r="C34" s="237"/>
      <c r="D34" s="53">
        <v>188714469</v>
      </c>
      <c r="E34" s="36" t="s">
        <v>22</v>
      </c>
      <c r="F34" s="73"/>
      <c r="G34" s="8">
        <v>148.56299999999999</v>
      </c>
      <c r="H34" s="8"/>
      <c r="I34" s="161">
        <f>91.062+62.553-1.007</f>
        <v>152.608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3"/>
    </row>
    <row r="35" spans="1:22" x14ac:dyDescent="0.2">
      <c r="A35" s="215"/>
      <c r="B35" s="220"/>
      <c r="C35" s="237"/>
      <c r="D35" s="196" t="s">
        <v>29</v>
      </c>
      <c r="E35" s="197"/>
      <c r="F35" s="198"/>
      <c r="G35" s="28">
        <f>SUM(G33:G34)</f>
        <v>216.26299999999998</v>
      </c>
      <c r="H35" s="28">
        <f t="shared" ref="H35:K35" si="2">SUM(H33:H34)</f>
        <v>0</v>
      </c>
      <c r="I35" s="162">
        <f>SUM(I33:I34)</f>
        <v>229.40800000000002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4">
        <f>(I35-G35)/G35</f>
        <v>6.0782473192363184E-2</v>
      </c>
    </row>
    <row r="36" spans="1:22" ht="25.5" x14ac:dyDescent="0.2">
      <c r="A36" s="215"/>
      <c r="B36" s="220"/>
      <c r="C36" s="242" t="s">
        <v>36</v>
      </c>
      <c r="D36" s="227" t="s">
        <v>57</v>
      </c>
      <c r="E36" s="228"/>
      <c r="F36" s="231" t="s">
        <v>28</v>
      </c>
      <c r="G36" s="199"/>
      <c r="H36" s="200"/>
      <c r="I36" s="200"/>
      <c r="J36" s="200"/>
      <c r="K36" s="200"/>
      <c r="L36" s="248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3"/>
    </row>
    <row r="37" spans="1:22" ht="25.5" x14ac:dyDescent="0.2">
      <c r="A37" s="215"/>
      <c r="B37" s="220"/>
      <c r="C37" s="267"/>
      <c r="D37" s="229"/>
      <c r="E37" s="230"/>
      <c r="F37" s="232"/>
      <c r="G37" s="233"/>
      <c r="H37" s="234"/>
      <c r="I37" s="234"/>
      <c r="J37" s="234"/>
      <c r="K37" s="234"/>
      <c r="L37" s="249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3"/>
    </row>
    <row r="38" spans="1:22" ht="25.5" x14ac:dyDescent="0.2">
      <c r="A38" s="215"/>
      <c r="B38" s="220"/>
      <c r="C38" s="267"/>
      <c r="D38" s="229"/>
      <c r="E38" s="230"/>
      <c r="F38" s="232"/>
      <c r="G38" s="233"/>
      <c r="H38" s="234"/>
      <c r="I38" s="234"/>
      <c r="J38" s="234"/>
      <c r="K38" s="234"/>
      <c r="L38" s="249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3"/>
    </row>
    <row r="39" spans="1:22" ht="25.5" x14ac:dyDescent="0.2">
      <c r="A39" s="215"/>
      <c r="B39" s="220"/>
      <c r="C39" s="267"/>
      <c r="D39" s="229"/>
      <c r="E39" s="230"/>
      <c r="F39" s="232"/>
      <c r="G39" s="233"/>
      <c r="H39" s="234"/>
      <c r="I39" s="234"/>
      <c r="J39" s="234"/>
      <c r="K39" s="234"/>
      <c r="L39" s="249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3"/>
    </row>
    <row r="40" spans="1:22" ht="25.5" x14ac:dyDescent="0.2">
      <c r="A40" s="215"/>
      <c r="B40" s="220"/>
      <c r="C40" s="267"/>
      <c r="D40" s="229"/>
      <c r="E40" s="230"/>
      <c r="F40" s="232"/>
      <c r="G40" s="233"/>
      <c r="H40" s="234"/>
      <c r="I40" s="234"/>
      <c r="J40" s="234"/>
      <c r="K40" s="234"/>
      <c r="L40" s="249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3"/>
    </row>
    <row r="41" spans="1:22" ht="25.5" x14ac:dyDescent="0.2">
      <c r="A41" s="215"/>
      <c r="B41" s="220"/>
      <c r="C41" s="267"/>
      <c r="D41" s="229"/>
      <c r="E41" s="230"/>
      <c r="F41" s="232"/>
      <c r="G41" s="233"/>
      <c r="H41" s="234"/>
      <c r="I41" s="234"/>
      <c r="J41" s="234"/>
      <c r="K41" s="234"/>
      <c r="L41" s="249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3"/>
    </row>
    <row r="42" spans="1:22" x14ac:dyDescent="0.2">
      <c r="A42" s="215"/>
      <c r="B42" s="220"/>
      <c r="C42" s="237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61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3"/>
    </row>
    <row r="43" spans="1:22" x14ac:dyDescent="0.2">
      <c r="A43" s="215"/>
      <c r="B43" s="220"/>
      <c r="C43" s="237"/>
      <c r="D43" s="196" t="s">
        <v>29</v>
      </c>
      <c r="E43" s="197"/>
      <c r="F43" s="198"/>
      <c r="G43" s="28">
        <f t="shared" ref="G43:K43" si="3">SUM(G42:G42)</f>
        <v>353.6</v>
      </c>
      <c r="H43" s="28">
        <f t="shared" si="3"/>
        <v>0</v>
      </c>
      <c r="I43" s="162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4">
        <f>(I43-G43)/G43</f>
        <v>6.8212669683257926E-2</v>
      </c>
    </row>
    <row r="44" spans="1:22" ht="25.5" x14ac:dyDescent="0.2">
      <c r="A44" s="215"/>
      <c r="B44" s="220"/>
      <c r="C44" s="60" t="s">
        <v>37</v>
      </c>
      <c r="D44" s="227" t="s">
        <v>59</v>
      </c>
      <c r="E44" s="228"/>
      <c r="F44" s="61" t="s">
        <v>28</v>
      </c>
      <c r="G44" s="199"/>
      <c r="H44" s="200"/>
      <c r="I44" s="200"/>
      <c r="J44" s="200"/>
      <c r="K44" s="200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3"/>
    </row>
    <row r="45" spans="1:22" x14ac:dyDescent="0.2">
      <c r="A45" s="215"/>
      <c r="B45" s="220"/>
      <c r="C45" s="237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61">
        <v>7.5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3"/>
    </row>
    <row r="46" spans="1:22" x14ac:dyDescent="0.2">
      <c r="A46" s="215"/>
      <c r="B46" s="220"/>
      <c r="C46" s="237"/>
      <c r="D46" s="196" t="s">
        <v>29</v>
      </c>
      <c r="E46" s="197"/>
      <c r="F46" s="198"/>
      <c r="G46" s="28">
        <f t="shared" ref="G46:K46" si="4">SUM(G45:G45)</f>
        <v>10.199999999999999</v>
      </c>
      <c r="H46" s="28">
        <f t="shared" si="4"/>
        <v>0</v>
      </c>
      <c r="I46" s="162">
        <f t="shared" si="4"/>
        <v>7.5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4">
        <f>(I46-G46)/G46</f>
        <v>-0.26470588235294112</v>
      </c>
    </row>
    <row r="47" spans="1:22" ht="25.5" x14ac:dyDescent="0.2">
      <c r="A47" s="215"/>
      <c r="B47" s="220"/>
      <c r="C47" s="60" t="s">
        <v>38</v>
      </c>
      <c r="D47" s="227" t="s">
        <v>60</v>
      </c>
      <c r="E47" s="228"/>
      <c r="F47" s="61" t="s">
        <v>28</v>
      </c>
      <c r="G47" s="199"/>
      <c r="H47" s="200"/>
      <c r="I47" s="200"/>
      <c r="J47" s="200"/>
      <c r="K47" s="200"/>
      <c r="L47" s="59" t="s">
        <v>26</v>
      </c>
      <c r="M47" s="35" t="s">
        <v>58</v>
      </c>
      <c r="N47" s="47" t="s">
        <v>62</v>
      </c>
      <c r="O47" s="4" t="s">
        <v>19</v>
      </c>
      <c r="P47" s="134">
        <v>75</v>
      </c>
      <c r="Q47" s="134">
        <v>75</v>
      </c>
      <c r="R47" s="134">
        <v>75</v>
      </c>
      <c r="S47" s="103"/>
    </row>
    <row r="48" spans="1:22" x14ac:dyDescent="0.2">
      <c r="A48" s="215"/>
      <c r="B48" s="220"/>
      <c r="C48" s="237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61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3"/>
    </row>
    <row r="49" spans="1:25" x14ac:dyDescent="0.2">
      <c r="A49" s="215"/>
      <c r="B49" s="220"/>
      <c r="C49" s="237"/>
      <c r="D49" s="196" t="s">
        <v>29</v>
      </c>
      <c r="E49" s="197"/>
      <c r="F49" s="198"/>
      <c r="G49" s="28">
        <f t="shared" ref="G49:K49" si="5">SUM(G48:G48)</f>
        <v>2.1</v>
      </c>
      <c r="H49" s="28">
        <f t="shared" si="5"/>
        <v>0</v>
      </c>
      <c r="I49" s="162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4">
        <f>(I49-G49)/G49</f>
        <v>0</v>
      </c>
    </row>
    <row r="50" spans="1:25" ht="25.5" x14ac:dyDescent="0.2">
      <c r="A50" s="215"/>
      <c r="B50" s="220"/>
      <c r="C50" s="306" t="s">
        <v>40</v>
      </c>
      <c r="D50" s="227" t="s">
        <v>219</v>
      </c>
      <c r="E50" s="228"/>
      <c r="F50" s="231" t="s">
        <v>28</v>
      </c>
      <c r="G50" s="199"/>
      <c r="H50" s="200"/>
      <c r="I50" s="200"/>
      <c r="J50" s="200"/>
      <c r="K50" s="200"/>
      <c r="L50" s="248" t="s">
        <v>26</v>
      </c>
      <c r="M50" s="35" t="s">
        <v>63</v>
      </c>
      <c r="N50" s="47" t="s">
        <v>225</v>
      </c>
      <c r="O50" s="4" t="s">
        <v>19</v>
      </c>
      <c r="P50" s="133">
        <v>130</v>
      </c>
      <c r="Q50" s="133">
        <v>130</v>
      </c>
      <c r="R50" s="133">
        <v>130</v>
      </c>
      <c r="S50" s="103"/>
    </row>
    <row r="51" spans="1:25" ht="25.5" x14ac:dyDescent="0.2">
      <c r="A51" s="215"/>
      <c r="B51" s="220"/>
      <c r="C51" s="307"/>
      <c r="D51" s="265"/>
      <c r="E51" s="266"/>
      <c r="F51" s="270"/>
      <c r="G51" s="268"/>
      <c r="H51" s="269"/>
      <c r="I51" s="269"/>
      <c r="J51" s="269"/>
      <c r="K51" s="269"/>
      <c r="L51" s="299"/>
      <c r="M51" s="35" t="s">
        <v>126</v>
      </c>
      <c r="N51" s="47" t="s">
        <v>226</v>
      </c>
      <c r="O51" s="72" t="s">
        <v>39</v>
      </c>
      <c r="P51" s="133">
        <v>100</v>
      </c>
      <c r="Q51" s="133">
        <v>100</v>
      </c>
      <c r="R51" s="133">
        <v>100</v>
      </c>
      <c r="S51" s="103"/>
    </row>
    <row r="52" spans="1:25" x14ac:dyDescent="0.2">
      <c r="A52" s="215"/>
      <c r="B52" s="220"/>
      <c r="C52" s="295" t="s">
        <v>40</v>
      </c>
      <c r="D52" s="151">
        <v>188714469</v>
      </c>
      <c r="E52" s="127" t="s">
        <v>22</v>
      </c>
      <c r="F52" s="26" t="s">
        <v>26</v>
      </c>
      <c r="G52" s="8">
        <v>202.54300000000001</v>
      </c>
      <c r="H52" s="8"/>
      <c r="I52" s="161">
        <f>50+21.187</f>
        <v>71.186999999999998</v>
      </c>
      <c r="J52" s="8">
        <v>212</v>
      </c>
      <c r="K52" s="8">
        <v>212</v>
      </c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215"/>
      <c r="B53" s="220"/>
      <c r="C53" s="296"/>
      <c r="D53" s="151">
        <v>188714469</v>
      </c>
      <c r="E53" s="127" t="s">
        <v>304</v>
      </c>
      <c r="F53" s="26" t="s">
        <v>26</v>
      </c>
      <c r="G53" s="8">
        <v>51</v>
      </c>
      <c r="H53" s="8"/>
      <c r="I53" s="161"/>
      <c r="J53" s="8"/>
      <c r="K53" s="132"/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215"/>
      <c r="B54" s="220"/>
      <c r="C54" s="296"/>
      <c r="D54" s="151">
        <v>191130264</v>
      </c>
      <c r="E54" s="127" t="s">
        <v>22</v>
      </c>
      <c r="F54" s="26" t="s">
        <v>26</v>
      </c>
      <c r="G54" s="8">
        <v>11.313000000000001</v>
      </c>
      <c r="H54" s="8"/>
      <c r="I54" s="161">
        <v>5.8129999999999997</v>
      </c>
      <c r="J54" s="8">
        <v>12</v>
      </c>
      <c r="K54" s="132">
        <v>12</v>
      </c>
      <c r="L54" s="131"/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215"/>
      <c r="B55" s="220"/>
      <c r="C55" s="296"/>
      <c r="D55" s="151">
        <v>191130983</v>
      </c>
      <c r="E55" s="127" t="s">
        <v>22</v>
      </c>
      <c r="F55" s="26" t="s">
        <v>26</v>
      </c>
      <c r="G55" s="8">
        <v>5.2670000000000003</v>
      </c>
      <c r="H55" s="8"/>
      <c r="I55" s="161">
        <v>0.98299999999999998</v>
      </c>
      <c r="J55" s="8">
        <v>5.53</v>
      </c>
      <c r="K55" s="132">
        <v>5.53</v>
      </c>
      <c r="L55" s="27" t="s">
        <v>26</v>
      </c>
      <c r="M55" s="44"/>
      <c r="N55" s="58"/>
      <c r="O55" s="46"/>
      <c r="P55" s="50"/>
      <c r="Q55" s="50"/>
      <c r="R55" s="51"/>
      <c r="S55" s="103"/>
      <c r="T55" s="123"/>
      <c r="U55" s="123"/>
      <c r="V55" s="123"/>
      <c r="W55" s="123"/>
    </row>
    <row r="56" spans="1:25" x14ac:dyDescent="0.2">
      <c r="A56" s="215"/>
      <c r="B56" s="220"/>
      <c r="C56" s="297"/>
      <c r="D56" s="300" t="s">
        <v>29</v>
      </c>
      <c r="E56" s="301"/>
      <c r="F56" s="302"/>
      <c r="G56" s="28">
        <f>SUM(G52:G55)</f>
        <v>270.12299999999999</v>
      </c>
      <c r="H56" s="28">
        <f>SUM(H52:H55)</f>
        <v>0</v>
      </c>
      <c r="I56" s="162">
        <f>SUM(I52:I55)</f>
        <v>77.983000000000004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4">
        <f>(I56-G56)/G56</f>
        <v>-0.71130559041621777</v>
      </c>
    </row>
    <row r="57" spans="1:25" x14ac:dyDescent="0.2">
      <c r="A57" s="215"/>
      <c r="B57" s="220"/>
      <c r="C57" s="242" t="s">
        <v>110</v>
      </c>
      <c r="D57" s="227" t="s">
        <v>65</v>
      </c>
      <c r="E57" s="228"/>
      <c r="F57" s="231" t="s">
        <v>28</v>
      </c>
      <c r="G57" s="199"/>
      <c r="H57" s="200"/>
      <c r="I57" s="200"/>
      <c r="J57" s="200"/>
      <c r="K57" s="200"/>
      <c r="L57" s="248" t="s">
        <v>26</v>
      </c>
      <c r="M57" s="35" t="s">
        <v>131</v>
      </c>
      <c r="N57" s="57" t="s">
        <v>66</v>
      </c>
      <c r="O57" s="4" t="s">
        <v>39</v>
      </c>
      <c r="P57" s="133">
        <v>80</v>
      </c>
      <c r="Q57" s="133">
        <v>80</v>
      </c>
      <c r="R57" s="133">
        <v>80</v>
      </c>
      <c r="S57" s="103"/>
    </row>
    <row r="58" spans="1:25" x14ac:dyDescent="0.2">
      <c r="A58" s="215"/>
      <c r="B58" s="220"/>
      <c r="C58" s="267"/>
      <c r="D58" s="229"/>
      <c r="E58" s="230"/>
      <c r="F58" s="232"/>
      <c r="G58" s="233"/>
      <c r="H58" s="234"/>
      <c r="I58" s="234"/>
      <c r="J58" s="234"/>
      <c r="K58" s="234"/>
      <c r="L58" s="249"/>
      <c r="M58" s="35" t="s">
        <v>132</v>
      </c>
      <c r="N58" s="57" t="s">
        <v>67</v>
      </c>
      <c r="O58" s="4" t="s">
        <v>39</v>
      </c>
      <c r="P58" s="133">
        <v>770</v>
      </c>
      <c r="Q58" s="133">
        <v>770</v>
      </c>
      <c r="R58" s="133">
        <v>770</v>
      </c>
      <c r="S58" s="103"/>
    </row>
    <row r="59" spans="1:25" ht="25.5" x14ac:dyDescent="0.2">
      <c r="A59" s="215"/>
      <c r="B59" s="220"/>
      <c r="C59" s="267"/>
      <c r="D59" s="229"/>
      <c r="E59" s="230"/>
      <c r="F59" s="232"/>
      <c r="G59" s="233"/>
      <c r="H59" s="234"/>
      <c r="I59" s="234"/>
      <c r="J59" s="234"/>
      <c r="K59" s="234"/>
      <c r="L59" s="249"/>
      <c r="M59" s="35" t="s">
        <v>133</v>
      </c>
      <c r="N59" s="57" t="s">
        <v>68</v>
      </c>
      <c r="O59" s="4" t="s">
        <v>39</v>
      </c>
      <c r="P59" s="133">
        <v>615</v>
      </c>
      <c r="Q59" s="133">
        <v>615</v>
      </c>
      <c r="R59" s="133">
        <v>615</v>
      </c>
      <c r="S59" s="103"/>
    </row>
    <row r="60" spans="1:25" x14ac:dyDescent="0.2">
      <c r="A60" s="215"/>
      <c r="B60" s="220"/>
      <c r="C60" s="267"/>
      <c r="D60" s="229"/>
      <c r="E60" s="230"/>
      <c r="F60" s="232"/>
      <c r="G60" s="268"/>
      <c r="H60" s="269"/>
      <c r="I60" s="269"/>
      <c r="J60" s="269"/>
      <c r="K60" s="269"/>
      <c r="L60" s="249"/>
      <c r="M60" s="35" t="s">
        <v>134</v>
      </c>
      <c r="N60" s="57" t="s">
        <v>69</v>
      </c>
      <c r="O60" s="4" t="s">
        <v>39</v>
      </c>
      <c r="P60" s="133">
        <v>110</v>
      </c>
      <c r="Q60" s="133">
        <v>115</v>
      </c>
      <c r="R60" s="133">
        <v>120</v>
      </c>
      <c r="S60" s="103"/>
    </row>
    <row r="61" spans="1:25" x14ac:dyDescent="0.2">
      <c r="A61" s="215"/>
      <c r="B61" s="220"/>
      <c r="C61" s="237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61">
        <f>718</f>
        <v>718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3"/>
    </row>
    <row r="62" spans="1:25" x14ac:dyDescent="0.2">
      <c r="A62" s="215"/>
      <c r="B62" s="220"/>
      <c r="C62" s="237"/>
      <c r="D62" s="196" t="s">
        <v>29</v>
      </c>
      <c r="E62" s="197"/>
      <c r="F62" s="198"/>
      <c r="G62" s="28">
        <f t="shared" ref="G62:K62" si="6">SUM(G61:G61)</f>
        <v>596.70000000000005</v>
      </c>
      <c r="H62" s="28">
        <f t="shared" si="6"/>
        <v>0</v>
      </c>
      <c r="I62" s="162">
        <f t="shared" si="6"/>
        <v>718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4">
        <f>(I62-G62)/G62</f>
        <v>0.2032847326964973</v>
      </c>
    </row>
    <row r="63" spans="1:25" ht="25.5" x14ac:dyDescent="0.2">
      <c r="A63" s="215"/>
      <c r="B63" s="220"/>
      <c r="C63" s="60" t="s">
        <v>128</v>
      </c>
      <c r="D63" s="227" t="s">
        <v>70</v>
      </c>
      <c r="E63" s="228"/>
      <c r="F63" s="61" t="s">
        <v>28</v>
      </c>
      <c r="G63" s="199"/>
      <c r="H63" s="200"/>
      <c r="I63" s="200"/>
      <c r="J63" s="200"/>
      <c r="K63" s="200"/>
      <c r="L63" s="27" t="s">
        <v>26</v>
      </c>
      <c r="M63" s="35" t="s">
        <v>135</v>
      </c>
      <c r="N63" s="47" t="s">
        <v>71</v>
      </c>
      <c r="O63" s="4" t="s">
        <v>39</v>
      </c>
      <c r="P63" s="133">
        <v>240</v>
      </c>
      <c r="Q63" s="133">
        <v>250</v>
      </c>
      <c r="R63" s="133">
        <v>250</v>
      </c>
      <c r="S63" s="103"/>
      <c r="T63" s="123"/>
      <c r="U63" s="123"/>
      <c r="V63" s="123"/>
      <c r="W63" s="123"/>
      <c r="X63" s="123"/>
      <c r="Y63" s="123"/>
    </row>
    <row r="64" spans="1:25" x14ac:dyDescent="0.2">
      <c r="A64" s="215"/>
      <c r="B64" s="220"/>
      <c r="C64" s="237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61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215"/>
      <c r="B65" s="220"/>
      <c r="C65" s="237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61">
        <v>150.1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3"/>
    </row>
    <row r="66" spans="1:19" x14ac:dyDescent="0.2">
      <c r="A66" s="215"/>
      <c r="B66" s="220"/>
      <c r="C66" s="237"/>
      <c r="D66" s="196" t="s">
        <v>29</v>
      </c>
      <c r="E66" s="197"/>
      <c r="F66" s="198"/>
      <c r="G66" s="28">
        <f>SUM(G64:G65)</f>
        <v>270.10000000000002</v>
      </c>
      <c r="H66" s="28">
        <f t="shared" ref="H66:K66" si="7">SUM(H64:H65)</f>
        <v>0</v>
      </c>
      <c r="I66" s="162">
        <f t="shared" si="7"/>
        <v>307.29999999999995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4">
        <f>(I66-G66)/G66</f>
        <v>0.1377267678637539</v>
      </c>
    </row>
    <row r="67" spans="1:19" x14ac:dyDescent="0.2">
      <c r="A67" s="215"/>
      <c r="B67" s="220"/>
      <c r="C67" s="242" t="s">
        <v>129</v>
      </c>
      <c r="D67" s="227" t="s">
        <v>295</v>
      </c>
      <c r="E67" s="228"/>
      <c r="F67" s="231" t="s">
        <v>28</v>
      </c>
      <c r="G67" s="199"/>
      <c r="H67" s="200"/>
      <c r="I67" s="200"/>
      <c r="J67" s="200"/>
      <c r="K67" s="282"/>
      <c r="L67" s="27" t="s">
        <v>26</v>
      </c>
      <c r="M67" s="148" t="s">
        <v>136</v>
      </c>
      <c r="N67" s="127" t="s">
        <v>320</v>
      </c>
      <c r="O67" s="4" t="s">
        <v>39</v>
      </c>
      <c r="P67" s="133">
        <v>60</v>
      </c>
      <c r="Q67" s="133">
        <v>60</v>
      </c>
      <c r="R67" s="133">
        <v>60</v>
      </c>
      <c r="S67" s="103"/>
    </row>
    <row r="68" spans="1:19" x14ac:dyDescent="0.2">
      <c r="A68" s="215"/>
      <c r="B68" s="220"/>
      <c r="C68" s="267"/>
      <c r="D68" s="318"/>
      <c r="E68" s="230"/>
      <c r="F68" s="232"/>
      <c r="G68" s="233"/>
      <c r="H68" s="283"/>
      <c r="I68" s="283"/>
      <c r="J68" s="283"/>
      <c r="K68" s="284"/>
      <c r="L68" s="27" t="s">
        <v>26</v>
      </c>
      <c r="M68" s="148" t="s">
        <v>321</v>
      </c>
      <c r="N68" s="157" t="s">
        <v>322</v>
      </c>
      <c r="O68" s="72" t="s">
        <v>39</v>
      </c>
      <c r="P68" s="133">
        <v>20</v>
      </c>
      <c r="Q68" s="133">
        <v>20</v>
      </c>
      <c r="R68" s="133">
        <v>30</v>
      </c>
      <c r="S68" s="103"/>
    </row>
    <row r="69" spans="1:19" x14ac:dyDescent="0.2">
      <c r="A69" s="215"/>
      <c r="B69" s="220"/>
      <c r="C69" s="243"/>
      <c r="D69" s="265"/>
      <c r="E69" s="266"/>
      <c r="F69" s="270"/>
      <c r="G69" s="268"/>
      <c r="H69" s="269"/>
      <c r="I69" s="269"/>
      <c r="J69" s="269"/>
      <c r="K69" s="285"/>
      <c r="L69" s="27" t="s">
        <v>26</v>
      </c>
      <c r="M69" s="148" t="s">
        <v>323</v>
      </c>
      <c r="N69" s="157" t="s">
        <v>324</v>
      </c>
      <c r="O69" s="72" t="s">
        <v>39</v>
      </c>
      <c r="P69" s="133">
        <v>12</v>
      </c>
      <c r="Q69" s="133">
        <v>12</v>
      </c>
      <c r="R69" s="133">
        <v>12</v>
      </c>
      <c r="S69" s="103"/>
    </row>
    <row r="70" spans="1:19" x14ac:dyDescent="0.2">
      <c r="A70" s="215"/>
      <c r="B70" s="220"/>
      <c r="C70" s="237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61">
        <v>360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3"/>
    </row>
    <row r="71" spans="1:19" x14ac:dyDescent="0.2">
      <c r="A71" s="215"/>
      <c r="B71" s="220"/>
      <c r="C71" s="237"/>
      <c r="D71" s="196" t="s">
        <v>29</v>
      </c>
      <c r="E71" s="197"/>
      <c r="F71" s="198"/>
      <c r="G71" s="28">
        <f t="shared" ref="G71:K71" si="8">SUM(G70:G70)</f>
        <v>86.5</v>
      </c>
      <c r="H71" s="28">
        <f t="shared" si="8"/>
        <v>0</v>
      </c>
      <c r="I71" s="162">
        <f t="shared" si="8"/>
        <v>360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4">
        <f>(I71-G71)/G71</f>
        <v>3.1618497109826591</v>
      </c>
    </row>
    <row r="72" spans="1:19" x14ac:dyDescent="0.2">
      <c r="A72" s="215"/>
      <c r="B72" s="220"/>
      <c r="C72" s="242" t="s">
        <v>130</v>
      </c>
      <c r="D72" s="227" t="s">
        <v>109</v>
      </c>
      <c r="E72" s="228"/>
      <c r="F72" s="231" t="s">
        <v>28</v>
      </c>
      <c r="G72" s="199"/>
      <c r="H72" s="200"/>
      <c r="I72" s="200"/>
      <c r="J72" s="200"/>
      <c r="K72" s="200"/>
      <c r="L72" s="248" t="s">
        <v>26</v>
      </c>
      <c r="M72" s="35" t="s">
        <v>137</v>
      </c>
      <c r="N72" s="47" t="s">
        <v>72</v>
      </c>
      <c r="O72" s="4" t="s">
        <v>39</v>
      </c>
      <c r="P72" s="133">
        <v>4000</v>
      </c>
      <c r="Q72" s="133">
        <v>4000</v>
      </c>
      <c r="R72" s="133">
        <v>4000</v>
      </c>
      <c r="S72" s="103"/>
    </row>
    <row r="73" spans="1:19" ht="25.5" x14ac:dyDescent="0.2">
      <c r="A73" s="215"/>
      <c r="B73" s="220"/>
      <c r="C73" s="267"/>
      <c r="D73" s="229"/>
      <c r="E73" s="230"/>
      <c r="F73" s="270"/>
      <c r="G73" s="268"/>
      <c r="H73" s="269"/>
      <c r="I73" s="269"/>
      <c r="J73" s="269"/>
      <c r="K73" s="269"/>
      <c r="L73" s="249"/>
      <c r="M73" s="35" t="s">
        <v>244</v>
      </c>
      <c r="N73" s="47" t="s">
        <v>73</v>
      </c>
      <c r="O73" s="4" t="s">
        <v>39</v>
      </c>
      <c r="P73" s="133">
        <v>1400</v>
      </c>
      <c r="Q73" s="133">
        <v>1400</v>
      </c>
      <c r="R73" s="133">
        <v>1400</v>
      </c>
      <c r="S73" s="103"/>
    </row>
    <row r="74" spans="1:19" x14ac:dyDescent="0.2">
      <c r="A74" s="215"/>
      <c r="B74" s="220"/>
      <c r="C74" s="308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61">
        <f>2926.8</f>
        <v>2926.8</v>
      </c>
      <c r="J74" s="86">
        <v>2926</v>
      </c>
      <c r="K74" s="86">
        <v>2926</v>
      </c>
      <c r="L74" s="248" t="s">
        <v>26</v>
      </c>
      <c r="M74" s="44"/>
      <c r="N74" s="45"/>
      <c r="O74" s="46"/>
      <c r="P74" s="50"/>
      <c r="Q74" s="50"/>
      <c r="R74" s="51"/>
      <c r="S74" s="103"/>
    </row>
    <row r="75" spans="1:19" x14ac:dyDescent="0.2">
      <c r="A75" s="215"/>
      <c r="B75" s="220"/>
      <c r="C75" s="309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61"/>
      <c r="J75" s="8">
        <v>699</v>
      </c>
      <c r="K75" s="8">
        <v>699</v>
      </c>
      <c r="L75" s="249"/>
      <c r="M75" s="44"/>
      <c r="N75" s="45"/>
      <c r="O75" s="46"/>
      <c r="P75" s="50"/>
      <c r="Q75" s="50"/>
      <c r="R75" s="51"/>
      <c r="S75" s="103"/>
    </row>
    <row r="76" spans="1:19" x14ac:dyDescent="0.2">
      <c r="A76" s="215"/>
      <c r="B76" s="220"/>
      <c r="C76" s="310"/>
      <c r="D76" s="196" t="s">
        <v>29</v>
      </c>
      <c r="E76" s="197"/>
      <c r="F76" s="198"/>
      <c r="G76" s="28">
        <f>SUM(G74:G75)</f>
        <v>3587.3999999999996</v>
      </c>
      <c r="H76" s="28">
        <f t="shared" ref="H76" si="9">SUM(H74:H75)</f>
        <v>0</v>
      </c>
      <c r="I76" s="162">
        <f t="shared" ref="I76" si="10">SUM(I74:I75)</f>
        <v>2926.8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4">
        <f>(I76-G76)/G76</f>
        <v>-0.18414450577019556</v>
      </c>
    </row>
    <row r="77" spans="1:19" ht="25.5" x14ac:dyDescent="0.2">
      <c r="A77" s="215"/>
      <c r="B77" s="220"/>
      <c r="C77" s="144" t="s">
        <v>315</v>
      </c>
      <c r="D77" s="227" t="s">
        <v>317</v>
      </c>
      <c r="E77" s="228"/>
      <c r="F77" s="146" t="s">
        <v>28</v>
      </c>
      <c r="G77" s="199"/>
      <c r="H77" s="200"/>
      <c r="I77" s="200"/>
      <c r="J77" s="200"/>
      <c r="K77" s="200"/>
      <c r="L77" s="145" t="s">
        <v>26</v>
      </c>
      <c r="M77" s="148" t="s">
        <v>318</v>
      </c>
      <c r="N77" s="127" t="s">
        <v>316</v>
      </c>
      <c r="O77" s="4" t="s">
        <v>39</v>
      </c>
      <c r="P77" s="133">
        <v>100</v>
      </c>
      <c r="Q77" s="133">
        <v>200</v>
      </c>
      <c r="R77" s="133">
        <v>200</v>
      </c>
      <c r="S77" s="103"/>
    </row>
    <row r="78" spans="1:19" x14ac:dyDescent="0.2">
      <c r="A78" s="215"/>
      <c r="B78" s="220"/>
      <c r="C78" s="237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61">
        <v>24.419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3"/>
    </row>
    <row r="79" spans="1:19" x14ac:dyDescent="0.2">
      <c r="A79" s="215"/>
      <c r="B79" s="322"/>
      <c r="C79" s="237"/>
      <c r="D79" s="196" t="s">
        <v>29</v>
      </c>
      <c r="E79" s="197"/>
      <c r="F79" s="198"/>
      <c r="G79" s="28">
        <f>SUM(G78:G78)</f>
        <v>0</v>
      </c>
      <c r="H79" s="28">
        <f>SUM(H78:H78)</f>
        <v>0</v>
      </c>
      <c r="I79" s="162">
        <f>SUM(I78:I78)</f>
        <v>24.419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4" t="e">
        <f>(I79-G79)/G79</f>
        <v>#DIV/0!</v>
      </c>
    </row>
    <row r="80" spans="1:19" x14ac:dyDescent="0.2">
      <c r="A80" s="215"/>
      <c r="B80" s="69" t="s">
        <v>0</v>
      </c>
      <c r="C80" s="298" t="s">
        <v>2</v>
      </c>
      <c r="D80" s="217"/>
      <c r="E80" s="217"/>
      <c r="F80" s="218"/>
      <c r="G80" s="30">
        <f>G18+G22+G29+G35+G43+G46+G49+G56+G62+G66+G71+G76+G79</f>
        <v>7958.9859999999999</v>
      </c>
      <c r="H80" s="30">
        <f t="shared" ref="H80:K80" si="13">H18+H22+H29+H35+H43+H46+H49+H56+H62+H66+H71+H76+H79</f>
        <v>0</v>
      </c>
      <c r="I80" s="163">
        <f t="shared" si="13"/>
        <v>7828.5300000000007</v>
      </c>
      <c r="J80" s="30">
        <f t="shared" si="13"/>
        <v>8868.5299999999988</v>
      </c>
      <c r="K80" s="30">
        <f t="shared" si="13"/>
        <v>8868.5299999999988</v>
      </c>
      <c r="L80" s="31" t="s">
        <v>26</v>
      </c>
      <c r="M80" s="32" t="s">
        <v>26</v>
      </c>
      <c r="N80" s="32" t="s">
        <v>26</v>
      </c>
      <c r="O80" s="32" t="s">
        <v>26</v>
      </c>
      <c r="P80" s="32" t="s">
        <v>26</v>
      </c>
      <c r="Q80" s="32" t="s">
        <v>26</v>
      </c>
      <c r="R80" s="32" t="s">
        <v>26</v>
      </c>
      <c r="S80" s="103"/>
    </row>
    <row r="81" spans="1:19" ht="25.5" x14ac:dyDescent="0.2">
      <c r="A81" s="215"/>
      <c r="B81" s="250" t="s">
        <v>17</v>
      </c>
      <c r="C81" s="303" t="s">
        <v>227</v>
      </c>
      <c r="D81" s="303"/>
      <c r="E81" s="304"/>
      <c r="F81" s="294" t="s">
        <v>108</v>
      </c>
      <c r="G81" s="288"/>
      <c r="H81" s="289"/>
      <c r="I81" s="289"/>
      <c r="J81" s="289"/>
      <c r="K81" s="289"/>
      <c r="L81" s="201" t="s">
        <v>140</v>
      </c>
      <c r="M81" s="33" t="s">
        <v>64</v>
      </c>
      <c r="N81" s="67" t="s">
        <v>200</v>
      </c>
      <c r="O81" s="34" t="s">
        <v>18</v>
      </c>
      <c r="P81" s="77">
        <v>100</v>
      </c>
      <c r="Q81" s="77">
        <v>100</v>
      </c>
      <c r="R81" s="77">
        <v>100</v>
      </c>
      <c r="S81" s="103"/>
    </row>
    <row r="82" spans="1:19" ht="25.5" x14ac:dyDescent="0.2">
      <c r="A82" s="215"/>
      <c r="B82" s="251"/>
      <c r="C82" s="246"/>
      <c r="D82" s="246"/>
      <c r="E82" s="305"/>
      <c r="F82" s="202"/>
      <c r="G82" s="290"/>
      <c r="H82" s="291"/>
      <c r="I82" s="291"/>
      <c r="J82" s="291"/>
      <c r="K82" s="291"/>
      <c r="L82" s="202"/>
      <c r="M82" s="33" t="s">
        <v>138</v>
      </c>
      <c r="N82" s="67" t="s">
        <v>116</v>
      </c>
      <c r="O82" s="34" t="s">
        <v>18</v>
      </c>
      <c r="P82" s="77">
        <v>100</v>
      </c>
      <c r="Q82" s="77">
        <v>100</v>
      </c>
      <c r="R82" s="77">
        <v>100</v>
      </c>
      <c r="S82" s="103"/>
    </row>
    <row r="83" spans="1:19" ht="38.25" x14ac:dyDescent="0.2">
      <c r="A83" s="215"/>
      <c r="B83" s="252"/>
      <c r="C83" s="261"/>
      <c r="D83" s="261"/>
      <c r="E83" s="262"/>
      <c r="F83" s="253"/>
      <c r="G83" s="292"/>
      <c r="H83" s="293"/>
      <c r="I83" s="293"/>
      <c r="J83" s="293"/>
      <c r="K83" s="293"/>
      <c r="L83" s="253"/>
      <c r="M83" s="33" t="s">
        <v>139</v>
      </c>
      <c r="N83" s="84" t="s">
        <v>201</v>
      </c>
      <c r="O83" s="34" t="s">
        <v>18</v>
      </c>
      <c r="P83" s="77">
        <v>100</v>
      </c>
      <c r="Q83" s="77">
        <v>100</v>
      </c>
      <c r="R83" s="77">
        <v>100</v>
      </c>
      <c r="S83" s="103"/>
    </row>
    <row r="84" spans="1:19" x14ac:dyDescent="0.2">
      <c r="A84" s="215"/>
      <c r="B84" s="219" t="s">
        <v>17</v>
      </c>
      <c r="C84" s="225" t="s">
        <v>0</v>
      </c>
      <c r="D84" s="227" t="s">
        <v>296</v>
      </c>
      <c r="E84" s="228"/>
      <c r="F84" s="231" t="s">
        <v>28</v>
      </c>
      <c r="G84" s="199"/>
      <c r="H84" s="200"/>
      <c r="I84" s="200"/>
      <c r="J84" s="200"/>
      <c r="K84" s="200"/>
      <c r="L84" s="248" t="s">
        <v>26</v>
      </c>
      <c r="M84" s="35" t="s">
        <v>241</v>
      </c>
      <c r="N84" s="47" t="s">
        <v>229</v>
      </c>
      <c r="O84" s="4" t="s">
        <v>39</v>
      </c>
      <c r="P84" s="85">
        <v>85</v>
      </c>
      <c r="Q84" s="85">
        <v>85</v>
      </c>
      <c r="R84" s="85">
        <v>85</v>
      </c>
      <c r="S84" s="103"/>
    </row>
    <row r="85" spans="1:19" x14ac:dyDescent="0.2">
      <c r="A85" s="215"/>
      <c r="B85" s="220"/>
      <c r="C85" s="226"/>
      <c r="D85" s="229"/>
      <c r="E85" s="230"/>
      <c r="F85" s="232"/>
      <c r="G85" s="233"/>
      <c r="H85" s="234"/>
      <c r="I85" s="234"/>
      <c r="J85" s="234"/>
      <c r="K85" s="234"/>
      <c r="L85" s="249"/>
      <c r="M85" s="35" t="s">
        <v>242</v>
      </c>
      <c r="N85" s="47" t="s">
        <v>230</v>
      </c>
      <c r="O85" s="4" t="s">
        <v>39</v>
      </c>
      <c r="P85" s="85">
        <v>8</v>
      </c>
      <c r="Q85" s="85">
        <v>8</v>
      </c>
      <c r="R85" s="85">
        <v>8</v>
      </c>
      <c r="S85" s="103"/>
    </row>
    <row r="86" spans="1:19" ht="25.5" x14ac:dyDescent="0.2">
      <c r="A86" s="215"/>
      <c r="B86" s="220"/>
      <c r="C86" s="226"/>
      <c r="D86" s="229"/>
      <c r="E86" s="230"/>
      <c r="F86" s="232"/>
      <c r="G86" s="233"/>
      <c r="H86" s="234"/>
      <c r="I86" s="234"/>
      <c r="J86" s="234"/>
      <c r="K86" s="234"/>
      <c r="L86" s="249"/>
      <c r="M86" s="35" t="s">
        <v>250</v>
      </c>
      <c r="N86" s="47" t="s">
        <v>53</v>
      </c>
      <c r="O86" s="4" t="s">
        <v>39</v>
      </c>
      <c r="P86" s="85">
        <v>70</v>
      </c>
      <c r="Q86" s="85">
        <v>70</v>
      </c>
      <c r="R86" s="85">
        <v>70</v>
      </c>
      <c r="S86" s="103"/>
    </row>
    <row r="87" spans="1:19" ht="25.5" x14ac:dyDescent="0.2">
      <c r="A87" s="215"/>
      <c r="B87" s="220"/>
      <c r="C87" s="226"/>
      <c r="D87" s="229"/>
      <c r="E87" s="230"/>
      <c r="F87" s="232"/>
      <c r="G87" s="233"/>
      <c r="H87" s="234"/>
      <c r="I87" s="234"/>
      <c r="J87" s="234"/>
      <c r="K87" s="234"/>
      <c r="L87" s="249"/>
      <c r="M87" s="35" t="s">
        <v>251</v>
      </c>
      <c r="N87" s="47" t="s">
        <v>55</v>
      </c>
      <c r="O87" s="4" t="s">
        <v>39</v>
      </c>
      <c r="P87" s="85">
        <v>16</v>
      </c>
      <c r="Q87" s="85">
        <v>16</v>
      </c>
      <c r="R87" s="85">
        <v>16</v>
      </c>
      <c r="S87" s="103"/>
    </row>
    <row r="88" spans="1:19" ht="25.5" x14ac:dyDescent="0.2">
      <c r="A88" s="215"/>
      <c r="B88" s="220"/>
      <c r="C88" s="226"/>
      <c r="D88" s="229"/>
      <c r="E88" s="230"/>
      <c r="F88" s="232"/>
      <c r="G88" s="233"/>
      <c r="H88" s="234"/>
      <c r="I88" s="234"/>
      <c r="J88" s="234"/>
      <c r="K88" s="234"/>
      <c r="L88" s="249"/>
      <c r="M88" s="35" t="s">
        <v>252</v>
      </c>
      <c r="N88" s="47" t="s">
        <v>54</v>
      </c>
      <c r="O88" s="4" t="s">
        <v>19</v>
      </c>
      <c r="P88" s="85">
        <v>172</v>
      </c>
      <c r="Q88" s="85">
        <v>180</v>
      </c>
      <c r="R88" s="85">
        <v>180</v>
      </c>
      <c r="S88" s="103"/>
    </row>
    <row r="89" spans="1:19" x14ac:dyDescent="0.2">
      <c r="A89" s="215"/>
      <c r="B89" s="220"/>
      <c r="C89" s="237" t="s">
        <v>0</v>
      </c>
      <c r="D89" s="53">
        <v>271759610</v>
      </c>
      <c r="E89" s="36" t="s">
        <v>21</v>
      </c>
      <c r="F89" s="26" t="s">
        <v>26</v>
      </c>
      <c r="G89" s="8">
        <v>1447.9</v>
      </c>
      <c r="H89" s="8"/>
      <c r="I89" s="161">
        <v>1660.6</v>
      </c>
      <c r="J89" s="8">
        <v>1845</v>
      </c>
      <c r="K89" s="8">
        <v>2029.5</v>
      </c>
      <c r="L89" s="26" t="s">
        <v>26</v>
      </c>
      <c r="M89" s="44"/>
      <c r="N89" s="58"/>
      <c r="O89" s="46"/>
      <c r="P89" s="50"/>
      <c r="Q89" s="50"/>
      <c r="R89" s="51"/>
      <c r="S89" s="103"/>
    </row>
    <row r="90" spans="1:19" x14ac:dyDescent="0.2">
      <c r="A90" s="215"/>
      <c r="B90" s="220"/>
      <c r="C90" s="237"/>
      <c r="D90" s="90">
        <v>271759610</v>
      </c>
      <c r="E90" s="47" t="s">
        <v>22</v>
      </c>
      <c r="F90" s="26" t="s">
        <v>26</v>
      </c>
      <c r="G90" s="8">
        <v>151.994</v>
      </c>
      <c r="H90" s="8"/>
      <c r="I90" s="161">
        <f>196.347+42.544-50.347</f>
        <v>188.54400000000001</v>
      </c>
      <c r="J90" s="8">
        <v>180.4</v>
      </c>
      <c r="K90" s="8">
        <v>198.4</v>
      </c>
      <c r="L90" s="26" t="s">
        <v>26</v>
      </c>
      <c r="M90" s="44"/>
      <c r="N90" s="58"/>
      <c r="O90" s="46"/>
      <c r="P90" s="50"/>
      <c r="Q90" s="50"/>
      <c r="R90" s="51"/>
      <c r="S90" s="103"/>
    </row>
    <row r="91" spans="1:19" x14ac:dyDescent="0.2">
      <c r="A91" s="215"/>
      <c r="B91" s="220"/>
      <c r="C91" s="237"/>
      <c r="D91" s="53">
        <v>271759610</v>
      </c>
      <c r="E91" s="36" t="s">
        <v>24</v>
      </c>
      <c r="F91" s="26" t="s">
        <v>26</v>
      </c>
      <c r="G91" s="8">
        <v>70.2</v>
      </c>
      <c r="H91" s="8"/>
      <c r="I91" s="161">
        <v>65.5</v>
      </c>
      <c r="J91" s="8">
        <v>72</v>
      </c>
      <c r="K91" s="8">
        <v>80</v>
      </c>
      <c r="L91" s="26" t="s">
        <v>26</v>
      </c>
      <c r="M91" s="44"/>
      <c r="N91" s="58"/>
      <c r="O91" s="46"/>
      <c r="P91" s="50"/>
      <c r="Q91" s="50"/>
      <c r="R91" s="51"/>
      <c r="S91" s="103"/>
    </row>
    <row r="92" spans="1:19" x14ac:dyDescent="0.2">
      <c r="A92" s="215"/>
      <c r="B92" s="220"/>
      <c r="C92" s="237"/>
      <c r="D92" s="196" t="s">
        <v>29</v>
      </c>
      <c r="E92" s="197"/>
      <c r="F92" s="198"/>
      <c r="G92" s="28">
        <f>SUM(G89:G91)</f>
        <v>1670.0940000000001</v>
      </c>
      <c r="H92" s="28">
        <f t="shared" ref="H92:K92" si="14">SUM(H89:H91)</f>
        <v>0</v>
      </c>
      <c r="I92" s="162">
        <f t="shared" si="14"/>
        <v>1914.644</v>
      </c>
      <c r="J92" s="28">
        <f t="shared" si="14"/>
        <v>2097.4</v>
      </c>
      <c r="K92" s="28">
        <f t="shared" si="14"/>
        <v>2307.9</v>
      </c>
      <c r="L92" s="13" t="s">
        <v>26</v>
      </c>
      <c r="M92" s="29" t="s">
        <v>26</v>
      </c>
      <c r="N92" s="29" t="s">
        <v>26</v>
      </c>
      <c r="O92" s="29" t="s">
        <v>26</v>
      </c>
      <c r="P92" s="29" t="s">
        <v>26</v>
      </c>
      <c r="Q92" s="29" t="s">
        <v>26</v>
      </c>
      <c r="R92" s="29" t="s">
        <v>26</v>
      </c>
      <c r="S92" s="104">
        <f>(I92-G92)/G92</f>
        <v>0.14642888364367512</v>
      </c>
    </row>
    <row r="93" spans="1:19" ht="25.5" x14ac:dyDescent="0.2">
      <c r="A93" s="215"/>
      <c r="B93" s="220"/>
      <c r="C93" s="242" t="s">
        <v>17</v>
      </c>
      <c r="D93" s="227" t="s">
        <v>332</v>
      </c>
      <c r="E93" s="228"/>
      <c r="F93" s="231" t="s">
        <v>28</v>
      </c>
      <c r="G93" s="199"/>
      <c r="H93" s="200"/>
      <c r="I93" s="200"/>
      <c r="J93" s="200"/>
      <c r="K93" s="200"/>
      <c r="L93" s="248" t="s">
        <v>26</v>
      </c>
      <c r="M93" s="35" t="s">
        <v>245</v>
      </c>
      <c r="N93" s="47" t="s">
        <v>231</v>
      </c>
      <c r="O93" s="4" t="s">
        <v>19</v>
      </c>
      <c r="P93" s="133">
        <v>12</v>
      </c>
      <c r="Q93" s="133">
        <v>13</v>
      </c>
      <c r="R93" s="133">
        <v>15</v>
      </c>
      <c r="S93" s="103"/>
    </row>
    <row r="94" spans="1:19" ht="25.5" x14ac:dyDescent="0.2">
      <c r="A94" s="215"/>
      <c r="B94" s="220"/>
      <c r="C94" s="267"/>
      <c r="D94" s="229"/>
      <c r="E94" s="230"/>
      <c r="F94" s="232"/>
      <c r="G94" s="233"/>
      <c r="H94" s="234"/>
      <c r="I94" s="234"/>
      <c r="J94" s="234"/>
      <c r="K94" s="234"/>
      <c r="L94" s="249"/>
      <c r="M94" s="148" t="s">
        <v>141</v>
      </c>
      <c r="N94" s="47" t="s">
        <v>215</v>
      </c>
      <c r="O94" s="4" t="s">
        <v>19</v>
      </c>
      <c r="P94" s="133">
        <v>12</v>
      </c>
      <c r="Q94" s="133">
        <v>13</v>
      </c>
      <c r="R94" s="133">
        <v>15</v>
      </c>
      <c r="S94" s="103"/>
    </row>
    <row r="95" spans="1:19" x14ac:dyDescent="0.2">
      <c r="A95" s="215"/>
      <c r="B95" s="220"/>
      <c r="C95" s="237" t="s">
        <v>17</v>
      </c>
      <c r="D95" s="53">
        <v>190986017</v>
      </c>
      <c r="E95" s="36" t="s">
        <v>21</v>
      </c>
      <c r="F95" s="26" t="s">
        <v>26</v>
      </c>
      <c r="G95" s="8">
        <v>37.700000000000003</v>
      </c>
      <c r="H95" s="8"/>
      <c r="I95" s="161">
        <v>40</v>
      </c>
      <c r="J95" s="8">
        <v>61.8</v>
      </c>
      <c r="K95" s="8">
        <v>61.8</v>
      </c>
      <c r="L95" s="26" t="s">
        <v>26</v>
      </c>
      <c r="M95" s="44"/>
      <c r="N95" s="58"/>
      <c r="O95" s="46"/>
      <c r="P95" s="50"/>
      <c r="Q95" s="50"/>
      <c r="R95" s="51"/>
      <c r="S95" s="103"/>
    </row>
    <row r="96" spans="1:19" x14ac:dyDescent="0.2">
      <c r="A96" s="215"/>
      <c r="B96" s="220"/>
      <c r="C96" s="237"/>
      <c r="D96" s="196" t="s">
        <v>29</v>
      </c>
      <c r="E96" s="197"/>
      <c r="F96" s="198"/>
      <c r="G96" s="28">
        <f t="shared" ref="G96:K96" si="15">SUM(G95:G95)</f>
        <v>37.700000000000003</v>
      </c>
      <c r="H96" s="28">
        <f t="shared" si="15"/>
        <v>0</v>
      </c>
      <c r="I96" s="162">
        <f t="shared" si="15"/>
        <v>40</v>
      </c>
      <c r="J96" s="28">
        <f t="shared" si="15"/>
        <v>61.8</v>
      </c>
      <c r="K96" s="28">
        <f t="shared" si="15"/>
        <v>61.8</v>
      </c>
      <c r="L96" s="13" t="s">
        <v>26</v>
      </c>
      <c r="M96" s="29" t="s">
        <v>26</v>
      </c>
      <c r="N96" s="29" t="s">
        <v>26</v>
      </c>
      <c r="O96" s="29" t="s">
        <v>26</v>
      </c>
      <c r="P96" s="29" t="s">
        <v>26</v>
      </c>
      <c r="Q96" s="29" t="s">
        <v>26</v>
      </c>
      <c r="R96" s="29" t="s">
        <v>26</v>
      </c>
      <c r="S96" s="104">
        <f>(I96-G96)/G96</f>
        <v>6.1007957559681615E-2</v>
      </c>
    </row>
    <row r="97" spans="1:19" ht="25.5" x14ac:dyDescent="0.2">
      <c r="A97" s="215"/>
      <c r="B97" s="220"/>
      <c r="C97" s="60" t="s">
        <v>34</v>
      </c>
      <c r="D97" s="227" t="s">
        <v>297</v>
      </c>
      <c r="E97" s="228"/>
      <c r="F97" s="61" t="s">
        <v>28</v>
      </c>
      <c r="G97" s="199"/>
      <c r="H97" s="200"/>
      <c r="I97" s="200"/>
      <c r="J97" s="200"/>
      <c r="K97" s="200"/>
      <c r="L97" s="26" t="s">
        <v>26</v>
      </c>
      <c r="M97" s="35" t="s">
        <v>246</v>
      </c>
      <c r="N97" s="47" t="s">
        <v>232</v>
      </c>
      <c r="O97" s="4" t="s">
        <v>39</v>
      </c>
      <c r="P97" s="85">
        <v>70</v>
      </c>
      <c r="Q97" s="85">
        <v>75</v>
      </c>
      <c r="R97" s="85">
        <v>80</v>
      </c>
      <c r="S97" s="103"/>
    </row>
    <row r="98" spans="1:19" x14ac:dyDescent="0.2">
      <c r="A98" s="215"/>
      <c r="B98" s="220"/>
      <c r="C98" s="237" t="s">
        <v>34</v>
      </c>
      <c r="D98" s="53">
        <v>171697549</v>
      </c>
      <c r="E98" s="36" t="s">
        <v>21</v>
      </c>
      <c r="F98" s="26" t="s">
        <v>26</v>
      </c>
      <c r="G98" s="8">
        <v>258.89999999999998</v>
      </c>
      <c r="H98" s="8"/>
      <c r="I98" s="161">
        <v>308.3</v>
      </c>
      <c r="J98" s="8">
        <v>347.5</v>
      </c>
      <c r="K98" s="8">
        <v>382.5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215"/>
      <c r="B99" s="220"/>
      <c r="C99" s="237"/>
      <c r="D99" s="90">
        <v>171697549</v>
      </c>
      <c r="E99" s="47" t="s">
        <v>22</v>
      </c>
      <c r="F99" s="26" t="s">
        <v>26</v>
      </c>
      <c r="G99" s="8">
        <v>24.678999999999998</v>
      </c>
      <c r="H99" s="8"/>
      <c r="I99" s="161">
        <v>25.001000000000001</v>
      </c>
      <c r="J99" s="8">
        <v>25</v>
      </c>
      <c r="K99" s="8">
        <v>25</v>
      </c>
      <c r="L99" s="26" t="s">
        <v>26</v>
      </c>
      <c r="M99" s="44"/>
      <c r="N99" s="58"/>
      <c r="O99" s="46"/>
      <c r="P99" s="50"/>
      <c r="Q99" s="50"/>
      <c r="R99" s="51"/>
      <c r="S99" s="103"/>
    </row>
    <row r="100" spans="1:19" x14ac:dyDescent="0.2">
      <c r="A100" s="215"/>
      <c r="B100" s="220"/>
      <c r="C100" s="237"/>
      <c r="D100" s="53">
        <v>171697549</v>
      </c>
      <c r="E100" s="36" t="s">
        <v>24</v>
      </c>
      <c r="F100" s="26" t="s">
        <v>26</v>
      </c>
      <c r="G100" s="8">
        <v>19</v>
      </c>
      <c r="H100" s="8"/>
      <c r="I100" s="161">
        <f>14+3</f>
        <v>17</v>
      </c>
      <c r="J100" s="8">
        <v>14</v>
      </c>
      <c r="K100" s="8">
        <v>15</v>
      </c>
      <c r="L100" s="26" t="s">
        <v>26</v>
      </c>
      <c r="M100" s="44"/>
      <c r="N100" s="58"/>
      <c r="O100" s="46"/>
      <c r="P100" s="50"/>
      <c r="Q100" s="50"/>
      <c r="R100" s="51"/>
      <c r="S100" s="103"/>
    </row>
    <row r="101" spans="1:19" x14ac:dyDescent="0.2">
      <c r="A101" s="215"/>
      <c r="B101" s="220"/>
      <c r="C101" s="237"/>
      <c r="D101" s="196" t="s">
        <v>29</v>
      </c>
      <c r="E101" s="197"/>
      <c r="F101" s="198"/>
      <c r="G101" s="28">
        <f>SUM(G98:G100)</f>
        <v>302.57899999999995</v>
      </c>
      <c r="H101" s="28">
        <f t="shared" ref="H101" si="16">SUM(H98:H100)</f>
        <v>0</v>
      </c>
      <c r="I101" s="162">
        <f t="shared" ref="I101" si="17">SUM(I98:I100)</f>
        <v>350.30099999999999</v>
      </c>
      <c r="J101" s="28">
        <f t="shared" ref="J101" si="18">SUM(J98:J100)</f>
        <v>386.5</v>
      </c>
      <c r="K101" s="28">
        <f t="shared" ref="K101" si="19">SUM(K98:K100)</f>
        <v>422.5</v>
      </c>
      <c r="L101" s="13" t="s">
        <v>26</v>
      </c>
      <c r="M101" s="29" t="s">
        <v>26</v>
      </c>
      <c r="N101" s="29" t="s">
        <v>26</v>
      </c>
      <c r="O101" s="29" t="s">
        <v>26</v>
      </c>
      <c r="P101" s="29" t="s">
        <v>26</v>
      </c>
      <c r="Q101" s="29" t="s">
        <v>26</v>
      </c>
      <c r="R101" s="29" t="s">
        <v>26</v>
      </c>
      <c r="S101" s="104">
        <f>(I101-G101)/G101</f>
        <v>0.1577174886558553</v>
      </c>
    </row>
    <row r="102" spans="1:19" x14ac:dyDescent="0.2">
      <c r="A102" s="215"/>
      <c r="B102" s="69" t="s">
        <v>17</v>
      </c>
      <c r="C102" s="217" t="s">
        <v>2</v>
      </c>
      <c r="D102" s="217"/>
      <c r="E102" s="217"/>
      <c r="F102" s="218"/>
      <c r="G102" s="30">
        <f>G101+G96+G92</f>
        <v>2010.373</v>
      </c>
      <c r="H102" s="30">
        <f>H101+H96+H92</f>
        <v>0</v>
      </c>
      <c r="I102" s="163">
        <f>I101+I96+I92</f>
        <v>2304.9450000000002</v>
      </c>
      <c r="J102" s="30">
        <f>J101+J96+J92</f>
        <v>2545.7000000000003</v>
      </c>
      <c r="K102" s="30">
        <f>K101+K96+K92</f>
        <v>2792.2000000000003</v>
      </c>
      <c r="L102" s="31" t="s">
        <v>26</v>
      </c>
      <c r="M102" s="32" t="s">
        <v>26</v>
      </c>
      <c r="N102" s="32" t="s">
        <v>26</v>
      </c>
      <c r="O102" s="32" t="s">
        <v>26</v>
      </c>
      <c r="P102" s="32" t="s">
        <v>26</v>
      </c>
      <c r="Q102" s="32" t="s">
        <v>26</v>
      </c>
      <c r="R102" s="32" t="s">
        <v>26</v>
      </c>
      <c r="S102" s="103"/>
    </row>
    <row r="103" spans="1:19" x14ac:dyDescent="0.2">
      <c r="A103" s="215"/>
      <c r="B103" s="63" t="s">
        <v>34</v>
      </c>
      <c r="C103" s="216" t="s">
        <v>75</v>
      </c>
      <c r="D103" s="216"/>
      <c r="E103" s="216"/>
      <c r="F103" s="75" t="s">
        <v>25</v>
      </c>
      <c r="G103" s="25"/>
      <c r="H103" s="25"/>
      <c r="I103" s="164"/>
      <c r="J103" s="25"/>
      <c r="K103" s="25"/>
      <c r="L103" s="76" t="s">
        <v>253</v>
      </c>
      <c r="M103" s="33" t="s">
        <v>180</v>
      </c>
      <c r="N103" s="67" t="s">
        <v>117</v>
      </c>
      <c r="O103" s="34" t="s">
        <v>18</v>
      </c>
      <c r="P103" s="77">
        <v>13</v>
      </c>
      <c r="Q103" s="77">
        <v>12.5</v>
      </c>
      <c r="R103" s="77">
        <v>12</v>
      </c>
      <c r="S103" s="103"/>
    </row>
    <row r="104" spans="1:19" ht="25.5" x14ac:dyDescent="0.2">
      <c r="A104" s="215"/>
      <c r="B104" s="219" t="s">
        <v>34</v>
      </c>
      <c r="C104" s="225" t="s">
        <v>0</v>
      </c>
      <c r="D104" s="227" t="s">
        <v>76</v>
      </c>
      <c r="E104" s="228"/>
      <c r="F104" s="231" t="s">
        <v>28</v>
      </c>
      <c r="G104" s="199"/>
      <c r="H104" s="200"/>
      <c r="I104" s="200"/>
      <c r="J104" s="200"/>
      <c r="K104" s="282"/>
      <c r="L104" s="346" t="s">
        <v>26</v>
      </c>
      <c r="M104" s="35" t="s">
        <v>142</v>
      </c>
      <c r="N104" s="47" t="s">
        <v>77</v>
      </c>
      <c r="O104" s="4" t="s">
        <v>39</v>
      </c>
      <c r="P104" s="133">
        <v>30</v>
      </c>
      <c r="Q104" s="133">
        <v>40</v>
      </c>
      <c r="R104" s="133">
        <v>60</v>
      </c>
      <c r="S104" s="103"/>
    </row>
    <row r="105" spans="1:19" ht="25.5" x14ac:dyDescent="0.2">
      <c r="A105" s="215"/>
      <c r="B105" s="220"/>
      <c r="C105" s="275"/>
      <c r="D105" s="265"/>
      <c r="E105" s="266"/>
      <c r="F105" s="270"/>
      <c r="G105" s="268"/>
      <c r="H105" s="269"/>
      <c r="I105" s="269"/>
      <c r="J105" s="269"/>
      <c r="K105" s="285"/>
      <c r="L105" s="347"/>
      <c r="M105" s="35" t="s">
        <v>264</v>
      </c>
      <c r="N105" s="47" t="s">
        <v>202</v>
      </c>
      <c r="O105" s="4" t="s">
        <v>39</v>
      </c>
      <c r="P105" s="133">
        <v>50</v>
      </c>
      <c r="Q105" s="133">
        <v>60</v>
      </c>
      <c r="R105" s="133">
        <v>60</v>
      </c>
      <c r="S105" s="103"/>
    </row>
    <row r="106" spans="1:19" x14ac:dyDescent="0.2">
      <c r="A106" s="215"/>
      <c r="B106" s="220"/>
      <c r="C106" s="237" t="s">
        <v>0</v>
      </c>
      <c r="D106" s="53">
        <v>188714469</v>
      </c>
      <c r="E106" s="36" t="s">
        <v>22</v>
      </c>
      <c r="F106" s="26" t="s">
        <v>26</v>
      </c>
      <c r="G106" s="8">
        <v>105.7</v>
      </c>
      <c r="H106" s="8"/>
      <c r="I106" s="161">
        <v>107.2</v>
      </c>
      <c r="J106" s="8">
        <v>112.56</v>
      </c>
      <c r="K106" s="8">
        <v>123.82</v>
      </c>
      <c r="L106" s="26" t="s">
        <v>26</v>
      </c>
      <c r="M106" s="44"/>
      <c r="N106" s="58"/>
      <c r="O106" s="46"/>
      <c r="P106" s="50"/>
      <c r="Q106" s="50"/>
      <c r="R106" s="51"/>
      <c r="S106" s="103"/>
    </row>
    <row r="107" spans="1:19" x14ac:dyDescent="0.2">
      <c r="A107" s="215"/>
      <c r="B107" s="220"/>
      <c r="C107" s="237"/>
      <c r="D107" s="196" t="s">
        <v>29</v>
      </c>
      <c r="E107" s="197"/>
      <c r="F107" s="198"/>
      <c r="G107" s="28">
        <f t="shared" ref="G107:K107" si="20">SUM(G106:G106)</f>
        <v>105.7</v>
      </c>
      <c r="H107" s="28">
        <f t="shared" si="20"/>
        <v>0</v>
      </c>
      <c r="I107" s="162">
        <f t="shared" si="20"/>
        <v>107.2</v>
      </c>
      <c r="J107" s="28">
        <f t="shared" si="20"/>
        <v>112.56</v>
      </c>
      <c r="K107" s="28">
        <f t="shared" si="20"/>
        <v>123.82</v>
      </c>
      <c r="L107" s="13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  <c r="S107" s="104">
        <f>(I107-G107)/G107</f>
        <v>1.4191106906338694E-2</v>
      </c>
    </row>
    <row r="108" spans="1:19" x14ac:dyDescent="0.2">
      <c r="A108" s="215"/>
      <c r="B108" s="69" t="s">
        <v>34</v>
      </c>
      <c r="C108" s="217" t="s">
        <v>2</v>
      </c>
      <c r="D108" s="217"/>
      <c r="E108" s="217"/>
      <c r="F108" s="218"/>
      <c r="G108" s="28">
        <f>G107</f>
        <v>105.7</v>
      </c>
      <c r="H108" s="28">
        <f t="shared" ref="H108:K108" si="21">H107</f>
        <v>0</v>
      </c>
      <c r="I108" s="162">
        <f t="shared" si="21"/>
        <v>107.2</v>
      </c>
      <c r="J108" s="28">
        <f t="shared" si="21"/>
        <v>112.56</v>
      </c>
      <c r="K108" s="28">
        <f t="shared" si="21"/>
        <v>123.82</v>
      </c>
      <c r="L108" s="31" t="s">
        <v>26</v>
      </c>
      <c r="M108" s="32" t="s">
        <v>26</v>
      </c>
      <c r="N108" s="32" t="s">
        <v>26</v>
      </c>
      <c r="O108" s="32" t="s">
        <v>26</v>
      </c>
      <c r="P108" s="32" t="s">
        <v>26</v>
      </c>
      <c r="Q108" s="32" t="s">
        <v>26</v>
      </c>
      <c r="R108" s="32" t="s">
        <v>26</v>
      </c>
      <c r="S108" s="103"/>
    </row>
    <row r="109" spans="1:19" ht="25.5" x14ac:dyDescent="0.2">
      <c r="A109" s="215"/>
      <c r="B109" s="63" t="s">
        <v>35</v>
      </c>
      <c r="C109" s="216" t="s">
        <v>78</v>
      </c>
      <c r="D109" s="216"/>
      <c r="E109" s="216"/>
      <c r="F109" s="75" t="s">
        <v>25</v>
      </c>
      <c r="G109" s="25"/>
      <c r="H109" s="25"/>
      <c r="I109" s="164"/>
      <c r="J109" s="25"/>
      <c r="K109" s="25"/>
      <c r="L109" s="76" t="s">
        <v>330</v>
      </c>
      <c r="M109" s="33" t="s">
        <v>74</v>
      </c>
      <c r="N109" s="67" t="s">
        <v>144</v>
      </c>
      <c r="O109" s="34" t="s">
        <v>39</v>
      </c>
      <c r="P109" s="77">
        <v>13</v>
      </c>
      <c r="Q109" s="77">
        <v>14</v>
      </c>
      <c r="R109" s="77">
        <v>15</v>
      </c>
      <c r="S109" s="103"/>
    </row>
    <row r="110" spans="1:19" ht="13.5" x14ac:dyDescent="0.2">
      <c r="A110" s="215"/>
      <c r="B110" s="219" t="s">
        <v>35</v>
      </c>
      <c r="C110" s="62" t="s">
        <v>0</v>
      </c>
      <c r="D110" s="227" t="s">
        <v>298</v>
      </c>
      <c r="E110" s="228"/>
      <c r="F110" s="61" t="s">
        <v>114</v>
      </c>
      <c r="G110" s="199"/>
      <c r="H110" s="200"/>
      <c r="I110" s="200"/>
      <c r="J110" s="200"/>
      <c r="K110" s="200"/>
      <c r="L110" s="64" t="s">
        <v>198</v>
      </c>
      <c r="M110" s="35" t="s">
        <v>256</v>
      </c>
      <c r="N110" s="47" t="s">
        <v>143</v>
      </c>
      <c r="O110" s="4" t="s">
        <v>19</v>
      </c>
      <c r="P110" s="152">
        <v>2</v>
      </c>
      <c r="Q110" s="4">
        <v>4</v>
      </c>
      <c r="R110" s="4">
        <v>3</v>
      </c>
      <c r="S110" s="103"/>
    </row>
    <row r="111" spans="1:19" x14ac:dyDescent="0.2">
      <c r="A111" s="215"/>
      <c r="B111" s="220"/>
      <c r="C111" s="237" t="s">
        <v>0</v>
      </c>
      <c r="D111" s="53">
        <v>188714469</v>
      </c>
      <c r="E111" s="36" t="s">
        <v>21</v>
      </c>
      <c r="F111" s="26" t="s">
        <v>26</v>
      </c>
      <c r="G111" s="8">
        <v>10</v>
      </c>
      <c r="H111" s="8"/>
      <c r="I111" s="161">
        <f>21+245</f>
        <v>266</v>
      </c>
      <c r="J111" s="8">
        <v>10</v>
      </c>
      <c r="K111" s="8">
        <v>10</v>
      </c>
      <c r="L111" s="26" t="s">
        <v>26</v>
      </c>
      <c r="M111" s="44"/>
      <c r="N111" s="58"/>
      <c r="O111" s="46"/>
      <c r="P111" s="50"/>
      <c r="Q111" s="50"/>
      <c r="R111" s="51"/>
      <c r="S111" s="103"/>
    </row>
    <row r="112" spans="1:19" x14ac:dyDescent="0.2">
      <c r="A112" s="215"/>
      <c r="B112" s="220"/>
      <c r="C112" s="237"/>
      <c r="D112" s="196" t="s">
        <v>29</v>
      </c>
      <c r="E112" s="197"/>
      <c r="F112" s="198"/>
      <c r="G112" s="28">
        <f t="shared" ref="G112:K112" si="22">SUM(G111:G111)</f>
        <v>10</v>
      </c>
      <c r="H112" s="28">
        <f t="shared" si="22"/>
        <v>0</v>
      </c>
      <c r="I112" s="162">
        <f t="shared" si="22"/>
        <v>266</v>
      </c>
      <c r="J112" s="28">
        <f t="shared" si="22"/>
        <v>10</v>
      </c>
      <c r="K112" s="28">
        <f t="shared" si="22"/>
        <v>10</v>
      </c>
      <c r="L112" s="13" t="s">
        <v>26</v>
      </c>
      <c r="M112" s="29" t="s">
        <v>26</v>
      </c>
      <c r="N112" s="29" t="s">
        <v>26</v>
      </c>
      <c r="O112" s="29" t="s">
        <v>26</v>
      </c>
      <c r="P112" s="29" t="s">
        <v>26</v>
      </c>
      <c r="Q112" s="29" t="s">
        <v>26</v>
      </c>
      <c r="R112" s="29" t="s">
        <v>26</v>
      </c>
      <c r="S112" s="104">
        <f>(I112-G112)/G112</f>
        <v>25.6</v>
      </c>
    </row>
    <row r="113" spans="1:24" ht="13.5" x14ac:dyDescent="0.2">
      <c r="A113" s="215"/>
      <c r="B113" s="220"/>
      <c r="C113" s="60" t="s">
        <v>17</v>
      </c>
      <c r="D113" s="227" t="s">
        <v>247</v>
      </c>
      <c r="E113" s="228"/>
      <c r="F113" s="61" t="s">
        <v>28</v>
      </c>
      <c r="G113" s="199"/>
      <c r="H113" s="200"/>
      <c r="I113" s="200"/>
      <c r="J113" s="200"/>
      <c r="K113" s="200"/>
      <c r="L113" s="26" t="s">
        <v>26</v>
      </c>
      <c r="M113" s="35" t="s">
        <v>145</v>
      </c>
      <c r="N113" s="47" t="s">
        <v>119</v>
      </c>
      <c r="O113" s="4" t="s">
        <v>39</v>
      </c>
      <c r="P113" s="85">
        <v>445500</v>
      </c>
      <c r="Q113" s="85">
        <v>490050</v>
      </c>
      <c r="R113" s="85">
        <v>490500</v>
      </c>
      <c r="S113" s="103"/>
    </row>
    <row r="114" spans="1:24" x14ac:dyDescent="0.2">
      <c r="A114" s="215"/>
      <c r="B114" s="220"/>
      <c r="C114" s="237" t="s">
        <v>17</v>
      </c>
      <c r="D114" s="53">
        <v>188714469</v>
      </c>
      <c r="E114" s="36" t="s">
        <v>21</v>
      </c>
      <c r="F114" s="26" t="s">
        <v>26</v>
      </c>
      <c r="G114" s="8">
        <v>1355.1</v>
      </c>
      <c r="H114" s="8"/>
      <c r="I114" s="161">
        <f>1350-245</f>
        <v>1105</v>
      </c>
      <c r="J114" s="8">
        <v>2178</v>
      </c>
      <c r="K114" s="8">
        <v>2400</v>
      </c>
      <c r="L114" s="26" t="s">
        <v>26</v>
      </c>
      <c r="M114" s="44"/>
      <c r="N114" s="45"/>
      <c r="O114" s="46"/>
      <c r="P114" s="50"/>
      <c r="Q114" s="50"/>
      <c r="R114" s="51"/>
      <c r="S114" s="103"/>
    </row>
    <row r="115" spans="1:24" x14ac:dyDescent="0.2">
      <c r="A115" s="215"/>
      <c r="B115" s="220"/>
      <c r="C115" s="237"/>
      <c r="D115" s="196" t="s">
        <v>29</v>
      </c>
      <c r="E115" s="197"/>
      <c r="F115" s="197"/>
      <c r="G115" s="186">
        <f t="shared" ref="G115:K115" si="23">SUM(G114:G114)</f>
        <v>1355.1</v>
      </c>
      <c r="H115" s="186">
        <f t="shared" si="23"/>
        <v>0</v>
      </c>
      <c r="I115" s="187">
        <f t="shared" si="23"/>
        <v>1105</v>
      </c>
      <c r="J115" s="186">
        <f t="shared" si="23"/>
        <v>2178</v>
      </c>
      <c r="K115" s="186">
        <f t="shared" si="23"/>
        <v>2400</v>
      </c>
      <c r="L115" s="188" t="s">
        <v>26</v>
      </c>
      <c r="M115" s="189" t="s">
        <v>26</v>
      </c>
      <c r="N115" s="189" t="s">
        <v>26</v>
      </c>
      <c r="O115" s="189" t="s">
        <v>26</v>
      </c>
      <c r="P115" s="189" t="s">
        <v>26</v>
      </c>
      <c r="Q115" s="189" t="s">
        <v>26</v>
      </c>
      <c r="R115" s="189" t="s">
        <v>26</v>
      </c>
      <c r="S115" s="103"/>
    </row>
    <row r="116" spans="1:24" ht="24.75" customHeight="1" x14ac:dyDescent="0.2">
      <c r="A116" s="215"/>
      <c r="B116" s="220"/>
      <c r="C116" s="184" t="s">
        <v>34</v>
      </c>
      <c r="D116" s="342" t="s">
        <v>327</v>
      </c>
      <c r="E116" s="343"/>
      <c r="F116" s="185" t="s">
        <v>28</v>
      </c>
      <c r="G116" s="199"/>
      <c r="H116" s="200"/>
      <c r="I116" s="200"/>
      <c r="J116" s="200"/>
      <c r="K116" s="200"/>
      <c r="L116" s="26" t="s">
        <v>140</v>
      </c>
      <c r="M116" s="35" t="s">
        <v>328</v>
      </c>
      <c r="N116" s="47" t="s">
        <v>329</v>
      </c>
      <c r="O116" s="4" t="s">
        <v>39</v>
      </c>
      <c r="P116" s="85">
        <v>200</v>
      </c>
      <c r="Q116" s="85">
        <v>300</v>
      </c>
      <c r="R116" s="85">
        <v>400</v>
      </c>
      <c r="S116" s="103"/>
    </row>
    <row r="117" spans="1:24" x14ac:dyDescent="0.2">
      <c r="A117" s="215"/>
      <c r="B117" s="220"/>
      <c r="C117" s="237" t="s">
        <v>34</v>
      </c>
      <c r="D117" s="53">
        <v>188714469</v>
      </c>
      <c r="E117" s="36" t="s">
        <v>21</v>
      </c>
      <c r="F117" s="26" t="s">
        <v>26</v>
      </c>
      <c r="G117" s="8"/>
      <c r="H117" s="8"/>
      <c r="I117" s="161">
        <v>1</v>
      </c>
      <c r="J117" s="8">
        <v>1.1000000000000001</v>
      </c>
      <c r="K117" s="8">
        <v>1.2</v>
      </c>
      <c r="L117" s="26" t="s">
        <v>26</v>
      </c>
      <c r="M117" s="44"/>
      <c r="N117" s="45"/>
      <c r="O117" s="46"/>
      <c r="P117" s="50"/>
      <c r="Q117" s="50"/>
      <c r="R117" s="51"/>
      <c r="S117" s="103"/>
    </row>
    <row r="118" spans="1:24" x14ac:dyDescent="0.2">
      <c r="A118" s="215"/>
      <c r="B118" s="322"/>
      <c r="C118" s="237"/>
      <c r="D118" s="344" t="s">
        <v>29</v>
      </c>
      <c r="E118" s="344"/>
      <c r="F118" s="344"/>
      <c r="G118" s="14">
        <f t="shared" ref="G118:K118" si="24">SUM(G117:G117)</f>
        <v>0</v>
      </c>
      <c r="H118" s="14">
        <f t="shared" si="24"/>
        <v>0</v>
      </c>
      <c r="I118" s="170">
        <f t="shared" si="24"/>
        <v>1</v>
      </c>
      <c r="J118" s="14">
        <f t="shared" si="24"/>
        <v>1.1000000000000001</v>
      </c>
      <c r="K118" s="14">
        <f t="shared" si="24"/>
        <v>1.2</v>
      </c>
      <c r="L118" s="13" t="s">
        <v>26</v>
      </c>
      <c r="M118" s="29" t="s">
        <v>26</v>
      </c>
      <c r="N118" s="29" t="s">
        <v>26</v>
      </c>
      <c r="O118" s="29" t="s">
        <v>26</v>
      </c>
      <c r="P118" s="29" t="s">
        <v>26</v>
      </c>
      <c r="Q118" s="29" t="s">
        <v>26</v>
      </c>
      <c r="R118" s="29" t="s">
        <v>26</v>
      </c>
      <c r="S118" s="104" t="e">
        <f>(I118-G118)/G118</f>
        <v>#DIV/0!</v>
      </c>
    </row>
    <row r="119" spans="1:24" x14ac:dyDescent="0.2">
      <c r="A119" s="321"/>
      <c r="B119" s="69" t="s">
        <v>35</v>
      </c>
      <c r="C119" s="217" t="s">
        <v>2</v>
      </c>
      <c r="D119" s="339"/>
      <c r="E119" s="339"/>
      <c r="F119" s="340"/>
      <c r="G119" s="30">
        <f>G112+G115+G118</f>
        <v>1365.1</v>
      </c>
      <c r="H119" s="30">
        <f t="shared" ref="H119:K119" si="25">H112+H115+H118</f>
        <v>0</v>
      </c>
      <c r="I119" s="30">
        <f t="shared" si="25"/>
        <v>1372</v>
      </c>
      <c r="J119" s="30">
        <f t="shared" si="25"/>
        <v>2189.1</v>
      </c>
      <c r="K119" s="30">
        <f t="shared" si="25"/>
        <v>2411.1999999999998</v>
      </c>
      <c r="L119" s="190" t="s">
        <v>26</v>
      </c>
      <c r="M119" s="191" t="s">
        <v>26</v>
      </c>
      <c r="N119" s="191" t="s">
        <v>26</v>
      </c>
      <c r="O119" s="191" t="s">
        <v>26</v>
      </c>
      <c r="P119" s="191" t="s">
        <v>26</v>
      </c>
      <c r="Q119" s="191" t="s">
        <v>26</v>
      </c>
      <c r="R119" s="191" t="s">
        <v>26</v>
      </c>
      <c r="S119" s="103"/>
    </row>
    <row r="120" spans="1:24" x14ac:dyDescent="0.2">
      <c r="A120" s="37" t="s">
        <v>0</v>
      </c>
      <c r="B120" s="221" t="s">
        <v>11</v>
      </c>
      <c r="C120" s="222"/>
      <c r="D120" s="222"/>
      <c r="E120" s="222"/>
      <c r="F120" s="222"/>
      <c r="G120" s="38">
        <f>G80+G119+G108+G102</f>
        <v>11440.159</v>
      </c>
      <c r="H120" s="38">
        <f>H80+H119+H108+H102</f>
        <v>0</v>
      </c>
      <c r="I120" s="165">
        <f>I80+I119+I108+I102</f>
        <v>11612.675000000001</v>
      </c>
      <c r="J120" s="38">
        <f>J80+J119+J108+J102</f>
        <v>13715.89</v>
      </c>
      <c r="K120" s="38">
        <f>K80+K119+K108+K102</f>
        <v>14195.75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3"/>
    </row>
    <row r="121" spans="1:24" x14ac:dyDescent="0.2">
      <c r="A121" s="24" t="s">
        <v>17</v>
      </c>
      <c r="B121" s="223" t="s">
        <v>146</v>
      </c>
      <c r="C121" s="223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4"/>
      <c r="S121" s="103"/>
    </row>
    <row r="122" spans="1:24" ht="38.25" x14ac:dyDescent="0.2">
      <c r="A122" s="214" t="s">
        <v>17</v>
      </c>
      <c r="B122" s="244" t="s">
        <v>0</v>
      </c>
      <c r="C122" s="216" t="s">
        <v>233</v>
      </c>
      <c r="D122" s="216"/>
      <c r="E122" s="216"/>
      <c r="F122" s="247" t="s">
        <v>25</v>
      </c>
      <c r="G122" s="25"/>
      <c r="H122" s="25"/>
      <c r="I122" s="164"/>
      <c r="J122" s="25"/>
      <c r="K122" s="25"/>
      <c r="L122" s="201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7">
        <v>0.5</v>
      </c>
      <c r="S122" s="103"/>
    </row>
    <row r="123" spans="1:24" ht="25.5" x14ac:dyDescent="0.2">
      <c r="A123" s="215"/>
      <c r="B123" s="245"/>
      <c r="C123" s="246"/>
      <c r="D123" s="246"/>
      <c r="E123" s="246"/>
      <c r="F123" s="247"/>
      <c r="G123" s="49"/>
      <c r="H123" s="49"/>
      <c r="I123" s="166"/>
      <c r="J123" s="49"/>
      <c r="K123" s="49"/>
      <c r="L123" s="202"/>
      <c r="M123" s="33" t="s">
        <v>81</v>
      </c>
      <c r="N123" s="33" t="s">
        <v>205</v>
      </c>
      <c r="O123" s="34" t="s">
        <v>18</v>
      </c>
      <c r="P123" s="147">
        <v>4</v>
      </c>
      <c r="Q123" s="147">
        <v>5</v>
      </c>
      <c r="R123" s="147">
        <v>5</v>
      </c>
      <c r="S123" s="103"/>
    </row>
    <row r="124" spans="1:24" x14ac:dyDescent="0.2">
      <c r="A124" s="215"/>
      <c r="B124" s="219" t="s">
        <v>0</v>
      </c>
      <c r="C124" s="225" t="s">
        <v>0</v>
      </c>
      <c r="D124" s="276" t="s">
        <v>299</v>
      </c>
      <c r="E124" s="277"/>
      <c r="F124" s="231" t="s">
        <v>114</v>
      </c>
      <c r="G124" s="199"/>
      <c r="H124" s="200"/>
      <c r="I124" s="200"/>
      <c r="J124" s="200"/>
      <c r="K124" s="282"/>
      <c r="L124" s="235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3"/>
      <c r="T124" s="272"/>
      <c r="U124" s="272"/>
      <c r="V124" s="272"/>
      <c r="W124" s="272"/>
      <c r="X124" s="272"/>
    </row>
    <row r="125" spans="1:24" x14ac:dyDescent="0.2">
      <c r="A125" s="215"/>
      <c r="B125" s="220"/>
      <c r="C125" s="226"/>
      <c r="D125" s="278"/>
      <c r="E125" s="279"/>
      <c r="F125" s="232"/>
      <c r="G125" s="233"/>
      <c r="H125" s="283"/>
      <c r="I125" s="283"/>
      <c r="J125" s="283"/>
      <c r="K125" s="284"/>
      <c r="L125" s="236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3"/>
      <c r="T125" s="74"/>
      <c r="U125" s="74"/>
      <c r="V125" s="74"/>
      <c r="W125" s="74"/>
      <c r="X125" s="74"/>
    </row>
    <row r="126" spans="1:24" ht="25.5" x14ac:dyDescent="0.2">
      <c r="A126" s="215"/>
      <c r="B126" s="220"/>
      <c r="C126" s="226"/>
      <c r="D126" s="278"/>
      <c r="E126" s="279"/>
      <c r="F126" s="232"/>
      <c r="G126" s="233"/>
      <c r="H126" s="283"/>
      <c r="I126" s="283"/>
      <c r="J126" s="283"/>
      <c r="K126" s="284"/>
      <c r="L126" s="236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3"/>
      <c r="T126" s="74"/>
      <c r="U126" s="74"/>
      <c r="V126" s="74"/>
      <c r="W126" s="74"/>
      <c r="X126" s="74"/>
    </row>
    <row r="127" spans="1:24" x14ac:dyDescent="0.2">
      <c r="A127" s="215"/>
      <c r="B127" s="220"/>
      <c r="C127" s="226"/>
      <c r="D127" s="278"/>
      <c r="E127" s="279"/>
      <c r="F127" s="232"/>
      <c r="G127" s="233"/>
      <c r="H127" s="283"/>
      <c r="I127" s="283"/>
      <c r="J127" s="283"/>
      <c r="K127" s="284"/>
      <c r="L127" s="158" t="s">
        <v>26</v>
      </c>
      <c r="M127" s="35" t="s">
        <v>292</v>
      </c>
      <c r="N127" s="192" t="s">
        <v>333</v>
      </c>
      <c r="O127" s="193" t="s">
        <v>18</v>
      </c>
      <c r="P127" s="153">
        <v>0</v>
      </c>
      <c r="Q127" s="153">
        <v>0</v>
      </c>
      <c r="R127" s="153">
        <v>100</v>
      </c>
      <c r="S127" s="103"/>
      <c r="T127" s="130"/>
      <c r="U127" s="130"/>
      <c r="V127" s="130"/>
      <c r="W127" s="130"/>
      <c r="X127" s="130"/>
    </row>
    <row r="128" spans="1:24" ht="25.5" x14ac:dyDescent="0.2">
      <c r="A128" s="215"/>
      <c r="B128" s="220"/>
      <c r="C128" s="275"/>
      <c r="D128" s="280"/>
      <c r="E128" s="281"/>
      <c r="F128" s="270"/>
      <c r="G128" s="268"/>
      <c r="H128" s="269"/>
      <c r="I128" s="269"/>
      <c r="J128" s="269"/>
      <c r="K128" s="285"/>
      <c r="L128" s="158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3"/>
      <c r="T128" s="130"/>
      <c r="U128" s="130"/>
      <c r="V128" s="130"/>
      <c r="W128" s="130"/>
      <c r="X128" s="130"/>
    </row>
    <row r="129" spans="1:24" x14ac:dyDescent="0.2">
      <c r="A129" s="215"/>
      <c r="B129" s="220"/>
      <c r="C129" s="237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61">
        <f>780</f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3"/>
    </row>
    <row r="130" spans="1:24" x14ac:dyDescent="0.2">
      <c r="A130" s="215"/>
      <c r="B130" s="220"/>
      <c r="C130" s="237"/>
      <c r="D130" s="196" t="s">
        <v>29</v>
      </c>
      <c r="E130" s="197"/>
      <c r="F130" s="198"/>
      <c r="G130" s="28">
        <f t="shared" ref="G130:K130" si="26">SUM(G129:G129)</f>
        <v>218.1</v>
      </c>
      <c r="H130" s="28">
        <f t="shared" si="26"/>
        <v>0</v>
      </c>
      <c r="I130" s="162">
        <f t="shared" si="26"/>
        <v>780</v>
      </c>
      <c r="J130" s="28">
        <f t="shared" si="26"/>
        <v>225.94</v>
      </c>
      <c r="K130" s="28">
        <f t="shared" si="26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4">
        <f>(I130-G130)/G130</f>
        <v>2.5763411279229711</v>
      </c>
    </row>
    <row r="131" spans="1:24" ht="25.5" x14ac:dyDescent="0.2">
      <c r="A131" s="215"/>
      <c r="B131" s="220"/>
      <c r="C131" s="60" t="s">
        <v>17</v>
      </c>
      <c r="D131" s="227" t="s">
        <v>300</v>
      </c>
      <c r="E131" s="228"/>
      <c r="F131" s="61" t="s">
        <v>28</v>
      </c>
      <c r="G131" s="199"/>
      <c r="H131" s="200"/>
      <c r="I131" s="200"/>
      <c r="J131" s="200"/>
      <c r="K131" s="200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3"/>
      <c r="T131" s="272"/>
      <c r="U131" s="272"/>
      <c r="V131" s="272"/>
      <c r="W131" s="272"/>
      <c r="X131" s="272"/>
    </row>
    <row r="132" spans="1:24" x14ac:dyDescent="0.2">
      <c r="A132" s="215"/>
      <c r="B132" s="220"/>
      <c r="C132" s="237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61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3"/>
    </row>
    <row r="133" spans="1:24" x14ac:dyDescent="0.2">
      <c r="A133" s="215"/>
      <c r="B133" s="220"/>
      <c r="C133" s="237"/>
      <c r="D133" s="196" t="s">
        <v>29</v>
      </c>
      <c r="E133" s="197"/>
      <c r="F133" s="198"/>
      <c r="G133" s="28">
        <f t="shared" ref="G133:K133" si="27">SUM(G132:G132)</f>
        <v>17.600000000000001</v>
      </c>
      <c r="H133" s="28">
        <f t="shared" si="27"/>
        <v>0</v>
      </c>
      <c r="I133" s="162">
        <f t="shared" si="27"/>
        <v>20</v>
      </c>
      <c r="J133" s="28">
        <f t="shared" si="27"/>
        <v>20</v>
      </c>
      <c r="K133" s="28">
        <f t="shared" si="27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4">
        <f>(I133-G133)/G133</f>
        <v>0.13636363636363627</v>
      </c>
    </row>
    <row r="134" spans="1:24" x14ac:dyDescent="0.2">
      <c r="A134" s="215"/>
      <c r="B134" s="68" t="s">
        <v>0</v>
      </c>
      <c r="C134" s="273" t="s">
        <v>2</v>
      </c>
      <c r="D134" s="273"/>
      <c r="E134" s="273"/>
      <c r="F134" s="274"/>
      <c r="G134" s="89">
        <f>G130+G133</f>
        <v>235.7</v>
      </c>
      <c r="H134" s="89">
        <f>H130+H133</f>
        <v>0</v>
      </c>
      <c r="I134" s="167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3"/>
    </row>
    <row r="135" spans="1:24" ht="25.5" x14ac:dyDescent="0.2">
      <c r="A135" s="215"/>
      <c r="B135" s="63" t="s">
        <v>17</v>
      </c>
      <c r="C135" s="216" t="s">
        <v>85</v>
      </c>
      <c r="D135" s="216"/>
      <c r="E135" s="216"/>
      <c r="F135" s="75" t="s">
        <v>25</v>
      </c>
      <c r="G135" s="286"/>
      <c r="H135" s="287"/>
      <c r="I135" s="287"/>
      <c r="J135" s="287"/>
      <c r="K135" s="287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7">
        <v>0.5</v>
      </c>
      <c r="S135" s="103"/>
      <c r="T135" s="70"/>
      <c r="U135" s="70"/>
      <c r="V135" s="70"/>
      <c r="W135" s="70"/>
      <c r="X135" s="70"/>
    </row>
    <row r="136" spans="1:24" ht="25.5" x14ac:dyDescent="0.2">
      <c r="A136" s="215"/>
      <c r="B136" s="219" t="s">
        <v>17</v>
      </c>
      <c r="C136" s="225" t="s">
        <v>0</v>
      </c>
      <c r="D136" s="227" t="s">
        <v>301</v>
      </c>
      <c r="E136" s="228"/>
      <c r="F136" s="231" t="s">
        <v>28</v>
      </c>
      <c r="G136" s="199"/>
      <c r="H136" s="200"/>
      <c r="I136" s="200"/>
      <c r="J136" s="200"/>
      <c r="K136" s="200"/>
      <c r="L136" s="235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3"/>
      <c r="T136" s="272"/>
      <c r="U136" s="272"/>
      <c r="V136" s="272"/>
      <c r="W136" s="272"/>
      <c r="X136" s="272"/>
    </row>
    <row r="137" spans="1:24" x14ac:dyDescent="0.2">
      <c r="A137" s="215"/>
      <c r="B137" s="220"/>
      <c r="C137" s="226"/>
      <c r="D137" s="229"/>
      <c r="E137" s="230"/>
      <c r="F137" s="232"/>
      <c r="G137" s="233"/>
      <c r="H137" s="234"/>
      <c r="I137" s="234"/>
      <c r="J137" s="234"/>
      <c r="K137" s="234"/>
      <c r="L137" s="236"/>
      <c r="M137" s="35" t="s">
        <v>239</v>
      </c>
      <c r="N137" s="87" t="s">
        <v>216</v>
      </c>
      <c r="O137" s="72" t="s">
        <v>19</v>
      </c>
      <c r="P137" s="99">
        <v>1200</v>
      </c>
      <c r="Q137" s="99">
        <v>1300</v>
      </c>
      <c r="R137" s="135">
        <v>1400</v>
      </c>
      <c r="S137" s="103"/>
      <c r="T137" s="74"/>
      <c r="U137" s="74"/>
      <c r="V137" s="74"/>
      <c r="W137" s="74"/>
      <c r="X137" s="74"/>
    </row>
    <row r="138" spans="1:24" x14ac:dyDescent="0.2">
      <c r="A138" s="215"/>
      <c r="B138" s="220"/>
      <c r="C138" s="275"/>
      <c r="D138" s="265"/>
      <c r="E138" s="266"/>
      <c r="F138" s="270"/>
      <c r="G138" s="268"/>
      <c r="H138" s="269"/>
      <c r="I138" s="269"/>
      <c r="J138" s="269"/>
      <c r="K138" s="269"/>
      <c r="L138" s="264"/>
      <c r="M138" s="35" t="s">
        <v>248</v>
      </c>
      <c r="N138" s="87" t="s">
        <v>249</v>
      </c>
      <c r="O138" s="72" t="s">
        <v>39</v>
      </c>
      <c r="P138" s="99">
        <v>100</v>
      </c>
      <c r="Q138" s="99">
        <v>110</v>
      </c>
      <c r="R138" s="100">
        <v>120</v>
      </c>
      <c r="S138" s="103"/>
      <c r="T138" s="74"/>
      <c r="U138" s="74"/>
      <c r="V138" s="74"/>
      <c r="W138" s="74"/>
      <c r="X138" s="74"/>
    </row>
    <row r="139" spans="1:24" x14ac:dyDescent="0.2">
      <c r="A139" s="215"/>
      <c r="B139" s="220"/>
      <c r="C139" s="237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61">
        <v>141.9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3"/>
    </row>
    <row r="140" spans="1:24" x14ac:dyDescent="0.2">
      <c r="A140" s="215"/>
      <c r="B140" s="220"/>
      <c r="C140" s="237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61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3"/>
    </row>
    <row r="141" spans="1:24" x14ac:dyDescent="0.2">
      <c r="A141" s="215"/>
      <c r="B141" s="220"/>
      <c r="C141" s="237"/>
      <c r="D141" s="196" t="s">
        <v>29</v>
      </c>
      <c r="E141" s="197"/>
      <c r="F141" s="198"/>
      <c r="G141" s="28">
        <f>SUM(G139:G140)</f>
        <v>123.9</v>
      </c>
      <c r="H141" s="28">
        <f t="shared" ref="H141:K141" si="28">SUM(H139:H140)</f>
        <v>0</v>
      </c>
      <c r="I141" s="162">
        <f t="shared" si="28"/>
        <v>149.9</v>
      </c>
      <c r="J141" s="28">
        <f t="shared" si="28"/>
        <v>143.22</v>
      </c>
      <c r="K141" s="28">
        <f t="shared" si="28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4">
        <f>(I141-G141)/G141</f>
        <v>0.20984665052461662</v>
      </c>
    </row>
    <row r="142" spans="1:24" ht="25.5" x14ac:dyDescent="0.2">
      <c r="A142" s="215"/>
      <c r="B142" s="220"/>
      <c r="C142" s="242" t="s">
        <v>17</v>
      </c>
      <c r="D142" s="227" t="s">
        <v>87</v>
      </c>
      <c r="E142" s="228"/>
      <c r="F142" s="231" t="s">
        <v>114</v>
      </c>
      <c r="G142" s="199"/>
      <c r="H142" s="200"/>
      <c r="I142" s="200"/>
      <c r="J142" s="200"/>
      <c r="K142" s="200"/>
      <c r="L142" s="235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3"/>
      <c r="T142" s="272"/>
      <c r="U142" s="272"/>
      <c r="V142" s="272"/>
      <c r="W142" s="272"/>
      <c r="X142" s="272"/>
    </row>
    <row r="143" spans="1:24" ht="25.5" x14ac:dyDescent="0.2">
      <c r="A143" s="215"/>
      <c r="B143" s="220"/>
      <c r="C143" s="243"/>
      <c r="D143" s="265"/>
      <c r="E143" s="266"/>
      <c r="F143" s="270"/>
      <c r="G143" s="268"/>
      <c r="H143" s="269"/>
      <c r="I143" s="269"/>
      <c r="J143" s="269"/>
      <c r="K143" s="269"/>
      <c r="L143" s="264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3"/>
      <c r="T143" s="74"/>
      <c r="U143" s="74"/>
      <c r="V143" s="74"/>
      <c r="W143" s="74"/>
      <c r="X143" s="74"/>
    </row>
    <row r="144" spans="1:24" x14ac:dyDescent="0.2">
      <c r="A144" s="215"/>
      <c r="B144" s="220"/>
      <c r="C144" s="237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61">
        <v>39.200000000000003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5"/>
    </row>
    <row r="145" spans="1:24" x14ac:dyDescent="0.2">
      <c r="A145" s="215"/>
      <c r="B145" s="220"/>
      <c r="C145" s="237"/>
      <c r="D145" s="196" t="s">
        <v>29</v>
      </c>
      <c r="E145" s="197"/>
      <c r="F145" s="198"/>
      <c r="G145" s="28">
        <f t="shared" ref="G145:K145" si="29">SUM(G144:G144)</f>
        <v>35.799999999999997</v>
      </c>
      <c r="H145" s="28">
        <f t="shared" si="29"/>
        <v>0</v>
      </c>
      <c r="I145" s="162">
        <f t="shared" si="29"/>
        <v>39.200000000000003</v>
      </c>
      <c r="J145" s="28">
        <f t="shared" si="29"/>
        <v>39.799999999999997</v>
      </c>
      <c r="K145" s="28">
        <f t="shared" si="29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4">
        <f>(I145-G145)/G145</f>
        <v>9.4972067039106309E-2</v>
      </c>
    </row>
    <row r="146" spans="1:24" x14ac:dyDescent="0.2">
      <c r="A146" s="215"/>
      <c r="B146" s="69" t="s">
        <v>17</v>
      </c>
      <c r="C146" s="217" t="s">
        <v>2</v>
      </c>
      <c r="D146" s="217"/>
      <c r="E146" s="217"/>
      <c r="F146" s="218"/>
      <c r="G146" s="30">
        <f>G141+G145</f>
        <v>159.69999999999999</v>
      </c>
      <c r="H146" s="30">
        <f t="shared" ref="H146:K146" si="30">H141+H145</f>
        <v>0</v>
      </c>
      <c r="I146" s="163">
        <f t="shared" si="30"/>
        <v>189.10000000000002</v>
      </c>
      <c r="J146" s="30">
        <f t="shared" si="30"/>
        <v>183.01999999999998</v>
      </c>
      <c r="K146" s="30">
        <f t="shared" si="30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3"/>
    </row>
    <row r="147" spans="1:24" x14ac:dyDescent="0.2">
      <c r="A147" s="37" t="s">
        <v>17</v>
      </c>
      <c r="B147" s="221" t="s">
        <v>11</v>
      </c>
      <c r="C147" s="222"/>
      <c r="D147" s="222"/>
      <c r="E147" s="222"/>
      <c r="F147" s="222"/>
      <c r="G147" s="38">
        <f>G134+G146</f>
        <v>395.4</v>
      </c>
      <c r="H147" s="38">
        <f t="shared" ref="H147:K147" si="31">H134+H146</f>
        <v>0</v>
      </c>
      <c r="I147" s="165">
        <f t="shared" si="31"/>
        <v>989.1</v>
      </c>
      <c r="J147" s="38">
        <f t="shared" si="31"/>
        <v>428.96</v>
      </c>
      <c r="K147" s="38">
        <f t="shared" si="31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3"/>
    </row>
    <row r="148" spans="1:24" x14ac:dyDescent="0.2">
      <c r="A148" s="24" t="s">
        <v>34</v>
      </c>
      <c r="B148" s="223" t="s">
        <v>204</v>
      </c>
      <c r="C148" s="223"/>
      <c r="D148" s="223"/>
      <c r="E148" s="223"/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4"/>
      <c r="S148" s="103"/>
    </row>
    <row r="149" spans="1:24" x14ac:dyDescent="0.2">
      <c r="A149" s="214" t="s">
        <v>34</v>
      </c>
      <c r="B149" s="48" t="s">
        <v>0</v>
      </c>
      <c r="C149" s="216" t="s">
        <v>90</v>
      </c>
      <c r="D149" s="216"/>
      <c r="E149" s="216"/>
      <c r="F149" s="75" t="s">
        <v>25</v>
      </c>
      <c r="G149" s="25"/>
      <c r="H149" s="25"/>
      <c r="I149" s="164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3"/>
    </row>
    <row r="150" spans="1:24" ht="25.5" x14ac:dyDescent="0.2">
      <c r="A150" s="215"/>
      <c r="B150" s="219" t="s">
        <v>0</v>
      </c>
      <c r="C150" s="62" t="s">
        <v>0</v>
      </c>
      <c r="D150" s="227" t="s">
        <v>89</v>
      </c>
      <c r="E150" s="228"/>
      <c r="F150" s="61" t="s">
        <v>114</v>
      </c>
      <c r="G150" s="199"/>
      <c r="H150" s="200"/>
      <c r="I150" s="200"/>
      <c r="J150" s="200"/>
      <c r="K150" s="200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3"/>
      <c r="T150" s="271"/>
      <c r="U150" s="271"/>
      <c r="V150" s="271"/>
      <c r="W150" s="271"/>
      <c r="X150" s="271"/>
    </row>
    <row r="151" spans="1:24" x14ac:dyDescent="0.2">
      <c r="A151" s="215"/>
      <c r="B151" s="220"/>
      <c r="C151" s="237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61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3"/>
    </row>
    <row r="152" spans="1:24" x14ac:dyDescent="0.2">
      <c r="A152" s="215"/>
      <c r="B152" s="220"/>
      <c r="C152" s="237"/>
      <c r="D152" s="53">
        <v>188714469</v>
      </c>
      <c r="E152" s="36" t="s">
        <v>284</v>
      </c>
      <c r="F152" s="125" t="s">
        <v>26</v>
      </c>
      <c r="G152" s="8">
        <v>5.3</v>
      </c>
      <c r="H152" s="8"/>
      <c r="I152" s="161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3"/>
    </row>
    <row r="153" spans="1:24" x14ac:dyDescent="0.2">
      <c r="A153" s="215"/>
      <c r="B153" s="220"/>
      <c r="C153" s="237"/>
      <c r="D153" s="197" t="s">
        <v>29</v>
      </c>
      <c r="E153" s="197"/>
      <c r="F153" s="198"/>
      <c r="G153" s="28">
        <f>SUM(G151:G152)</f>
        <v>129.4</v>
      </c>
      <c r="H153" s="28">
        <f t="shared" ref="H153:K153" si="32">SUM(H151:H152)</f>
        <v>0</v>
      </c>
      <c r="I153" s="28">
        <f t="shared" si="32"/>
        <v>136.5</v>
      </c>
      <c r="J153" s="28">
        <f t="shared" si="32"/>
        <v>150.09</v>
      </c>
      <c r="K153" s="28">
        <f t="shared" si="32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4">
        <f>(I153-G153)/G153</f>
        <v>5.4868624420401808E-2</v>
      </c>
    </row>
    <row r="154" spans="1:24" x14ac:dyDescent="0.2">
      <c r="A154" s="215"/>
      <c r="B154" s="68" t="s">
        <v>0</v>
      </c>
      <c r="C154" s="217" t="s">
        <v>2</v>
      </c>
      <c r="D154" s="217"/>
      <c r="E154" s="217"/>
      <c r="F154" s="218"/>
      <c r="G154" s="30">
        <f>G153</f>
        <v>129.4</v>
      </c>
      <c r="H154" s="30">
        <f t="shared" ref="H154:K155" si="33">H153</f>
        <v>0</v>
      </c>
      <c r="I154" s="163">
        <f t="shared" si="33"/>
        <v>136.5</v>
      </c>
      <c r="J154" s="30">
        <f t="shared" si="33"/>
        <v>150.09</v>
      </c>
      <c r="K154" s="30">
        <f t="shared" si="33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3"/>
    </row>
    <row r="155" spans="1:24" x14ac:dyDescent="0.2">
      <c r="A155" s="37" t="s">
        <v>34</v>
      </c>
      <c r="B155" s="221" t="s">
        <v>11</v>
      </c>
      <c r="C155" s="222"/>
      <c r="D155" s="222"/>
      <c r="E155" s="222"/>
      <c r="F155" s="222"/>
      <c r="G155" s="38">
        <f>G154</f>
        <v>129.4</v>
      </c>
      <c r="H155" s="38">
        <f t="shared" si="33"/>
        <v>0</v>
      </c>
      <c r="I155" s="165">
        <f t="shared" si="33"/>
        <v>136.5</v>
      </c>
      <c r="J155" s="38">
        <f t="shared" si="33"/>
        <v>150.09</v>
      </c>
      <c r="K155" s="38">
        <f t="shared" si="33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3"/>
    </row>
    <row r="156" spans="1:24" x14ac:dyDescent="0.2">
      <c r="A156" s="24" t="s">
        <v>35</v>
      </c>
      <c r="B156" s="223" t="s">
        <v>93</v>
      </c>
      <c r="C156" s="223"/>
      <c r="D156" s="223"/>
      <c r="E156" s="223"/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4"/>
      <c r="S156" s="103"/>
    </row>
    <row r="157" spans="1:24" ht="25.5" x14ac:dyDescent="0.2">
      <c r="A157" s="214" t="s">
        <v>35</v>
      </c>
      <c r="B157" s="244" t="s">
        <v>0</v>
      </c>
      <c r="C157" s="216" t="s">
        <v>94</v>
      </c>
      <c r="D157" s="216"/>
      <c r="E157" s="260"/>
      <c r="F157" s="201" t="s">
        <v>108</v>
      </c>
      <c r="G157" s="254"/>
      <c r="H157" s="255"/>
      <c r="I157" s="255"/>
      <c r="J157" s="255"/>
      <c r="K157" s="255"/>
      <c r="L157" s="201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7">
        <v>80</v>
      </c>
      <c r="S157" s="238"/>
      <c r="T157" s="56"/>
      <c r="U157" s="56"/>
      <c r="V157" s="56"/>
      <c r="W157" s="56"/>
      <c r="X157" s="56"/>
    </row>
    <row r="158" spans="1:24" x14ac:dyDescent="0.2">
      <c r="A158" s="215"/>
      <c r="B158" s="263"/>
      <c r="C158" s="261"/>
      <c r="D158" s="261"/>
      <c r="E158" s="262"/>
      <c r="F158" s="253"/>
      <c r="G158" s="256"/>
      <c r="H158" s="257"/>
      <c r="I158" s="257"/>
      <c r="J158" s="257"/>
      <c r="K158" s="257"/>
      <c r="L158" s="253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7">
        <v>100</v>
      </c>
      <c r="S158" s="240"/>
      <c r="T158" s="56"/>
      <c r="U158" s="56"/>
      <c r="V158" s="56"/>
      <c r="W158" s="56"/>
      <c r="X158" s="56"/>
    </row>
    <row r="159" spans="1:24" ht="13.5" x14ac:dyDescent="0.2">
      <c r="A159" s="215"/>
      <c r="B159" s="219" t="s">
        <v>0</v>
      </c>
      <c r="C159" s="62" t="s">
        <v>0</v>
      </c>
      <c r="D159" s="227" t="s">
        <v>302</v>
      </c>
      <c r="E159" s="228"/>
      <c r="F159" s="61" t="s">
        <v>28</v>
      </c>
      <c r="G159" s="199"/>
      <c r="H159" s="200"/>
      <c r="I159" s="200"/>
      <c r="J159" s="200"/>
      <c r="K159" s="200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3"/>
      <c r="T159" s="56"/>
      <c r="U159" s="56"/>
      <c r="V159" s="56"/>
      <c r="W159" s="56"/>
      <c r="X159" s="56"/>
    </row>
    <row r="160" spans="1:24" x14ac:dyDescent="0.2">
      <c r="A160" s="215"/>
      <c r="B160" s="220"/>
      <c r="C160" s="237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61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3"/>
    </row>
    <row r="161" spans="1:24" x14ac:dyDescent="0.2">
      <c r="A161" s="215"/>
      <c r="B161" s="220"/>
      <c r="C161" s="237"/>
      <c r="D161" s="196" t="s">
        <v>29</v>
      </c>
      <c r="E161" s="197"/>
      <c r="F161" s="198"/>
      <c r="G161" s="28">
        <f>SUM(G160:G160)</f>
        <v>50</v>
      </c>
      <c r="H161" s="28">
        <f t="shared" ref="H161" si="34">SUM(H160:H160)</f>
        <v>0</v>
      </c>
      <c r="I161" s="162">
        <f t="shared" ref="I161" si="35">SUM(I160:I160)</f>
        <v>55</v>
      </c>
      <c r="J161" s="28">
        <f t="shared" ref="J161" si="36">SUM(J160:J160)</f>
        <v>70</v>
      </c>
      <c r="K161" s="28">
        <f t="shared" ref="K161" si="37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4">
        <f>(I161-G161)/G161</f>
        <v>0.1</v>
      </c>
    </row>
    <row r="162" spans="1:24" x14ac:dyDescent="0.2">
      <c r="A162" s="215"/>
      <c r="B162" s="68" t="s">
        <v>0</v>
      </c>
      <c r="C162" s="217" t="s">
        <v>2</v>
      </c>
      <c r="D162" s="217"/>
      <c r="E162" s="217"/>
      <c r="F162" s="218"/>
      <c r="G162" s="30">
        <f>G161</f>
        <v>50</v>
      </c>
      <c r="H162" s="30">
        <f t="shared" ref="H162:H163" si="38">H161</f>
        <v>0</v>
      </c>
      <c r="I162" s="163">
        <f t="shared" ref="I162:I163" si="39">I161</f>
        <v>55</v>
      </c>
      <c r="J162" s="30">
        <f t="shared" ref="J162:J163" si="40">J161</f>
        <v>70</v>
      </c>
      <c r="K162" s="30">
        <f t="shared" ref="K162:K163" si="41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3"/>
    </row>
    <row r="163" spans="1:24" x14ac:dyDescent="0.2">
      <c r="A163" s="37" t="s">
        <v>35</v>
      </c>
      <c r="B163" s="221" t="s">
        <v>11</v>
      </c>
      <c r="C163" s="222"/>
      <c r="D163" s="222"/>
      <c r="E163" s="222"/>
      <c r="F163" s="222"/>
      <c r="G163" s="38">
        <f>G162</f>
        <v>50</v>
      </c>
      <c r="H163" s="38">
        <f t="shared" si="38"/>
        <v>0</v>
      </c>
      <c r="I163" s="165">
        <f t="shared" si="39"/>
        <v>55</v>
      </c>
      <c r="J163" s="38">
        <f t="shared" si="40"/>
        <v>70</v>
      </c>
      <c r="K163" s="38">
        <f t="shared" si="41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3"/>
    </row>
    <row r="164" spans="1:24" x14ac:dyDescent="0.2">
      <c r="A164" s="24" t="s">
        <v>36</v>
      </c>
      <c r="B164" s="223" t="s">
        <v>97</v>
      </c>
      <c r="C164" s="223"/>
      <c r="D164" s="223"/>
      <c r="E164" s="223"/>
      <c r="F164" s="223"/>
      <c r="G164" s="223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4"/>
      <c r="S164" s="103"/>
    </row>
    <row r="165" spans="1:24" ht="25.5" x14ac:dyDescent="0.2">
      <c r="A165" s="214" t="s">
        <v>36</v>
      </c>
      <c r="B165" s="48" t="s">
        <v>0</v>
      </c>
      <c r="C165" s="216" t="s">
        <v>98</v>
      </c>
      <c r="D165" s="216"/>
      <c r="E165" s="216"/>
      <c r="F165" s="75" t="s">
        <v>108</v>
      </c>
      <c r="G165" s="258"/>
      <c r="H165" s="259"/>
      <c r="I165" s="259"/>
      <c r="J165" s="259"/>
      <c r="K165" s="259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7">
        <v>1</v>
      </c>
      <c r="S165" s="103"/>
      <c r="T165" s="56"/>
      <c r="U165" s="56"/>
      <c r="V165" s="56"/>
      <c r="W165" s="56"/>
      <c r="X165" s="56"/>
    </row>
    <row r="166" spans="1:24" ht="25.5" x14ac:dyDescent="0.2">
      <c r="A166" s="215"/>
      <c r="B166" s="219" t="s">
        <v>0</v>
      </c>
      <c r="C166" s="242" t="s">
        <v>0</v>
      </c>
      <c r="D166" s="227" t="s">
        <v>303</v>
      </c>
      <c r="E166" s="228"/>
      <c r="F166" s="231" t="s">
        <v>28</v>
      </c>
      <c r="G166" s="199"/>
      <c r="H166" s="200"/>
      <c r="I166" s="200"/>
      <c r="J166" s="200"/>
      <c r="K166" s="200"/>
      <c r="L166" s="235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238"/>
      <c r="T166" s="56"/>
      <c r="U166" s="56"/>
      <c r="V166" s="56"/>
      <c r="W166" s="56"/>
      <c r="X166" s="56"/>
    </row>
    <row r="167" spans="1:24" ht="25.5" x14ac:dyDescent="0.2">
      <c r="A167" s="215"/>
      <c r="B167" s="220"/>
      <c r="C167" s="267"/>
      <c r="D167" s="229"/>
      <c r="E167" s="230"/>
      <c r="F167" s="232"/>
      <c r="G167" s="233"/>
      <c r="H167" s="234"/>
      <c r="I167" s="234"/>
      <c r="J167" s="234"/>
      <c r="K167" s="234"/>
      <c r="L167" s="236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239"/>
      <c r="T167" s="56"/>
      <c r="U167" s="56"/>
      <c r="V167" s="56"/>
      <c r="W167" s="56"/>
      <c r="X167" s="56"/>
    </row>
    <row r="168" spans="1:24" ht="38.25" x14ac:dyDescent="0.2">
      <c r="A168" s="215"/>
      <c r="B168" s="220"/>
      <c r="C168" s="267"/>
      <c r="D168" s="229"/>
      <c r="E168" s="230"/>
      <c r="F168" s="232"/>
      <c r="G168" s="233"/>
      <c r="H168" s="234"/>
      <c r="I168" s="234"/>
      <c r="J168" s="234"/>
      <c r="K168" s="234"/>
      <c r="L168" s="236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239"/>
      <c r="T168" s="56"/>
      <c r="U168" s="56"/>
      <c r="V168" s="56"/>
      <c r="W168" s="56"/>
      <c r="X168" s="56"/>
    </row>
    <row r="169" spans="1:24" ht="25.5" x14ac:dyDescent="0.2">
      <c r="A169" s="215"/>
      <c r="B169" s="220"/>
      <c r="C169" s="243"/>
      <c r="D169" s="265"/>
      <c r="E169" s="266"/>
      <c r="F169" s="270"/>
      <c r="G169" s="268"/>
      <c r="H169" s="269"/>
      <c r="I169" s="269"/>
      <c r="J169" s="269"/>
      <c r="K169" s="269"/>
      <c r="L169" s="264"/>
      <c r="M169" s="35" t="s">
        <v>237</v>
      </c>
      <c r="N169" s="87" t="s">
        <v>238</v>
      </c>
      <c r="O169" s="72" t="s">
        <v>19</v>
      </c>
      <c r="P169" s="96">
        <v>30</v>
      </c>
      <c r="Q169" s="96">
        <v>30</v>
      </c>
      <c r="R169" s="97">
        <v>30</v>
      </c>
      <c r="S169" s="240"/>
      <c r="T169" s="56"/>
      <c r="U169" s="56"/>
      <c r="V169" s="56"/>
      <c r="W169" s="56"/>
      <c r="X169" s="56"/>
    </row>
    <row r="170" spans="1:24" x14ac:dyDescent="0.2">
      <c r="A170" s="215"/>
      <c r="B170" s="220"/>
      <c r="C170" s="237" t="s">
        <v>0</v>
      </c>
      <c r="D170" s="53">
        <v>188714469</v>
      </c>
      <c r="E170" s="54" t="s">
        <v>21</v>
      </c>
      <c r="F170" s="26" t="s">
        <v>26</v>
      </c>
      <c r="G170" s="8">
        <v>4</v>
      </c>
      <c r="H170" s="8"/>
      <c r="I170" s="161">
        <v>4</v>
      </c>
      <c r="J170" s="8">
        <v>4</v>
      </c>
      <c r="K170" s="8">
        <v>4</v>
      </c>
      <c r="L170" s="13" t="s">
        <v>26</v>
      </c>
      <c r="M170" s="44"/>
      <c r="N170" s="45"/>
      <c r="O170" s="46"/>
      <c r="P170" s="50"/>
      <c r="Q170" s="50"/>
      <c r="R170" s="51"/>
      <c r="S170" s="103"/>
    </row>
    <row r="171" spans="1:24" x14ac:dyDescent="0.2">
      <c r="A171" s="215"/>
      <c r="B171" s="220"/>
      <c r="C171" s="237"/>
      <c r="D171" s="196" t="s">
        <v>29</v>
      </c>
      <c r="E171" s="197"/>
      <c r="F171" s="198"/>
      <c r="G171" s="28">
        <f>SUM(G170:G170)</f>
        <v>4</v>
      </c>
      <c r="H171" s="28">
        <f t="shared" ref="H171" si="42">SUM(H170:H170)</f>
        <v>0</v>
      </c>
      <c r="I171" s="162">
        <f t="shared" ref="I171" si="43">SUM(I170:I170)</f>
        <v>4</v>
      </c>
      <c r="J171" s="28">
        <f t="shared" ref="J171" si="44">SUM(J170:J170)</f>
        <v>4</v>
      </c>
      <c r="K171" s="28">
        <f t="shared" ref="K171" si="45">SUM(K170:K170)</f>
        <v>4</v>
      </c>
      <c r="L171" s="13" t="s">
        <v>26</v>
      </c>
      <c r="M171" s="29" t="s">
        <v>26</v>
      </c>
      <c r="N171" s="29" t="s">
        <v>26</v>
      </c>
      <c r="O171" s="29" t="s">
        <v>26</v>
      </c>
      <c r="P171" s="29" t="s">
        <v>26</v>
      </c>
      <c r="Q171" s="29" t="s">
        <v>26</v>
      </c>
      <c r="R171" s="29" t="s">
        <v>26</v>
      </c>
      <c r="S171" s="104">
        <f>(I171-G171)/G171</f>
        <v>0</v>
      </c>
    </row>
    <row r="172" spans="1:24" x14ac:dyDescent="0.2">
      <c r="A172" s="215"/>
      <c r="B172" s="68" t="s">
        <v>0</v>
      </c>
      <c r="C172" s="217" t="s">
        <v>2</v>
      </c>
      <c r="D172" s="217"/>
      <c r="E172" s="217"/>
      <c r="F172" s="218"/>
      <c r="G172" s="30">
        <f>G171</f>
        <v>4</v>
      </c>
      <c r="H172" s="30">
        <f t="shared" ref="H172:H173" si="46">H171</f>
        <v>0</v>
      </c>
      <c r="I172" s="163">
        <f t="shared" ref="I172:I173" si="47">I171</f>
        <v>4</v>
      </c>
      <c r="J172" s="30">
        <f t="shared" ref="J172:J173" si="48">J171</f>
        <v>4</v>
      </c>
      <c r="K172" s="30">
        <f t="shared" ref="K172:K173" si="49">K171</f>
        <v>4</v>
      </c>
      <c r="L172" s="31" t="s">
        <v>26</v>
      </c>
      <c r="M172" s="32" t="s">
        <v>26</v>
      </c>
      <c r="N172" s="32" t="s">
        <v>26</v>
      </c>
      <c r="O172" s="32" t="s">
        <v>26</v>
      </c>
      <c r="P172" s="32" t="s">
        <v>26</v>
      </c>
      <c r="Q172" s="32" t="s">
        <v>26</v>
      </c>
      <c r="R172" s="32" t="s">
        <v>26</v>
      </c>
      <c r="S172" s="103"/>
    </row>
    <row r="173" spans="1:24" x14ac:dyDescent="0.2">
      <c r="A173" s="37" t="s">
        <v>36</v>
      </c>
      <c r="B173" s="221" t="s">
        <v>11</v>
      </c>
      <c r="C173" s="222"/>
      <c r="D173" s="222"/>
      <c r="E173" s="222"/>
      <c r="F173" s="222"/>
      <c r="G173" s="38">
        <f>G172</f>
        <v>4</v>
      </c>
      <c r="H173" s="38">
        <f t="shared" si="46"/>
        <v>0</v>
      </c>
      <c r="I173" s="165">
        <f t="shared" si="47"/>
        <v>4</v>
      </c>
      <c r="J173" s="38">
        <f t="shared" si="48"/>
        <v>4</v>
      </c>
      <c r="K173" s="38">
        <f t="shared" si="49"/>
        <v>4</v>
      </c>
      <c r="L173" s="39" t="s">
        <v>26</v>
      </c>
      <c r="M173" s="40" t="s">
        <v>26</v>
      </c>
      <c r="N173" s="40" t="s">
        <v>26</v>
      </c>
      <c r="O173" s="40" t="s">
        <v>26</v>
      </c>
      <c r="P173" s="40" t="s">
        <v>26</v>
      </c>
      <c r="Q173" s="40" t="s">
        <v>26</v>
      </c>
      <c r="R173" s="40" t="s">
        <v>26</v>
      </c>
      <c r="S173" s="103"/>
    </row>
    <row r="174" spans="1:24" x14ac:dyDescent="0.2">
      <c r="A174" s="24" t="s">
        <v>37</v>
      </c>
      <c r="B174" s="223" t="s">
        <v>100</v>
      </c>
      <c r="C174" s="223"/>
      <c r="D174" s="223"/>
      <c r="E174" s="223"/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4"/>
      <c r="S174" s="103"/>
    </row>
    <row r="175" spans="1:24" x14ac:dyDescent="0.2">
      <c r="A175" s="214" t="s">
        <v>37</v>
      </c>
      <c r="B175" s="48" t="s">
        <v>0</v>
      </c>
      <c r="C175" s="216" t="s">
        <v>103</v>
      </c>
      <c r="D175" s="216"/>
      <c r="E175" s="216"/>
      <c r="F175" s="75" t="s">
        <v>25</v>
      </c>
      <c r="G175" s="25"/>
      <c r="H175" s="25"/>
      <c r="I175" s="164"/>
      <c r="J175" s="25"/>
      <c r="K175" s="25"/>
      <c r="L175" s="76" t="s">
        <v>160</v>
      </c>
      <c r="M175" s="33" t="s">
        <v>95</v>
      </c>
      <c r="N175" s="33" t="s">
        <v>101</v>
      </c>
      <c r="O175" s="34" t="s">
        <v>39</v>
      </c>
      <c r="P175" s="77">
        <v>5</v>
      </c>
      <c r="Q175" s="77">
        <v>5</v>
      </c>
      <c r="R175" s="147">
        <v>5</v>
      </c>
      <c r="S175" s="103"/>
    </row>
    <row r="176" spans="1:24" x14ac:dyDescent="0.2">
      <c r="A176" s="215"/>
      <c r="B176" s="219" t="s">
        <v>0</v>
      </c>
      <c r="C176" s="225" t="s">
        <v>0</v>
      </c>
      <c r="D176" s="227" t="s">
        <v>102</v>
      </c>
      <c r="E176" s="228"/>
      <c r="F176" s="231" t="s">
        <v>114</v>
      </c>
      <c r="G176" s="199"/>
      <c r="H176" s="200"/>
      <c r="I176" s="200"/>
      <c r="J176" s="200"/>
      <c r="K176" s="200"/>
      <c r="L176" s="235" t="s">
        <v>160</v>
      </c>
      <c r="M176" s="35" t="s">
        <v>161</v>
      </c>
      <c r="N176" s="47" t="s">
        <v>163</v>
      </c>
      <c r="O176" s="4" t="s">
        <v>39</v>
      </c>
      <c r="P176" s="85">
        <v>5</v>
      </c>
      <c r="Q176" s="85">
        <v>5</v>
      </c>
      <c r="R176" s="85">
        <v>5</v>
      </c>
      <c r="S176" s="103"/>
      <c r="T176" s="71"/>
      <c r="U176" s="71"/>
      <c r="V176" s="71"/>
      <c r="W176" s="71"/>
      <c r="X176" s="71"/>
    </row>
    <row r="177" spans="1:19" x14ac:dyDescent="0.2">
      <c r="A177" s="215"/>
      <c r="B177" s="220"/>
      <c r="C177" s="226"/>
      <c r="D177" s="229"/>
      <c r="E177" s="230"/>
      <c r="F177" s="232"/>
      <c r="G177" s="233"/>
      <c r="H177" s="234"/>
      <c r="I177" s="234"/>
      <c r="J177" s="234"/>
      <c r="K177" s="234"/>
      <c r="L177" s="236"/>
      <c r="M177" s="35" t="s">
        <v>162</v>
      </c>
      <c r="N177" s="47" t="s">
        <v>104</v>
      </c>
      <c r="O177" s="4" t="s">
        <v>19</v>
      </c>
      <c r="P177" s="85">
        <v>5</v>
      </c>
      <c r="Q177" s="85">
        <v>5</v>
      </c>
      <c r="R177" s="85">
        <v>5</v>
      </c>
      <c r="S177" s="103"/>
    </row>
    <row r="178" spans="1:19" x14ac:dyDescent="0.2">
      <c r="A178" s="215"/>
      <c r="B178" s="220"/>
      <c r="C178" s="237" t="s">
        <v>0</v>
      </c>
      <c r="D178" s="53">
        <v>188714469</v>
      </c>
      <c r="E178" s="54" t="s">
        <v>21</v>
      </c>
      <c r="F178" s="26" t="s">
        <v>26</v>
      </c>
      <c r="G178" s="8">
        <v>2</v>
      </c>
      <c r="H178" s="8"/>
      <c r="I178" s="161">
        <v>40</v>
      </c>
      <c r="J178" s="8">
        <v>49</v>
      </c>
      <c r="K178" s="8">
        <v>53</v>
      </c>
      <c r="L178" s="27" t="s">
        <v>26</v>
      </c>
      <c r="M178" s="44"/>
      <c r="N178" s="45"/>
      <c r="O178" s="46"/>
      <c r="P178" s="50"/>
      <c r="Q178" s="50"/>
      <c r="R178" s="51"/>
      <c r="S178" s="103"/>
    </row>
    <row r="179" spans="1:19" x14ac:dyDescent="0.2">
      <c r="A179" s="215"/>
      <c r="B179" s="220"/>
      <c r="C179" s="237"/>
      <c r="D179" s="196" t="s">
        <v>29</v>
      </c>
      <c r="E179" s="197"/>
      <c r="F179" s="198"/>
      <c r="G179" s="28">
        <f>SUM(G178:G178)</f>
        <v>2</v>
      </c>
      <c r="H179" s="28">
        <f t="shared" ref="H179:K179" si="50">SUM(H178:H178)</f>
        <v>0</v>
      </c>
      <c r="I179" s="162">
        <f t="shared" si="50"/>
        <v>40</v>
      </c>
      <c r="J179" s="28">
        <f t="shared" si="50"/>
        <v>49</v>
      </c>
      <c r="K179" s="28">
        <f t="shared" si="50"/>
        <v>53</v>
      </c>
      <c r="L179" s="13" t="s">
        <v>26</v>
      </c>
      <c r="M179" s="29" t="s">
        <v>26</v>
      </c>
      <c r="N179" s="29" t="s">
        <v>26</v>
      </c>
      <c r="O179" s="29" t="s">
        <v>26</v>
      </c>
      <c r="P179" s="29" t="s">
        <v>26</v>
      </c>
      <c r="Q179" s="29" t="s">
        <v>26</v>
      </c>
      <c r="R179" s="29" t="s">
        <v>26</v>
      </c>
      <c r="S179" s="104">
        <f>(I179-G179)/G179</f>
        <v>19</v>
      </c>
    </row>
    <row r="180" spans="1:19" x14ac:dyDescent="0.2">
      <c r="A180" s="215"/>
      <c r="B180" s="68" t="s">
        <v>0</v>
      </c>
      <c r="C180" s="217" t="s">
        <v>2</v>
      </c>
      <c r="D180" s="217"/>
      <c r="E180" s="217"/>
      <c r="F180" s="218"/>
      <c r="G180" s="30">
        <f>G179</f>
        <v>2</v>
      </c>
      <c r="H180" s="30">
        <f t="shared" ref="H180:K181" si="51">H179</f>
        <v>0</v>
      </c>
      <c r="I180" s="163">
        <f t="shared" si="51"/>
        <v>40</v>
      </c>
      <c r="J180" s="30">
        <f t="shared" si="51"/>
        <v>49</v>
      </c>
      <c r="K180" s="30">
        <f t="shared" si="51"/>
        <v>53</v>
      </c>
      <c r="L180" s="31" t="s">
        <v>26</v>
      </c>
      <c r="M180" s="32" t="s">
        <v>26</v>
      </c>
      <c r="N180" s="32" t="s">
        <v>26</v>
      </c>
      <c r="O180" s="32" t="s">
        <v>26</v>
      </c>
      <c r="P180" s="32" t="s">
        <v>26</v>
      </c>
      <c r="Q180" s="32" t="s">
        <v>26</v>
      </c>
      <c r="R180" s="32" t="s">
        <v>26</v>
      </c>
      <c r="S180" s="103"/>
    </row>
    <row r="181" spans="1:19" x14ac:dyDescent="0.2">
      <c r="A181" s="37" t="s">
        <v>37</v>
      </c>
      <c r="B181" s="221" t="s">
        <v>11</v>
      </c>
      <c r="C181" s="222"/>
      <c r="D181" s="222"/>
      <c r="E181" s="222"/>
      <c r="F181" s="222"/>
      <c r="G181" s="38">
        <f>G180</f>
        <v>2</v>
      </c>
      <c r="H181" s="38">
        <f t="shared" si="51"/>
        <v>0</v>
      </c>
      <c r="I181" s="165">
        <f t="shared" si="51"/>
        <v>40</v>
      </c>
      <c r="J181" s="38">
        <f t="shared" si="51"/>
        <v>49</v>
      </c>
      <c r="K181" s="38">
        <f t="shared" si="51"/>
        <v>53</v>
      </c>
      <c r="L181" s="39" t="s">
        <v>26</v>
      </c>
      <c r="M181" s="40" t="s">
        <v>26</v>
      </c>
      <c r="N181" s="40" t="s">
        <v>26</v>
      </c>
      <c r="O181" s="40" t="s">
        <v>26</v>
      </c>
      <c r="P181" s="40" t="s">
        <v>26</v>
      </c>
      <c r="Q181" s="40" t="s">
        <v>26</v>
      </c>
      <c r="R181" s="40" t="s">
        <v>26</v>
      </c>
      <c r="S181" s="103"/>
    </row>
    <row r="182" spans="1:19" x14ac:dyDescent="0.2">
      <c r="A182" s="337" t="s">
        <v>3</v>
      </c>
      <c r="B182" s="338"/>
      <c r="C182" s="338"/>
      <c r="D182" s="338"/>
      <c r="E182" s="338"/>
      <c r="F182" s="338"/>
      <c r="G182" s="41">
        <f>G120+G147+G155+G163+G173+G181</f>
        <v>12020.958999999999</v>
      </c>
      <c r="H182" s="41">
        <f>H120+H147+H155+H163+H173+H181</f>
        <v>0</v>
      </c>
      <c r="I182" s="168">
        <f>I120+I147+I155+I163+I173+I181</f>
        <v>12837.275000000001</v>
      </c>
      <c r="J182" s="41">
        <f>J120+J147+J155+J163+J173+J181</f>
        <v>14417.939999999999</v>
      </c>
      <c r="K182" s="41">
        <f>K120+K147+K155+K163+K173+K181</f>
        <v>14964.212</v>
      </c>
      <c r="L182" s="12" t="s">
        <v>26</v>
      </c>
      <c r="M182" s="42" t="s">
        <v>26</v>
      </c>
      <c r="N182" s="42" t="s">
        <v>26</v>
      </c>
      <c r="O182" s="42" t="s">
        <v>26</v>
      </c>
      <c r="P182" s="42" t="s">
        <v>26</v>
      </c>
      <c r="Q182" s="42" t="s">
        <v>26</v>
      </c>
      <c r="R182" s="42" t="s">
        <v>26</v>
      </c>
      <c r="S182" s="103"/>
    </row>
    <row r="183" spans="1:19" x14ac:dyDescent="0.2">
      <c r="A183" s="43" t="s">
        <v>31</v>
      </c>
    </row>
    <row r="184" spans="1:19" x14ac:dyDescent="0.2">
      <c r="A184" s="43" t="s">
        <v>33</v>
      </c>
    </row>
    <row r="185" spans="1:19" x14ac:dyDescent="0.2">
      <c r="A185" s="43" t="s">
        <v>32</v>
      </c>
    </row>
    <row r="186" spans="1:19" ht="13.5" thickBot="1" x14ac:dyDescent="0.25">
      <c r="A186" s="341" t="s">
        <v>5</v>
      </c>
      <c r="B186" s="341"/>
      <c r="C186" s="341"/>
      <c r="D186" s="341"/>
      <c r="E186" s="341"/>
      <c r="F186" s="341"/>
      <c r="G186" s="341"/>
      <c r="H186" s="341"/>
      <c r="I186" s="341"/>
      <c r="J186" s="341"/>
      <c r="K186" s="341"/>
    </row>
    <row r="187" spans="1:19" ht="25.5" x14ac:dyDescent="0.2">
      <c r="A187" s="205" t="s">
        <v>6</v>
      </c>
      <c r="B187" s="206"/>
      <c r="C187" s="207"/>
      <c r="D187" s="9" t="s">
        <v>20</v>
      </c>
      <c r="E187" s="330" t="s">
        <v>21</v>
      </c>
      <c r="F187" s="330"/>
      <c r="G187" s="11">
        <f>G178+G170+G151+G144+G139+G132+G129+G114+G111+G98+G95+G89+G74+G70+G64+G61+G33+G160+G27+G53+G117</f>
        <v>7562.8999999999987</v>
      </c>
      <c r="H187" s="11">
        <f t="shared" ref="H187:K187" si="52">H178+H170+H151+H144+H139+H132+H129+H114+H111+H98+H95+H89+H74+H70+H64+H61+H33+H160+H27+H53+H117</f>
        <v>0</v>
      </c>
      <c r="I187" s="11">
        <f>I178+I170+I151+I144+I139+I132+I129+I114+I111+I98+I95+I89+I74+I70+I64+I61+I33+I160+I27+I53+I117</f>
        <v>8910.4</v>
      </c>
      <c r="J187" s="11">
        <f t="shared" si="52"/>
        <v>9571.7500000000018</v>
      </c>
      <c r="K187" s="11">
        <f t="shared" si="52"/>
        <v>10078.062000000002</v>
      </c>
    </row>
    <row r="188" spans="1:19" ht="38.25" hidden="1" x14ac:dyDescent="0.2">
      <c r="A188" s="208"/>
      <c r="B188" s="209"/>
      <c r="C188" s="210"/>
      <c r="D188" s="10" t="s">
        <v>306</v>
      </c>
      <c r="E188" s="203" t="s">
        <v>307</v>
      </c>
      <c r="F188" s="203"/>
      <c r="G188" s="137"/>
      <c r="H188" s="137"/>
      <c r="I188" s="169"/>
      <c r="J188" s="137"/>
      <c r="K188" s="141"/>
    </row>
    <row r="189" spans="1:19" ht="25.5" x14ac:dyDescent="0.2">
      <c r="A189" s="208"/>
      <c r="B189" s="209"/>
      <c r="C189" s="210"/>
      <c r="D189" s="10" t="s">
        <v>27</v>
      </c>
      <c r="E189" s="203" t="s">
        <v>22</v>
      </c>
      <c r="F189" s="203"/>
      <c r="G189" s="14">
        <f>G106+G99+G90+G65+G55+G48+G45+G42+G34+G28+G26+G21+G17+G75+G52+G54+G78+G152</f>
        <v>4364.4589999999998</v>
      </c>
      <c r="H189" s="14">
        <f t="shared" ref="H189:K189" si="53">H106+H99+H90+H65+H55+H48+H45+H42+H34+H28+H26+H21+H17+H75+H52+H54+H78+H152</f>
        <v>0</v>
      </c>
      <c r="I189" s="14">
        <f>I106+I99+I90+I65+I55+I48+I45+I42+I34+I28+I26+I21+I17+I75+I52+I54+I78+I152</f>
        <v>3836.3750000000005</v>
      </c>
      <c r="J189" s="14">
        <f t="shared" si="53"/>
        <v>4749.1899999999996</v>
      </c>
      <c r="K189" s="14">
        <f t="shared" si="53"/>
        <v>4779.05</v>
      </c>
    </row>
    <row r="190" spans="1:19" ht="25.5" x14ac:dyDescent="0.2">
      <c r="A190" s="208"/>
      <c r="B190" s="209"/>
      <c r="C190" s="210"/>
      <c r="D190" s="10" t="s">
        <v>23</v>
      </c>
      <c r="E190" s="203" t="s">
        <v>24</v>
      </c>
      <c r="F190" s="203"/>
      <c r="G190" s="14">
        <f>G140+G100+G91</f>
        <v>93.6</v>
      </c>
      <c r="H190" s="14">
        <f>H140+H100+H91</f>
        <v>0</v>
      </c>
      <c r="I190" s="170">
        <f>I140+I100+I91</f>
        <v>90.5</v>
      </c>
      <c r="J190" s="14">
        <f>J140+J100+J91</f>
        <v>97</v>
      </c>
      <c r="K190" s="107">
        <f>K140+K100+K91</f>
        <v>107.1</v>
      </c>
    </row>
    <row r="191" spans="1:19" ht="51" hidden="1" x14ac:dyDescent="0.2">
      <c r="A191" s="208"/>
      <c r="B191" s="209"/>
      <c r="C191" s="210"/>
      <c r="D191" s="10" t="s">
        <v>313</v>
      </c>
      <c r="E191" s="136" t="s">
        <v>314</v>
      </c>
      <c r="F191" s="136"/>
      <c r="G191" s="138"/>
      <c r="H191" s="138"/>
      <c r="I191" s="171"/>
      <c r="J191" s="138"/>
      <c r="K191" s="139"/>
    </row>
    <row r="192" spans="1:19" hidden="1" x14ac:dyDescent="0.2">
      <c r="A192" s="208"/>
      <c r="B192" s="209"/>
      <c r="C192" s="210"/>
      <c r="D192" s="10" t="s">
        <v>308</v>
      </c>
      <c r="E192" s="203" t="s">
        <v>25</v>
      </c>
      <c r="F192" s="203"/>
      <c r="G192" s="138"/>
      <c r="H192" s="138"/>
      <c r="I192" s="171"/>
      <c r="J192" s="138"/>
      <c r="K192" s="139"/>
    </row>
    <row r="193" spans="1:11" ht="25.5" hidden="1" x14ac:dyDescent="0.2">
      <c r="A193" s="208"/>
      <c r="B193" s="209"/>
      <c r="C193" s="210"/>
      <c r="D193" s="10" t="s">
        <v>309</v>
      </c>
      <c r="E193" s="203" t="s">
        <v>310</v>
      </c>
      <c r="F193" s="203"/>
      <c r="G193" s="138"/>
      <c r="H193" s="138"/>
      <c r="I193" s="171"/>
      <c r="J193" s="138"/>
      <c r="K193" s="139"/>
    </row>
    <row r="194" spans="1:11" ht="39" hidden="1" thickBot="1" x14ac:dyDescent="0.25">
      <c r="A194" s="211"/>
      <c r="B194" s="212"/>
      <c r="C194" s="213"/>
      <c r="D194" s="140" t="s">
        <v>311</v>
      </c>
      <c r="E194" s="204" t="s">
        <v>312</v>
      </c>
      <c r="F194" s="204"/>
      <c r="G194" s="138"/>
      <c r="H194" s="138"/>
      <c r="I194" s="171"/>
      <c r="J194" s="138"/>
      <c r="K194" s="139"/>
    </row>
    <row r="195" spans="1:11" ht="13.5" thickBot="1" x14ac:dyDescent="0.25">
      <c r="A195" s="331" t="s">
        <v>3</v>
      </c>
      <c r="B195" s="332"/>
      <c r="C195" s="332"/>
      <c r="D195" s="332"/>
      <c r="E195" s="332"/>
      <c r="F195" s="332"/>
      <c r="G195" s="142">
        <f>SUM(G187:G190)</f>
        <v>12020.958999999999</v>
      </c>
      <c r="H195" s="142">
        <f t="shared" ref="H195:K195" si="54">SUM(H187:H190)</f>
        <v>0</v>
      </c>
      <c r="I195" s="172">
        <f t="shared" si="54"/>
        <v>12837.275</v>
      </c>
      <c r="J195" s="142">
        <f t="shared" si="54"/>
        <v>14417.940000000002</v>
      </c>
      <c r="K195" s="143">
        <f t="shared" si="54"/>
        <v>14964.212000000001</v>
      </c>
    </row>
    <row r="196" spans="1:11" x14ac:dyDescent="0.2">
      <c r="A196" s="333" t="s">
        <v>9</v>
      </c>
      <c r="B196" s="334"/>
      <c r="C196" s="334"/>
      <c r="D196" s="334"/>
      <c r="E196" s="334"/>
      <c r="F196" s="334"/>
      <c r="G196" s="15"/>
      <c r="H196" s="15"/>
      <c r="I196" s="173"/>
      <c r="J196" s="15"/>
      <c r="K196" s="16"/>
    </row>
    <row r="197" spans="1:11" x14ac:dyDescent="0.2">
      <c r="A197" s="335" t="s">
        <v>7</v>
      </c>
      <c r="B197" s="336"/>
      <c r="C197" s="336"/>
      <c r="D197" s="336"/>
      <c r="E197" s="336"/>
      <c r="F197" s="336"/>
      <c r="G197" s="17">
        <f>G130+G145+G153+G179+G112</f>
        <v>395.29999999999995</v>
      </c>
      <c r="H197" s="17">
        <f>H130+H145+H153+H179+H112</f>
        <v>0</v>
      </c>
      <c r="I197" s="174">
        <f>I130+I145+I153+I179+I112</f>
        <v>1261.7</v>
      </c>
      <c r="J197" s="17">
        <f>J130+J145+J153+J179+J112</f>
        <v>474.83000000000004</v>
      </c>
      <c r="K197" s="108">
        <f>K130+K145+K153+K179+K112</f>
        <v>519.92000000000007</v>
      </c>
    </row>
    <row r="198" spans="1:11" ht="13.5" thickBot="1" x14ac:dyDescent="0.25">
      <c r="A198" s="328" t="s">
        <v>8</v>
      </c>
      <c r="B198" s="329"/>
      <c r="C198" s="329"/>
      <c r="D198" s="329"/>
      <c r="E198" s="329"/>
      <c r="F198" s="329"/>
      <c r="G198" s="18">
        <f>G182-G197</f>
        <v>11625.659</v>
      </c>
      <c r="H198" s="18">
        <f t="shared" ref="H198:K198" si="55">H182-H197</f>
        <v>0</v>
      </c>
      <c r="I198" s="175">
        <f t="shared" si="55"/>
        <v>11575.575000000001</v>
      </c>
      <c r="J198" s="18">
        <f t="shared" si="55"/>
        <v>13943.109999999999</v>
      </c>
      <c r="K198" s="109">
        <f t="shared" si="55"/>
        <v>14444.291999999999</v>
      </c>
    </row>
    <row r="199" spans="1:11" x14ac:dyDescent="0.2">
      <c r="F199" s="19"/>
      <c r="G199" s="19"/>
      <c r="H199" s="5"/>
      <c r="I199" s="176"/>
      <c r="J199" s="5"/>
      <c r="K199" s="5"/>
    </row>
    <row r="200" spans="1:11" hidden="1" x14ac:dyDescent="0.2">
      <c r="D200" s="1" t="s">
        <v>30</v>
      </c>
      <c r="F200" s="19"/>
      <c r="G200" s="20">
        <f>G195-G182</f>
        <v>0</v>
      </c>
      <c r="H200" s="20">
        <f t="shared" ref="H200:K200" si="56">H195-H182</f>
        <v>0</v>
      </c>
      <c r="I200" s="177">
        <f t="shared" si="56"/>
        <v>0</v>
      </c>
      <c r="J200" s="20">
        <f t="shared" si="56"/>
        <v>0</v>
      </c>
      <c r="K200" s="20">
        <f t="shared" si="56"/>
        <v>0</v>
      </c>
    </row>
    <row r="201" spans="1:11" hidden="1" x14ac:dyDescent="0.2">
      <c r="G201" s="101">
        <f>G197+G198-G182</f>
        <v>0</v>
      </c>
      <c r="H201" s="101">
        <f t="shared" ref="H201:K201" si="57">H197+H198-H182</f>
        <v>0</v>
      </c>
      <c r="I201" s="178">
        <f t="shared" si="57"/>
        <v>0</v>
      </c>
      <c r="J201" s="101">
        <f t="shared" si="57"/>
        <v>0</v>
      </c>
      <c r="K201" s="101">
        <f t="shared" si="57"/>
        <v>0</v>
      </c>
    </row>
    <row r="202" spans="1:11" hidden="1" x14ac:dyDescent="0.2"/>
  </sheetData>
  <mergeCells count="264">
    <mergeCell ref="A149:A154"/>
    <mergeCell ref="N1:P1"/>
    <mergeCell ref="C26:C29"/>
    <mergeCell ref="B84:B101"/>
    <mergeCell ref="C89:C92"/>
    <mergeCell ref="D92:F92"/>
    <mergeCell ref="G93:K94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5:F115"/>
    <mergeCell ref="L104:L105"/>
    <mergeCell ref="G104:K105"/>
    <mergeCell ref="D104:E105"/>
    <mergeCell ref="F23:F25"/>
    <mergeCell ref="A10:A11"/>
    <mergeCell ref="A198:F198"/>
    <mergeCell ref="E190:F190"/>
    <mergeCell ref="E189:F189"/>
    <mergeCell ref="E187:F187"/>
    <mergeCell ref="A195:F195"/>
    <mergeCell ref="A196:F196"/>
    <mergeCell ref="A197:F197"/>
    <mergeCell ref="B104:B107"/>
    <mergeCell ref="A182:F182"/>
    <mergeCell ref="B120:F120"/>
    <mergeCell ref="B148:R148"/>
    <mergeCell ref="C119:F119"/>
    <mergeCell ref="B147:F147"/>
    <mergeCell ref="A186:K186"/>
    <mergeCell ref="D110:E110"/>
    <mergeCell ref="C108:F108"/>
    <mergeCell ref="D113:E113"/>
    <mergeCell ref="G113:K113"/>
    <mergeCell ref="C114:C115"/>
    <mergeCell ref="D116:E116"/>
    <mergeCell ref="G116:K116"/>
    <mergeCell ref="C117:C118"/>
    <mergeCell ref="D118:F118"/>
    <mergeCell ref="B110:B118"/>
    <mergeCell ref="D18:F18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B14:B15"/>
    <mergeCell ref="C14:E15"/>
    <mergeCell ref="F14:F15"/>
    <mergeCell ref="B10:B11"/>
    <mergeCell ref="A14:A119"/>
    <mergeCell ref="C102:F102"/>
    <mergeCell ref="L30:L32"/>
    <mergeCell ref="C72:C73"/>
    <mergeCell ref="G50:K51"/>
    <mergeCell ref="C33:C35"/>
    <mergeCell ref="C45:C46"/>
    <mergeCell ref="D36:E41"/>
    <mergeCell ref="F36:F41"/>
    <mergeCell ref="G36:K41"/>
    <mergeCell ref="B16:B79"/>
    <mergeCell ref="C67:C69"/>
    <mergeCell ref="F67:F69"/>
    <mergeCell ref="C23:C25"/>
    <mergeCell ref="D23:E25"/>
    <mergeCell ref="C30:C32"/>
    <mergeCell ref="D30:E32"/>
    <mergeCell ref="F30:F32"/>
    <mergeCell ref="G30:K32"/>
    <mergeCell ref="D44:E44"/>
    <mergeCell ref="D46:F46"/>
    <mergeCell ref="C42:C43"/>
    <mergeCell ref="L84:L88"/>
    <mergeCell ref="L74:L75"/>
    <mergeCell ref="S10:S11"/>
    <mergeCell ref="J10:J11"/>
    <mergeCell ref="K10:K11"/>
    <mergeCell ref="P10:R10"/>
    <mergeCell ref="D43:F43"/>
    <mergeCell ref="D35:F35"/>
    <mergeCell ref="D67:E69"/>
    <mergeCell ref="C36:C41"/>
    <mergeCell ref="C48:C49"/>
    <mergeCell ref="L23:L25"/>
    <mergeCell ref="G23:K25"/>
    <mergeCell ref="L36:L41"/>
    <mergeCell ref="G44:K44"/>
    <mergeCell ref="C10:C11"/>
    <mergeCell ref="E10:E11"/>
    <mergeCell ref="G14:K15"/>
    <mergeCell ref="G16:K16"/>
    <mergeCell ref="D22:F22"/>
    <mergeCell ref="C21:C22"/>
    <mergeCell ref="D16:E16"/>
    <mergeCell ref="D19:E20"/>
    <mergeCell ref="C19:C20"/>
    <mergeCell ref="F19:F20"/>
    <mergeCell ref="G19:K20"/>
    <mergeCell ref="G77:K77"/>
    <mergeCell ref="C78:C79"/>
    <mergeCell ref="D79:F79"/>
    <mergeCell ref="D77:E77"/>
    <mergeCell ref="D47:E47"/>
    <mergeCell ref="F81:F83"/>
    <mergeCell ref="L72:L73"/>
    <mergeCell ref="L81:L83"/>
    <mergeCell ref="C52:C56"/>
    <mergeCell ref="C80:F80"/>
    <mergeCell ref="L57:L60"/>
    <mergeCell ref="L50:L51"/>
    <mergeCell ref="D49:F49"/>
    <mergeCell ref="D56:F56"/>
    <mergeCell ref="C81:E83"/>
    <mergeCell ref="G47:K47"/>
    <mergeCell ref="C50:C51"/>
    <mergeCell ref="D50:E51"/>
    <mergeCell ref="F50:F51"/>
    <mergeCell ref="G67:K69"/>
    <mergeCell ref="D76:F76"/>
    <mergeCell ref="C74:C76"/>
    <mergeCell ref="D101:F101"/>
    <mergeCell ref="D84:E88"/>
    <mergeCell ref="C84:C88"/>
    <mergeCell ref="F84:F88"/>
    <mergeCell ref="G97:K97"/>
    <mergeCell ref="G84:K88"/>
    <mergeCell ref="C103:E103"/>
    <mergeCell ref="C93:C94"/>
    <mergeCell ref="C104:C105"/>
    <mergeCell ref="D93:E94"/>
    <mergeCell ref="F93:F94"/>
    <mergeCell ref="C144:C145"/>
    <mergeCell ref="D145:F145"/>
    <mergeCell ref="G81:K83"/>
    <mergeCell ref="F57:F60"/>
    <mergeCell ref="G57:K60"/>
    <mergeCell ref="C61:C62"/>
    <mergeCell ref="D62:F62"/>
    <mergeCell ref="C95:C96"/>
    <mergeCell ref="D96:F96"/>
    <mergeCell ref="C129:C130"/>
    <mergeCell ref="C111:C112"/>
    <mergeCell ref="D112:F112"/>
    <mergeCell ref="F104:F105"/>
    <mergeCell ref="C109:E109"/>
    <mergeCell ref="F124:F128"/>
    <mergeCell ref="F142:F143"/>
    <mergeCell ref="D142:E143"/>
    <mergeCell ref="C132:C133"/>
    <mergeCell ref="D133:F133"/>
    <mergeCell ref="D130:F130"/>
    <mergeCell ref="D131:E131"/>
    <mergeCell ref="D97:E97"/>
    <mergeCell ref="C106:C107"/>
    <mergeCell ref="D107:F107"/>
    <mergeCell ref="L93:L94"/>
    <mergeCell ref="C98:C101"/>
    <mergeCell ref="F72:F73"/>
    <mergeCell ref="B121:R121"/>
    <mergeCell ref="G110:K110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B150:B153"/>
    <mergeCell ref="D150:E150"/>
    <mergeCell ref="G150:K150"/>
    <mergeCell ref="C154:F154"/>
    <mergeCell ref="C170:C171"/>
    <mergeCell ref="D171:F171"/>
    <mergeCell ref="F157:F158"/>
    <mergeCell ref="G157:K158"/>
    <mergeCell ref="C151:C153"/>
    <mergeCell ref="D153:F153"/>
    <mergeCell ref="B155:F155"/>
    <mergeCell ref="B156:R156"/>
    <mergeCell ref="L157:L158"/>
    <mergeCell ref="G165:K165"/>
    <mergeCell ref="C157:E158"/>
    <mergeCell ref="B157:B158"/>
    <mergeCell ref="B163:F163"/>
    <mergeCell ref="B164:R164"/>
    <mergeCell ref="L166:L169"/>
    <mergeCell ref="D166:E169"/>
    <mergeCell ref="C166:C169"/>
    <mergeCell ref="G166:K169"/>
    <mergeCell ref="F166:F169"/>
    <mergeCell ref="C178:C179"/>
    <mergeCell ref="S166:S169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1:B83"/>
    <mergeCell ref="D179:F179"/>
    <mergeCell ref="G131:K131"/>
    <mergeCell ref="L122:L123"/>
    <mergeCell ref="E188:F188"/>
    <mergeCell ref="E192:F192"/>
    <mergeCell ref="E193:F193"/>
    <mergeCell ref="E194:F194"/>
    <mergeCell ref="A187:C194"/>
    <mergeCell ref="A175:A180"/>
    <mergeCell ref="C175:E175"/>
    <mergeCell ref="C180:F180"/>
    <mergeCell ref="A165:A172"/>
    <mergeCell ref="C165:E165"/>
    <mergeCell ref="B166:B171"/>
    <mergeCell ref="C172:F172"/>
    <mergeCell ref="B173:F173"/>
    <mergeCell ref="B174:R174"/>
    <mergeCell ref="B181:F181"/>
    <mergeCell ref="B176:B179"/>
    <mergeCell ref="C176:C177"/>
    <mergeCell ref="D176:E177"/>
    <mergeCell ref="F176:F177"/>
    <mergeCell ref="G176:K177"/>
    <mergeCell ref="L176:L17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0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zoomScaleNormal="100" workbookViewId="0">
      <selection activeCell="G5" sqref="G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" t="s">
        <v>334</v>
      </c>
    </row>
    <row r="3" spans="1:14" x14ac:dyDescent="0.2">
      <c r="G3" s="1" t="s">
        <v>335</v>
      </c>
    </row>
    <row r="4" spans="1:14" x14ac:dyDescent="0.2">
      <c r="G4" s="1" t="s">
        <v>336</v>
      </c>
    </row>
    <row r="5" spans="1:14" ht="25.5" x14ac:dyDescent="0.2">
      <c r="G5" s="194" t="s">
        <v>337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6" t="s">
        <v>285</v>
      </c>
    </row>
    <row r="9" spans="1:14" x14ac:dyDescent="0.2">
      <c r="A9" s="81"/>
      <c r="B9" s="2"/>
      <c r="C9" s="81"/>
      <c r="D9" s="81"/>
      <c r="E9" s="81"/>
      <c r="F9" s="111"/>
      <c r="G9" s="111"/>
    </row>
    <row r="10" spans="1:14" ht="14.25" customHeight="1" x14ac:dyDescent="0.2">
      <c r="A10" s="365" t="s">
        <v>281</v>
      </c>
      <c r="B10" s="365"/>
      <c r="C10" s="365"/>
      <c r="D10" s="365"/>
      <c r="E10" s="365"/>
      <c r="F10" s="365"/>
      <c r="G10" s="365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66" t="s">
        <v>10</v>
      </c>
      <c r="B11" s="366" t="s">
        <v>265</v>
      </c>
      <c r="C11" s="366"/>
      <c r="D11" s="366" t="s">
        <v>266</v>
      </c>
      <c r="E11" s="366"/>
      <c r="F11" s="366"/>
      <c r="G11" s="366" t="s">
        <v>267</v>
      </c>
    </row>
    <row r="12" spans="1:14" ht="30" x14ac:dyDescent="0.2">
      <c r="A12" s="366"/>
      <c r="B12" s="116" t="s">
        <v>1</v>
      </c>
      <c r="C12" s="116" t="s">
        <v>4</v>
      </c>
      <c r="D12" s="115">
        <v>2024</v>
      </c>
      <c r="E12" s="115">
        <v>2025</v>
      </c>
      <c r="F12" s="115">
        <v>2026</v>
      </c>
      <c r="G12" s="366"/>
    </row>
    <row r="13" spans="1:14" ht="15" x14ac:dyDescent="0.25">
      <c r="A13" s="119">
        <v>1</v>
      </c>
      <c r="B13" s="118">
        <v>2</v>
      </c>
      <c r="C13" s="118">
        <v>3</v>
      </c>
      <c r="D13" s="118">
        <v>4</v>
      </c>
      <c r="E13" s="118">
        <v>5</v>
      </c>
      <c r="F13" s="118">
        <v>6</v>
      </c>
      <c r="G13" s="119">
        <v>7</v>
      </c>
    </row>
    <row r="14" spans="1:14" ht="15" x14ac:dyDescent="0.2">
      <c r="A14" s="21" t="s">
        <v>164</v>
      </c>
      <c r="B14" s="361" t="str">
        <f>'004 pr. asignavimai'!C14</f>
        <v>Organizuoti ir įgyvendinti valstybės bei Savivaldybės teikiamą socialinę paramą Plungės rajono savivaldybėje</v>
      </c>
      <c r="C14" s="362"/>
      <c r="D14" s="362"/>
      <c r="E14" s="362"/>
      <c r="F14" s="362"/>
      <c r="G14" s="368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2">
        <f>'004 pr. asignavimai'!R14</f>
        <v>95</v>
      </c>
      <c r="G15" s="368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2">
        <f>'004 pr. asignavimai'!R15</f>
        <v>0.5</v>
      </c>
      <c r="G16" s="368"/>
    </row>
    <row r="17" spans="1:7" ht="15" customHeight="1" x14ac:dyDescent="0.2">
      <c r="A17" s="82" t="s">
        <v>165</v>
      </c>
      <c r="B17" s="360" t="str">
        <f>'004 pr. asignavimai'!D16</f>
        <v>Socialinėms išmokoms ir kompensacijoms skaičiuoti ir mokėti</v>
      </c>
      <c r="C17" s="360"/>
      <c r="D17" s="360"/>
      <c r="E17" s="360"/>
      <c r="F17" s="360"/>
      <c r="G17" s="348" t="s">
        <v>26</v>
      </c>
    </row>
    <row r="18" spans="1:7" ht="15" x14ac:dyDescent="0.2">
      <c r="A18" s="129" t="str">
        <f>'004 pr. asignavimai'!M16</f>
        <v>V-004-01-01-01-01 (VB)</v>
      </c>
      <c r="B18" s="179" t="str">
        <f>'004 pr. asignavimai'!N16</f>
        <v xml:space="preserve">Laidojimo pašalpų gavėjų skaičius </v>
      </c>
      <c r="C18" s="180" t="str">
        <f>'004 pr. asignavimai'!O16</f>
        <v>asm.</v>
      </c>
      <c r="D18" s="180">
        <f>'004 pr. asignavimai'!P16</f>
        <v>560</v>
      </c>
      <c r="E18" s="180">
        <f>'004 pr. asignavimai'!Q16</f>
        <v>560</v>
      </c>
      <c r="F18" s="180">
        <f>'004 pr. asignavimai'!R16</f>
        <v>560</v>
      </c>
      <c r="G18" s="349"/>
    </row>
    <row r="19" spans="1:7" ht="15" x14ac:dyDescent="0.2">
      <c r="A19" s="128" t="s">
        <v>166</v>
      </c>
      <c r="B19" s="367" t="str">
        <f>'004 pr. asignavimai'!D19</f>
        <v>Socialinei paramai mokiniams</v>
      </c>
      <c r="C19" s="367"/>
      <c r="D19" s="367"/>
      <c r="E19" s="367"/>
      <c r="F19" s="367"/>
      <c r="G19" s="348" t="s">
        <v>26</v>
      </c>
    </row>
    <row r="20" spans="1:7" ht="15" x14ac:dyDescent="0.2">
      <c r="A20" s="79" t="str">
        <f>'004 pr. asignavimai'!M19</f>
        <v>V-004-01-01-02-01 (VB)</v>
      </c>
      <c r="B20" s="181" t="str">
        <f>'004 pr. asignavimai'!N19</f>
        <v>Mokinio reikmenų gavėjų skaičius</v>
      </c>
      <c r="C20" s="182" t="str">
        <f>'004 pr. asignavimai'!O19</f>
        <v>asm.</v>
      </c>
      <c r="D20" s="182">
        <f>'004 pr. asignavimai'!P19</f>
        <v>779</v>
      </c>
      <c r="E20" s="182">
        <f>'004 pr. asignavimai'!Q19</f>
        <v>700</v>
      </c>
      <c r="F20" s="183">
        <f>'004 pr. asignavimai'!R19</f>
        <v>700</v>
      </c>
      <c r="G20" s="353"/>
    </row>
    <row r="21" spans="1:7" ht="15" x14ac:dyDescent="0.2">
      <c r="A21" s="79" t="str">
        <f>'004 pr. asignavimai'!M20</f>
        <v>V-004-01-01-02-02 (VB)</v>
      </c>
      <c r="B21" s="181" t="str">
        <f>'004 pr. asignavimai'!N20</f>
        <v xml:space="preserve">Nemokamo maitinimo gavėjų skaičius </v>
      </c>
      <c r="C21" s="182" t="str">
        <f>'004 pr. asignavimai'!O20</f>
        <v>asm.</v>
      </c>
      <c r="D21" s="182">
        <f>'004 pr. asignavimai'!P20</f>
        <v>1460</v>
      </c>
      <c r="E21" s="182">
        <f>'004 pr. asignavimai'!Q20</f>
        <v>2000</v>
      </c>
      <c r="F21" s="183">
        <f>'004 pr. asignavimai'!R20</f>
        <v>2000</v>
      </c>
      <c r="G21" s="349"/>
    </row>
    <row r="22" spans="1:7" ht="15" x14ac:dyDescent="0.2">
      <c r="A22" s="82" t="s">
        <v>167</v>
      </c>
      <c r="B22" s="360" t="str">
        <f>'004 pr. asignavimai'!D23</f>
        <v>Socialinėms paslaugoms</v>
      </c>
      <c r="C22" s="360"/>
      <c r="D22" s="360"/>
      <c r="E22" s="360"/>
      <c r="F22" s="360"/>
      <c r="G22" s="348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3">
        <f>'004 pr. asignavimai'!R23</f>
        <v>200</v>
      </c>
      <c r="G23" s="353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3">
        <f>'004 pr. asignavimai'!R24</f>
        <v>60</v>
      </c>
      <c r="G24" s="353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3">
        <f>'004 pr. asignavimai'!R25</f>
        <v>5</v>
      </c>
      <c r="G25" s="349"/>
    </row>
    <row r="26" spans="1:7" ht="15" x14ac:dyDescent="0.2">
      <c r="A26" s="82" t="s">
        <v>168</v>
      </c>
      <c r="B26" s="360" t="str">
        <f>'004 pr. asignavimai'!D30</f>
        <v>Socialinės reabilitacijos paslaugų neįgaliesiems bendruomenėje teikimas</v>
      </c>
      <c r="C26" s="360"/>
      <c r="D26" s="360"/>
      <c r="E26" s="360"/>
      <c r="F26" s="360"/>
      <c r="G26" s="348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3">
        <f>'004 pr. asignavimai'!R30</f>
        <v>180</v>
      </c>
      <c r="G27" s="353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3">
        <f>'004 pr. asignavimai'!R31</f>
        <v>18</v>
      </c>
      <c r="G28" s="353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3">
        <f>'004 pr. asignavimai'!R32</f>
        <v>6</v>
      </c>
      <c r="G29" s="349"/>
    </row>
    <row r="30" spans="1:7" ht="15" x14ac:dyDescent="0.2">
      <c r="A30" s="82" t="s">
        <v>169</v>
      </c>
      <c r="B30" s="360" t="str">
        <f>'004 pr. asignavimai'!D36</f>
        <v>Visuomenės sveikatos priežiūros funkcijoms vykdyti</v>
      </c>
      <c r="C30" s="360"/>
      <c r="D30" s="360"/>
      <c r="E30" s="360"/>
      <c r="F30" s="360"/>
      <c r="G30" s="348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3">
        <f>'004 pr. asignavimai'!R36</f>
        <v>22</v>
      </c>
      <c r="G31" s="353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3">
        <f>'004 pr. asignavimai'!R37</f>
        <v>15000</v>
      </c>
      <c r="G32" s="353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3">
        <f>'004 pr. asignavimai'!R38</f>
        <v>200</v>
      </c>
      <c r="G33" s="353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3">
        <f>'004 pr. asignavimai'!R39</f>
        <v>250</v>
      </c>
      <c r="G34" s="353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3">
        <f>'004 pr. asignavimai'!R40</f>
        <v>1900</v>
      </c>
      <c r="G35" s="353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3">
        <f>'004 pr. asignavimai'!R41</f>
        <v>25</v>
      </c>
      <c r="G36" s="349"/>
    </row>
    <row r="37" spans="1:7" ht="15" x14ac:dyDescent="0.2">
      <c r="A37" s="82" t="s">
        <v>170</v>
      </c>
      <c r="B37" s="360" t="str">
        <f>'004 pr. asignavimai'!D44</f>
        <v>Būsto nuomos mokesčio daliai kompensuoti</v>
      </c>
      <c r="C37" s="360"/>
      <c r="D37" s="360"/>
      <c r="E37" s="360"/>
      <c r="F37" s="360"/>
      <c r="G37" s="348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3">
        <f>'004 pr. asignavimai'!R44</f>
        <v>34</v>
      </c>
      <c r="G38" s="349"/>
    </row>
    <row r="39" spans="1:7" ht="15" x14ac:dyDescent="0.2">
      <c r="A39" s="82" t="s">
        <v>171</v>
      </c>
      <c r="B39" s="360" t="str">
        <f>'004 pr. asignavimai'!D47</f>
        <v>Neveiksnių asmenų būklės peržiūrėjimui užtikrinti</v>
      </c>
      <c r="C39" s="360"/>
      <c r="D39" s="360"/>
      <c r="E39" s="360"/>
      <c r="F39" s="360"/>
      <c r="G39" s="348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3">
        <f>'004 pr. asignavimai'!R47</f>
        <v>75</v>
      </c>
      <c r="G40" s="349"/>
    </row>
    <row r="41" spans="1:7" ht="15" x14ac:dyDescent="0.2">
      <c r="A41" s="82" t="s">
        <v>172</v>
      </c>
      <c r="B41" s="360" t="str">
        <f>'004 pr. asignavimai'!D50</f>
        <v>Socialinės paramos organizavimas užsieniečių integracijai</v>
      </c>
      <c r="C41" s="360"/>
      <c r="D41" s="360"/>
      <c r="E41" s="360"/>
      <c r="F41" s="360"/>
      <c r="G41" s="348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3">
        <f>'004 pr. asignavimai'!R50</f>
        <v>130</v>
      </c>
      <c r="G42" s="353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3">
        <f>'004 pr. asignavimai'!R51</f>
        <v>100</v>
      </c>
      <c r="G43" s="349"/>
    </row>
    <row r="44" spans="1:7" ht="15" x14ac:dyDescent="0.2">
      <c r="A44" s="82" t="s">
        <v>173</v>
      </c>
      <c r="B44" s="360" t="str">
        <f>'004 pr. asignavimai'!D57</f>
        <v>Savivaldybės teikiamos paramos organizavimas</v>
      </c>
      <c r="C44" s="360"/>
      <c r="D44" s="360"/>
      <c r="E44" s="360"/>
      <c r="F44" s="360"/>
      <c r="G44" s="348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3">
        <f>'004 pr. asignavimai'!R57</f>
        <v>80</v>
      </c>
      <c r="G45" s="353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3">
        <f>'004 pr. asignavimai'!R58</f>
        <v>770</v>
      </c>
      <c r="G46" s="353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3">
        <f>'004 pr. asignavimai'!R59</f>
        <v>615</v>
      </c>
      <c r="G47" s="353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3">
        <f>'004 pr. asignavimai'!R60</f>
        <v>120</v>
      </c>
      <c r="G48" s="349"/>
    </row>
    <row r="49" spans="1:7" ht="15" x14ac:dyDescent="0.2">
      <c r="A49" s="82" t="s">
        <v>174</v>
      </c>
      <c r="B49" s="360" t="str">
        <f>'004 pr. asignavimai'!D63</f>
        <v>Vaikų dienos centrų programų rėmimas</v>
      </c>
      <c r="C49" s="360"/>
      <c r="D49" s="360"/>
      <c r="E49" s="360"/>
      <c r="F49" s="360"/>
      <c r="G49" s="348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3">
        <f>'004 pr. asignavimai'!R63</f>
        <v>250</v>
      </c>
      <c r="G50" s="349"/>
    </row>
    <row r="51" spans="1:7" ht="15" x14ac:dyDescent="0.2">
      <c r="A51" s="82" t="s">
        <v>175</v>
      </c>
      <c r="B51" s="360" t="str">
        <f>'004 pr. asignavimai'!D67</f>
        <v>Bendruomenės centro programos įgyvendinimas</v>
      </c>
      <c r="C51" s="360"/>
      <c r="D51" s="360"/>
      <c r="E51" s="360"/>
      <c r="F51" s="360"/>
      <c r="G51" s="348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3">
        <f>'004 pr. asignavimai'!R67</f>
        <v>60</v>
      </c>
      <c r="G52" s="353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3">
        <f>'004 pr. asignavimai'!R68</f>
        <v>30</v>
      </c>
      <c r="G53" s="353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3">
        <f>'004 pr. asignavimai'!R69</f>
        <v>12</v>
      </c>
      <c r="G54" s="349"/>
    </row>
    <row r="55" spans="1:7" ht="15" x14ac:dyDescent="0.2">
      <c r="A55" s="82" t="s">
        <v>176</v>
      </c>
      <c r="B55" s="360" t="str">
        <f>'004 pr. asignavimai'!D72</f>
        <v>Socialinėms pašalpoms  ir kompensacijoms skaičiuoti ir mokėti</v>
      </c>
      <c r="C55" s="360"/>
      <c r="D55" s="360"/>
      <c r="E55" s="360"/>
      <c r="F55" s="360"/>
      <c r="G55" s="348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3">
        <f>'004 pr. asignavimai'!R72</f>
        <v>4000</v>
      </c>
      <c r="G56" s="353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3">
        <f>'004 pr. asignavimai'!R73</f>
        <v>1400</v>
      </c>
      <c r="G57" s="349"/>
    </row>
    <row r="58" spans="1:7" ht="15" x14ac:dyDescent="0.2">
      <c r="A58" s="82" t="s">
        <v>325</v>
      </c>
      <c r="B58" s="360" t="str">
        <f>'004 pr. asignavimai'!D77</f>
        <v>Asmenų su negalia teisių užtikrinimas</v>
      </c>
      <c r="C58" s="360"/>
      <c r="D58" s="360"/>
      <c r="E58" s="360"/>
      <c r="F58" s="360"/>
      <c r="G58" s="348" t="s">
        <v>26</v>
      </c>
    </row>
    <row r="59" spans="1:7" ht="15" x14ac:dyDescent="0.2">
      <c r="A59" s="79" t="str">
        <f>'004 pr. asignavimai'!M77</f>
        <v>V-004-01-01-13-01 (SB/VB)</v>
      </c>
      <c r="B59" s="154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49"/>
    </row>
    <row r="60" spans="1:7" ht="15" x14ac:dyDescent="0.2">
      <c r="A60" s="21" t="s">
        <v>259</v>
      </c>
      <c r="B60" s="361" t="str">
        <f>'004 pr. asignavimai'!C81</f>
        <v>Plėtoti socialinės globos ir kitas socialines paslaugas rajono teritorijoje</v>
      </c>
      <c r="C60" s="362"/>
      <c r="D60" s="362"/>
      <c r="E60" s="362"/>
      <c r="F60" s="362"/>
      <c r="G60" s="350" t="s">
        <v>268</v>
      </c>
    </row>
    <row r="61" spans="1:7" ht="30" x14ac:dyDescent="0.2">
      <c r="A61" s="6" t="str">
        <f>'004 pr. asignavimai'!M81</f>
        <v>R-004-01-02-01</v>
      </c>
      <c r="B61" s="7" t="str">
        <f>'004 pr. asignavimai'!N81</f>
        <v>Gyventojų, kuriems patenkintas socialinės paslaugų poreikis Plungės krizių centre, dalis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2">
        <f>'004 pr. asignavimai'!R81</f>
        <v>100</v>
      </c>
      <c r="G61" s="358"/>
    </row>
    <row r="62" spans="1:7" ht="15" x14ac:dyDescent="0.2">
      <c r="A62" s="6" t="str">
        <f>'004 pr. asignavimai'!M82</f>
        <v>R-004-01-02-02</v>
      </c>
      <c r="B62" s="7" t="str">
        <f>'004 pr. asignavimai'!N82</f>
        <v>Vaikų, kurie gauna dienos socialinės globos paslaugas, dalis nuo poreikio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2">
        <f>'004 pr. asignavimai'!R82</f>
        <v>100</v>
      </c>
      <c r="G62" s="358"/>
    </row>
    <row r="63" spans="1:7" ht="30" x14ac:dyDescent="0.2">
      <c r="A63" s="6" t="str">
        <f>'004 pr. asignavimai'!M83</f>
        <v>R-004-01-02-03</v>
      </c>
      <c r="B63" s="7" t="str">
        <f>'004 pr. asignavimai'!N83</f>
        <v>Gyventojų, kuriems patenkintas socialinės paslaugų poreikis Plungės socialinių paslaugų centre, dalis</v>
      </c>
      <c r="C63" s="6" t="str">
        <f>'004 pr. asignavimai'!O83</f>
        <v>proc.</v>
      </c>
      <c r="D63" s="6">
        <f>'004 pr. asignavimai'!P83</f>
        <v>100</v>
      </c>
      <c r="E63" s="6">
        <f>'004 pr. asignavimai'!Q83</f>
        <v>100</v>
      </c>
      <c r="F63" s="112">
        <f>'004 pr. asignavimai'!R83</f>
        <v>100</v>
      </c>
      <c r="G63" s="354"/>
    </row>
    <row r="64" spans="1:7" ht="15" x14ac:dyDescent="0.2">
      <c r="A64" s="82" t="s">
        <v>177</v>
      </c>
      <c r="B64" s="360" t="str">
        <f>'004 pr. asignavimai'!D84</f>
        <v>Socialinių paslaugų centro veikla</v>
      </c>
      <c r="C64" s="360"/>
      <c r="D64" s="360"/>
      <c r="E64" s="360"/>
      <c r="F64" s="360"/>
      <c r="G64" s="348" t="s">
        <v>26</v>
      </c>
    </row>
    <row r="65" spans="1:7" ht="15" x14ac:dyDescent="0.2">
      <c r="A65" s="79" t="str">
        <f>'004 pr. asignavimai'!M84</f>
        <v xml:space="preserve">V-004-01-02-01-01 </v>
      </c>
      <c r="B65" s="80" t="str">
        <f>'004 pr. asignavimai'!N84</f>
        <v>Globojamų vaikų skaičius</v>
      </c>
      <c r="C65" s="79" t="str">
        <f>'004 pr. asignavimai'!O84</f>
        <v>asm.</v>
      </c>
      <c r="D65" s="79">
        <f>'004 pr. asignavimai'!P84</f>
        <v>85</v>
      </c>
      <c r="E65" s="79">
        <f>'004 pr. asignavimai'!Q84</f>
        <v>85</v>
      </c>
      <c r="F65" s="113">
        <f>'004 pr. asignavimai'!R84</f>
        <v>85</v>
      </c>
      <c r="G65" s="353"/>
    </row>
    <row r="66" spans="1:7" ht="15" x14ac:dyDescent="0.2">
      <c r="A66" s="79" t="str">
        <f>'004 pr. asignavimai'!M85</f>
        <v>V-004-01-02-01-02</v>
      </c>
      <c r="B66" s="80" t="str">
        <f>'004 pr. asignavimai'!N85</f>
        <v xml:space="preserve">Tiesiogiai su vaikais dirbančių specialistų skaičius </v>
      </c>
      <c r="C66" s="79" t="str">
        <f>'004 pr. asignavimai'!O85</f>
        <v>asm.</v>
      </c>
      <c r="D66" s="79">
        <f>'004 pr. asignavimai'!P85</f>
        <v>8</v>
      </c>
      <c r="E66" s="79">
        <f>'004 pr. asignavimai'!Q85</f>
        <v>8</v>
      </c>
      <c r="F66" s="113">
        <f>'004 pr. asignavimai'!R85</f>
        <v>8</v>
      </c>
      <c r="G66" s="353"/>
    </row>
    <row r="67" spans="1:7" ht="15" x14ac:dyDescent="0.2">
      <c r="A67" s="79" t="str">
        <f>'004 pr. asignavimai'!M86</f>
        <v>V-004-01-02-01-03</v>
      </c>
      <c r="B67" s="80" t="str">
        <f>'004 pr. asignavimai'!N86</f>
        <v xml:space="preserve">Sunkios negalios asmenų, gaunančių globos paslaugas, skaičius </v>
      </c>
      <c r="C67" s="79" t="str">
        <f>'004 pr. asignavimai'!O86</f>
        <v>asm.</v>
      </c>
      <c r="D67" s="79">
        <f>'004 pr. asignavimai'!P86</f>
        <v>70</v>
      </c>
      <c r="E67" s="79">
        <f>'004 pr. asignavimai'!Q86</f>
        <v>70</v>
      </c>
      <c r="F67" s="113">
        <f>'004 pr. asignavimai'!R86</f>
        <v>70</v>
      </c>
      <c r="G67" s="353"/>
    </row>
    <row r="68" spans="1:7" ht="15" x14ac:dyDescent="0.2">
      <c r="A68" s="79" t="str">
        <f>'004 pr. asignavimai'!M87</f>
        <v>V-004-01-02-01-04</v>
      </c>
      <c r="B68" s="80" t="str">
        <f>'004 pr. asignavimai'!N87</f>
        <v>Dienos užimtumo centre dalyvavusių lankytojų skaičius</v>
      </c>
      <c r="C68" s="79" t="str">
        <f>'004 pr. asignavimai'!O87</f>
        <v>asm.</v>
      </c>
      <c r="D68" s="79">
        <f>'004 pr. asignavimai'!P87</f>
        <v>16</v>
      </c>
      <c r="E68" s="79">
        <f>'004 pr. asignavimai'!Q87</f>
        <v>16</v>
      </c>
      <c r="F68" s="113">
        <f>'004 pr. asignavimai'!R87</f>
        <v>16</v>
      </c>
      <c r="G68" s="353"/>
    </row>
    <row r="69" spans="1:7" ht="15" x14ac:dyDescent="0.2">
      <c r="A69" s="79" t="str">
        <f>'004 pr. asignavimai'!M88</f>
        <v>V-004-01-02-01-05 (VB)</v>
      </c>
      <c r="B69" s="80" t="str">
        <f>'004 pr. asignavimai'!N88</f>
        <v>Šeimų, gaunančių socialines paslaugas, skaičius</v>
      </c>
      <c r="C69" s="79" t="str">
        <f>'004 pr. asignavimai'!O88</f>
        <v>vnt.</v>
      </c>
      <c r="D69" s="79">
        <f>'004 pr. asignavimai'!P88</f>
        <v>172</v>
      </c>
      <c r="E69" s="79">
        <f>'004 pr. asignavimai'!Q88</f>
        <v>180</v>
      </c>
      <c r="F69" s="113">
        <f>'004 pr. asignavimai'!R88</f>
        <v>180</v>
      </c>
      <c r="G69" s="349"/>
    </row>
    <row r="70" spans="1:7" ht="15" x14ac:dyDescent="0.2">
      <c r="A70" s="82" t="s">
        <v>178</v>
      </c>
      <c r="B70" s="360" t="str">
        <f>'004 pr. asignavimai'!D93</f>
        <v>Specialiojo ugdymo centro veikla</v>
      </c>
      <c r="C70" s="360"/>
      <c r="D70" s="360"/>
      <c r="E70" s="360"/>
      <c r="F70" s="360"/>
      <c r="G70" s="348" t="s">
        <v>26</v>
      </c>
    </row>
    <row r="71" spans="1:7" ht="15" x14ac:dyDescent="0.2">
      <c r="A71" s="79" t="str">
        <f>'004 pr. asignavimai'!M93</f>
        <v xml:space="preserve">V-004-01-02-02-01 </v>
      </c>
      <c r="B71" s="80" t="str">
        <f>'004 pr. asignavimai'!N93</f>
        <v>Vaikų su negalia, gaunančių dienos socialinės globos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3">
        <f>'004 pr. asignavimai'!R93</f>
        <v>15</v>
      </c>
      <c r="G71" s="353"/>
    </row>
    <row r="72" spans="1:7" ht="16.5" customHeight="1" x14ac:dyDescent="0.2">
      <c r="A72" s="79" t="str">
        <f>'004 pr. asignavimai'!M94</f>
        <v>V-004-01-02-02-02</v>
      </c>
      <c r="B72" s="80" t="str">
        <f>'004 pr. asignavimai'!N94</f>
        <v>Šeimų, auginančių vaikus su negalia ir gaunančių paslaugas, skaičius</v>
      </c>
      <c r="C72" s="79" t="str">
        <f>'004 pr. asignavimai'!O94</f>
        <v>vnt.</v>
      </c>
      <c r="D72" s="79">
        <f>'004 pr. asignavimai'!P94</f>
        <v>12</v>
      </c>
      <c r="E72" s="79">
        <f>'004 pr. asignavimai'!Q94</f>
        <v>13</v>
      </c>
      <c r="F72" s="113">
        <f>'004 pr. asignavimai'!R94</f>
        <v>15</v>
      </c>
      <c r="G72" s="349"/>
    </row>
    <row r="73" spans="1:7" ht="15" x14ac:dyDescent="0.2">
      <c r="A73" s="82" t="s">
        <v>179</v>
      </c>
      <c r="B73" s="360" t="str">
        <f>'004 pr. asignavimai'!D97</f>
        <v xml:space="preserve">Krizių centro veikla </v>
      </c>
      <c r="C73" s="360"/>
      <c r="D73" s="360"/>
      <c r="E73" s="360"/>
      <c r="F73" s="360"/>
      <c r="G73" s="348" t="s">
        <v>26</v>
      </c>
    </row>
    <row r="74" spans="1:7" ht="30" x14ac:dyDescent="0.2">
      <c r="A74" s="79" t="str">
        <f>'004 pr. asignavimai'!M97</f>
        <v>V-004-01-02-03-01</v>
      </c>
      <c r="B74" s="80" t="str">
        <f>'004 pr. asignavimai'!N97</f>
        <v xml:space="preserve">Socialinės priežiūros paslaugų (laikino apnakvindinimo ir apgyvendinimo) gavėjų skaičius </v>
      </c>
      <c r="C74" s="79" t="str">
        <f>'004 pr. asignavimai'!O97</f>
        <v>asm.</v>
      </c>
      <c r="D74" s="79">
        <f>'004 pr. asignavimai'!P97</f>
        <v>70</v>
      </c>
      <c r="E74" s="79">
        <f>'004 pr. asignavimai'!Q97</f>
        <v>75</v>
      </c>
      <c r="F74" s="113">
        <f>'004 pr. asignavimai'!R97</f>
        <v>80</v>
      </c>
      <c r="G74" s="349"/>
    </row>
    <row r="75" spans="1:7" ht="15" x14ac:dyDescent="0.2">
      <c r="A75" s="21" t="s">
        <v>182</v>
      </c>
      <c r="B75" s="361" t="str">
        <f>'004 pr. asignavimai'!C103</f>
        <v>Prisidėti prie užimtumo didinimo rajone</v>
      </c>
      <c r="C75" s="362"/>
      <c r="D75" s="362"/>
      <c r="E75" s="362"/>
      <c r="F75" s="362"/>
      <c r="G75" s="350" t="s">
        <v>270</v>
      </c>
    </row>
    <row r="76" spans="1:7" ht="15" x14ac:dyDescent="0.2">
      <c r="A76" s="6" t="str">
        <f>'004 pr. asignavimai'!M103</f>
        <v>R-004-01-03-01</v>
      </c>
      <c r="B76" s="7" t="str">
        <f>'004 pr. asignavimai'!N103</f>
        <v>Nedarbo lygis rajone</v>
      </c>
      <c r="C76" s="6" t="str">
        <f>'004 pr. asignavimai'!O103</f>
        <v>proc.</v>
      </c>
      <c r="D76" s="155">
        <f>'004 pr. asignavimai'!P103</f>
        <v>13</v>
      </c>
      <c r="E76" s="155">
        <f>'004 pr. asignavimai'!Q103</f>
        <v>12.5</v>
      </c>
      <c r="F76" s="156">
        <f>'004 pr. asignavimai'!R103</f>
        <v>12</v>
      </c>
      <c r="G76" s="352"/>
    </row>
    <row r="77" spans="1:7" ht="15" x14ac:dyDescent="0.2">
      <c r="A77" s="82" t="s">
        <v>181</v>
      </c>
      <c r="B77" s="360" t="str">
        <f>'004 pr. asignavimai'!D104</f>
        <v>Savivaldybės patvirtintai užimtumo didinimo programai įgyvendinti</v>
      </c>
      <c r="C77" s="360"/>
      <c r="D77" s="360"/>
      <c r="E77" s="360"/>
      <c r="F77" s="360"/>
      <c r="G77" s="348" t="s">
        <v>26</v>
      </c>
    </row>
    <row r="78" spans="1:7" ht="15" x14ac:dyDescent="0.2">
      <c r="A78" s="79" t="str">
        <f>'004 pr. asignavimai'!M104</f>
        <v>V-004-01-03-01-01 (VB)</v>
      </c>
      <c r="B78" s="80" t="str">
        <f>'004 pr. asignavimai'!N104</f>
        <v>Įdarbintų asmenų skaičius</v>
      </c>
      <c r="C78" s="79" t="str">
        <f>'004 pr. asignavimai'!O104</f>
        <v>asm.</v>
      </c>
      <c r="D78" s="79">
        <f>'004 pr. asignavimai'!P104</f>
        <v>30</v>
      </c>
      <c r="E78" s="79">
        <f>'004 pr. asignavimai'!Q104</f>
        <v>40</v>
      </c>
      <c r="F78" s="113">
        <f>'004 pr. asignavimai'!R104</f>
        <v>60</v>
      </c>
      <c r="G78" s="353"/>
    </row>
    <row r="79" spans="1:7" ht="15" x14ac:dyDescent="0.2">
      <c r="A79" s="79" t="str">
        <f>'004 pr. asignavimai'!M105</f>
        <v>V-004-01-03-01-02 (VB)</v>
      </c>
      <c r="B79" s="80" t="str">
        <f>'004 pr. asignavimai'!N105</f>
        <v>Paslaugas gavusių ilgalaikių bedarbių skaičius</v>
      </c>
      <c r="C79" s="79" t="str">
        <f>'004 pr. asignavimai'!O105</f>
        <v>asm.</v>
      </c>
      <c r="D79" s="79">
        <f>'004 pr. asignavimai'!P105</f>
        <v>50</v>
      </c>
      <c r="E79" s="79">
        <f>'004 pr. asignavimai'!Q105</f>
        <v>60</v>
      </c>
      <c r="F79" s="113">
        <f>'004 pr. asignavimai'!R105</f>
        <v>60</v>
      </c>
      <c r="G79" s="349"/>
    </row>
    <row r="80" spans="1:7" ht="15" x14ac:dyDescent="0.2">
      <c r="A80" s="21" t="s">
        <v>183</v>
      </c>
      <c r="B80" s="361" t="str">
        <f>'004 pr. asignavimai'!C109</f>
        <v>Gerinti pavėžėjimo paslaugų kokybę ir prieinamumą</v>
      </c>
      <c r="C80" s="362"/>
      <c r="D80" s="362"/>
      <c r="E80" s="362"/>
      <c r="F80" s="362"/>
      <c r="G80" s="350" t="s">
        <v>271</v>
      </c>
    </row>
    <row r="81" spans="1:7" ht="30" x14ac:dyDescent="0.2">
      <c r="A81" s="6" t="str">
        <f>'004 pr. asignavimai'!M109</f>
        <v>R-004-01-04-01</v>
      </c>
      <c r="B81" s="6" t="str">
        <f>'004 pr. asignavimai'!N109</f>
        <v>Vidutiniškai vienam gyventojui tenkančių kelionių miesto ir priemiesčio maršrutais skaičius</v>
      </c>
      <c r="C81" s="6" t="str">
        <f>'004 pr. asignavimai'!O109</f>
        <v>asm.</v>
      </c>
      <c r="D81" s="6">
        <f>'004 pr. asignavimai'!P109</f>
        <v>13</v>
      </c>
      <c r="E81" s="6">
        <f>'004 pr. asignavimai'!Q109</f>
        <v>14</v>
      </c>
      <c r="F81" s="112">
        <f>'004 pr. asignavimai'!R109</f>
        <v>15</v>
      </c>
      <c r="G81" s="354"/>
    </row>
    <row r="82" spans="1:7" ht="15" x14ac:dyDescent="0.2">
      <c r="A82" s="82" t="s">
        <v>257</v>
      </c>
      <c r="B82" s="360" t="str">
        <f>'004 pr. asignavimai'!D110</f>
        <v>„Plungės autobusų parkas“ veiklos gerinimas</v>
      </c>
      <c r="C82" s="360"/>
      <c r="D82" s="360"/>
      <c r="E82" s="360"/>
      <c r="F82" s="360"/>
      <c r="G82" s="355" t="s">
        <v>271</v>
      </c>
    </row>
    <row r="83" spans="1:7" ht="15" x14ac:dyDescent="0.2">
      <c r="A83" s="79" t="str">
        <f>'004 pr. asignavimai'!M110</f>
        <v>P-004-01-04-01-01</v>
      </c>
      <c r="B83" s="80" t="str">
        <f>'004 pr. asignavimai'!N110</f>
        <v>Įsigytų priemonių skaičius</v>
      </c>
      <c r="C83" s="79" t="str">
        <f>'004 pr. asignavimai'!O110</f>
        <v>vnt.</v>
      </c>
      <c r="D83" s="79">
        <f>'004 pr. asignavimai'!P110</f>
        <v>2</v>
      </c>
      <c r="E83" s="79">
        <f>'004 pr. asignavimai'!Q110</f>
        <v>4</v>
      </c>
      <c r="F83" s="113">
        <f>'004 pr. asignavimai'!R110</f>
        <v>3</v>
      </c>
      <c r="G83" s="349"/>
    </row>
    <row r="84" spans="1:7" ht="15" x14ac:dyDescent="0.2">
      <c r="A84" s="82" t="s">
        <v>184</v>
      </c>
      <c r="B84" s="360" t="str">
        <f>'004 pr. asignavimai'!D113</f>
        <v>Keleivių ir moksleivių pavėžėjimo užtikrinimas</v>
      </c>
      <c r="C84" s="360"/>
      <c r="D84" s="360"/>
      <c r="E84" s="360"/>
      <c r="F84" s="360"/>
      <c r="G84" s="348" t="s">
        <v>26</v>
      </c>
    </row>
    <row r="85" spans="1:7" ht="15" x14ac:dyDescent="0.2">
      <c r="A85" s="79" t="str">
        <f>'004 pr. asignavimai'!M113</f>
        <v>V-004-01-04-02-01</v>
      </c>
      <c r="B85" s="80" t="str">
        <f>'004 pr. asignavimai'!N113</f>
        <v>Viešuoju transportu pervežtų keleivių skaičius</v>
      </c>
      <c r="C85" s="79" t="str">
        <f>'004 pr. asignavimai'!O113</f>
        <v>asm.</v>
      </c>
      <c r="D85" s="79">
        <f>'004 pr. asignavimai'!P113</f>
        <v>445500</v>
      </c>
      <c r="E85" s="79">
        <f>'004 pr. asignavimai'!Q113</f>
        <v>490050</v>
      </c>
      <c r="F85" s="113">
        <f>'004 pr. asignavimai'!R113</f>
        <v>490500</v>
      </c>
      <c r="G85" s="349"/>
    </row>
    <row r="86" spans="1:7" ht="15" x14ac:dyDescent="0.2">
      <c r="A86" s="82" t="s">
        <v>331</v>
      </c>
      <c r="B86" s="360" t="str">
        <f>'004 pr. asignavimai'!D116</f>
        <v>Pacientų pavėžėjimo paslaugos užtikrinimas</v>
      </c>
      <c r="C86" s="360"/>
      <c r="D86" s="360"/>
      <c r="E86" s="360"/>
      <c r="F86" s="360"/>
      <c r="G86" s="348" t="s">
        <v>26</v>
      </c>
    </row>
    <row r="87" spans="1:7" ht="15" x14ac:dyDescent="0.2">
      <c r="A87" s="79" t="str">
        <f>'004 pr. asignavimai'!M116</f>
        <v>V-004-01-04-03-01</v>
      </c>
      <c r="B87" s="79" t="str">
        <f>'004 pr. asignavimai'!N116</f>
        <v>Pervežtų pacientų skaičius</v>
      </c>
      <c r="C87" s="79" t="str">
        <f>'004 pr. asignavimai'!O116</f>
        <v>asm.</v>
      </c>
      <c r="D87" s="79">
        <f>'004 pr. asignavimai'!P116</f>
        <v>200</v>
      </c>
      <c r="E87" s="79">
        <f>'004 pr. asignavimai'!Q116</f>
        <v>300</v>
      </c>
      <c r="F87" s="79">
        <f>'004 pr. asignavimai'!R116</f>
        <v>400</v>
      </c>
      <c r="G87" s="349"/>
    </row>
    <row r="88" spans="1:7" ht="15" x14ac:dyDescent="0.2">
      <c r="A88" s="21" t="s">
        <v>185</v>
      </c>
      <c r="B88" s="363" t="str">
        <f>'004 pr. asignavimai'!C122</f>
        <v>Padidinti kokybiškų ir kvalifikuotų asmens sveikatos priežiūros paslaugų prieinamumą Plungės rajono savivaldybės gyventojams</v>
      </c>
      <c r="C88" s="364"/>
      <c r="D88" s="364"/>
      <c r="E88" s="364"/>
      <c r="F88" s="364"/>
      <c r="G88" s="350" t="s">
        <v>272</v>
      </c>
    </row>
    <row r="89" spans="1:7" ht="30" x14ac:dyDescent="0.2">
      <c r="A89" s="94" t="str">
        <f>'004 pr. asignavimai'!M122</f>
        <v>R-004-02-01-01</v>
      </c>
      <c r="B89" s="110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4">
        <f>'004 pr. asignavimai'!R122</f>
        <v>0.5</v>
      </c>
      <c r="G89" s="351"/>
    </row>
    <row r="90" spans="1:7" ht="15" x14ac:dyDescent="0.2">
      <c r="A90" s="94" t="str">
        <f>'004 pr. asignavimai'!M123</f>
        <v>R-004-02-01-02</v>
      </c>
      <c r="B90" s="110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4">
        <f>'004 pr. asignavimai'!R123</f>
        <v>5</v>
      </c>
      <c r="G90" s="352"/>
    </row>
    <row r="91" spans="1:7" ht="15" x14ac:dyDescent="0.2">
      <c r="A91" s="82" t="s">
        <v>195</v>
      </c>
      <c r="B91" s="360" t="str">
        <f>'004 pr. asignavimai'!D124</f>
        <v>Ligoninės programos įgyvendinimas</v>
      </c>
      <c r="C91" s="360"/>
      <c r="D91" s="360"/>
      <c r="E91" s="360"/>
      <c r="F91" s="360"/>
      <c r="G91" s="355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3">
        <f>'004 pr. asignavimai'!R124</f>
        <v>1</v>
      </c>
      <c r="G92" s="356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3">
        <f>'004 pr. asignavimai'!R125</f>
        <v>39</v>
      </c>
      <c r="G93" s="356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3">
        <f>'004 pr. asignavimai'!R126</f>
        <v>2500</v>
      </c>
      <c r="G94" s="357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3">
        <f>'004 pr. asignavimai'!R127</f>
        <v>100</v>
      </c>
      <c r="G95" s="149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3">
        <f>'004 pr. asignavimai'!R128</f>
        <v>10</v>
      </c>
      <c r="G96" s="149"/>
    </row>
    <row r="97" spans="1:7" ht="15" x14ac:dyDescent="0.2">
      <c r="A97" s="82" t="s">
        <v>186</v>
      </c>
      <c r="B97" s="360" t="str">
        <f>'004 pr. asignavimai'!D131</f>
        <v>Saugios nakvynės paslaugos organizavimas  Plungės ligoninėje</v>
      </c>
      <c r="C97" s="360"/>
      <c r="D97" s="360"/>
      <c r="E97" s="360"/>
      <c r="F97" s="360"/>
      <c r="G97" s="348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3">
        <f>'004 pr. asignavimai'!R131</f>
        <v>220</v>
      </c>
      <c r="G98" s="349"/>
    </row>
    <row r="99" spans="1:7" ht="70.5" customHeight="1" x14ac:dyDescent="0.2">
      <c r="A99" s="21" t="s">
        <v>188</v>
      </c>
      <c r="B99" s="361" t="str">
        <f>'004 pr. asignavimai'!C135</f>
        <v>Siekti, kad BĮ Plungės rajono savivaldybės visuomenės sveikatos biuras taptų modernia šiuolaikine įstaiga, kurioje dirbs kvalifikuoti, išsilavinę specialistai</v>
      </c>
      <c r="C99" s="362"/>
      <c r="D99" s="362"/>
      <c r="E99" s="362"/>
      <c r="F99" s="362"/>
      <c r="G99" s="350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2">
        <f>'004 pr. asignavimai'!R135</f>
        <v>0.5</v>
      </c>
      <c r="G100" s="352"/>
    </row>
    <row r="101" spans="1:7" ht="15" x14ac:dyDescent="0.2">
      <c r="A101" s="82" t="s">
        <v>187</v>
      </c>
      <c r="B101" s="360" t="str">
        <f>'004 pr. asignavimai'!D136</f>
        <v>Visuomenės sveikatos biuro veikla</v>
      </c>
      <c r="C101" s="360"/>
      <c r="D101" s="360"/>
      <c r="E101" s="360"/>
      <c r="F101" s="360"/>
      <c r="G101" s="348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3">
        <f>'004 pr. asignavimai'!R136</f>
        <v>12</v>
      </c>
      <c r="G102" s="353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3">
        <f>'004 pr. asignavimai'!R137</f>
        <v>1400</v>
      </c>
      <c r="G103" s="353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3">
        <f>'004 pr. asignavimai'!R138</f>
        <v>120</v>
      </c>
      <c r="G104" s="349"/>
    </row>
    <row r="105" spans="1:7" ht="33" customHeight="1" x14ac:dyDescent="0.2">
      <c r="A105" s="82" t="s">
        <v>282</v>
      </c>
      <c r="B105" s="360" t="s">
        <v>87</v>
      </c>
      <c r="C105" s="360"/>
      <c r="D105" s="360"/>
      <c r="E105" s="360"/>
      <c r="F105" s="360"/>
      <c r="G105" s="355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3">
        <f>'004 pr. asignavimai'!R142</f>
        <v>105</v>
      </c>
      <c r="G106" s="356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3">
        <f>'004 pr. asignavimai'!R143</f>
        <v>29</v>
      </c>
      <c r="G107" s="357"/>
    </row>
    <row r="108" spans="1:7" ht="33" customHeight="1" x14ac:dyDescent="0.2">
      <c r="A108" s="21" t="s">
        <v>189</v>
      </c>
      <c r="B108" s="361" t="str">
        <f>'004 pr. asignavimai'!C149</f>
        <v>Užtikrinti Plungės rajono savivaldybės ir socialinio būsto fondo plėtrą</v>
      </c>
      <c r="C108" s="362"/>
      <c r="D108" s="362"/>
      <c r="E108" s="362"/>
      <c r="F108" s="362"/>
      <c r="G108" s="350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2">
        <f>'004 pr. asignavimai'!R149</f>
        <v>15</v>
      </c>
      <c r="G109" s="352"/>
    </row>
    <row r="110" spans="1:7" ht="33" customHeight="1" x14ac:dyDescent="0.2">
      <c r="A110" s="82" t="s">
        <v>194</v>
      </c>
      <c r="B110" s="360" t="str">
        <f>'004 pr. asignavimai'!D150</f>
        <v>Savivaldybės ir socialinio būsto fondo plėtra</v>
      </c>
      <c r="C110" s="360"/>
      <c r="D110" s="360"/>
      <c r="E110" s="360"/>
      <c r="F110" s="360"/>
      <c r="G110" s="355" t="s">
        <v>275</v>
      </c>
    </row>
    <row r="111" spans="1:7" ht="25.5" customHeight="1" x14ac:dyDescent="0.2">
      <c r="A111" s="150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3">
        <f>'004 pr. asignavimai'!R150</f>
        <v>1</v>
      </c>
      <c r="G111" s="357"/>
    </row>
    <row r="112" spans="1:7" ht="15" x14ac:dyDescent="0.2">
      <c r="A112" s="21" t="s">
        <v>191</v>
      </c>
      <c r="B112" s="361" t="str">
        <f>'004 pr. asignavimai'!C157</f>
        <v>Užtikrinti pirties ir viešojo tualeto nepertraukiamą veiklą</v>
      </c>
      <c r="C112" s="362"/>
      <c r="D112" s="362"/>
      <c r="E112" s="362"/>
      <c r="F112" s="362"/>
      <c r="G112" s="350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2">
        <f>'004 pr. asignavimai'!R157</f>
        <v>80</v>
      </c>
      <c r="G113" s="358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2">
        <f>'004 pr. asignavimai'!R158</f>
        <v>100</v>
      </c>
      <c r="G114" s="354"/>
    </row>
    <row r="115" spans="1:7" ht="15" x14ac:dyDescent="0.2">
      <c r="A115" s="82" t="s">
        <v>190</v>
      </c>
      <c r="B115" s="360" t="str">
        <f>'004 pr. asignavimai'!D159</f>
        <v>"Plungės būstas" programos įgyvendinimas</v>
      </c>
      <c r="C115" s="360"/>
      <c r="D115" s="360"/>
      <c r="E115" s="360"/>
      <c r="F115" s="360"/>
      <c r="G115" s="348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3">
        <f>'004 pr. asignavimai'!R159</f>
        <v>2</v>
      </c>
      <c r="G116" s="349"/>
    </row>
    <row r="117" spans="1:7" ht="15" x14ac:dyDescent="0.2">
      <c r="A117" s="21" t="s">
        <v>192</v>
      </c>
      <c r="B117" s="361" t="str">
        <f>'004 pr. asignavimai'!C165</f>
        <v>Vykdyti nusikalstamų veikų bei teisės pažeidimų prevenciją ir tyrimus</v>
      </c>
      <c r="C117" s="362"/>
      <c r="D117" s="362"/>
      <c r="E117" s="362"/>
      <c r="F117" s="362"/>
      <c r="G117" s="359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2">
        <f>'004 pr. asignavimai'!R165</f>
        <v>1</v>
      </c>
      <c r="G118" s="354"/>
    </row>
    <row r="119" spans="1:7" ht="15" x14ac:dyDescent="0.2">
      <c r="A119" s="82" t="s">
        <v>193</v>
      </c>
      <c r="B119" s="360" t="str">
        <f>'004 pr. asignavimai'!D166</f>
        <v>Policijos komisariato programos įgyvendinimas</v>
      </c>
      <c r="C119" s="360"/>
      <c r="D119" s="360"/>
      <c r="E119" s="360"/>
      <c r="F119" s="360"/>
      <c r="G119" s="348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3">
        <f>'004 pr. asignavimai'!R166</f>
        <v>20</v>
      </c>
      <c r="G120" s="353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3">
        <f>'004 pr. asignavimai'!R167</f>
        <v>25</v>
      </c>
      <c r="G121" s="353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3">
        <f>'004 pr. asignavimai'!R168</f>
        <v>25</v>
      </c>
      <c r="G122" s="353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3">
        <f>'004 pr. asignavimai'!R169</f>
        <v>30</v>
      </c>
      <c r="G123" s="349"/>
    </row>
    <row r="124" spans="1:7" ht="31.5" customHeight="1" x14ac:dyDescent="0.2">
      <c r="A124" s="21" t="s">
        <v>196</v>
      </c>
      <c r="B124" s="361" t="str">
        <f>'004 pr. asignavimai'!C175</f>
        <v>Teikti finansavimą Savivaldybės įstaigoms, pritraukusioms reikalingus specialistus</v>
      </c>
      <c r="C124" s="362"/>
      <c r="D124" s="362"/>
      <c r="E124" s="362"/>
      <c r="F124" s="362"/>
      <c r="G124" s="350" t="s">
        <v>276</v>
      </c>
    </row>
    <row r="125" spans="1:7" ht="31.5" customHeight="1" x14ac:dyDescent="0.2">
      <c r="A125" s="6" t="str">
        <f>'004 pr. asignavimai'!M175</f>
        <v>R-004-06-01-01</v>
      </c>
      <c r="B125" s="7" t="str">
        <f>'004 pr. asignavimai'!N175</f>
        <v>Pritrauktų specialistų skaičius</v>
      </c>
      <c r="C125" s="6" t="str">
        <f>'004 pr. asignavimai'!O175</f>
        <v>asm.</v>
      </c>
      <c r="D125" s="6">
        <f>'004 pr. asignavimai'!P175</f>
        <v>5</v>
      </c>
      <c r="E125" s="6">
        <f>'004 pr. asignavimai'!Q175</f>
        <v>5</v>
      </c>
      <c r="F125" s="112">
        <f>'004 pr. asignavimai'!R175</f>
        <v>5</v>
      </c>
      <c r="G125" s="354"/>
    </row>
    <row r="126" spans="1:7" ht="29.25" customHeight="1" x14ac:dyDescent="0.2">
      <c r="A126" s="82" t="s">
        <v>197</v>
      </c>
      <c r="B126" s="360" t="str">
        <f>'004 pr. asignavimai'!D176</f>
        <v>Savivaldybės įstaigoms reikalingų specialybių darbuotojų pritraukimo finansinis skatinimas</v>
      </c>
      <c r="C126" s="360"/>
      <c r="D126" s="360"/>
      <c r="E126" s="360"/>
      <c r="F126" s="360"/>
      <c r="G126" s="355" t="s">
        <v>276</v>
      </c>
    </row>
    <row r="127" spans="1:7" ht="19.5" customHeight="1" x14ac:dyDescent="0.2">
      <c r="A127" s="79" t="str">
        <f>'004 pr. asignavimai'!M176</f>
        <v>P-004-06-01-01-01</v>
      </c>
      <c r="B127" s="80" t="str">
        <f>'004 pr. asignavimai'!N176</f>
        <v>Specialistų, gavusių kompensacijas, skaičius</v>
      </c>
      <c r="C127" s="79" t="str">
        <f>'004 pr. asignavimai'!O176</f>
        <v>asm.</v>
      </c>
      <c r="D127" s="79">
        <f>'004 pr. asignavimai'!P176</f>
        <v>5</v>
      </c>
      <c r="E127" s="79">
        <f>'004 pr. asignavimai'!Q176</f>
        <v>5</v>
      </c>
      <c r="F127" s="113">
        <f>'004 pr. asignavimai'!R176</f>
        <v>5</v>
      </c>
      <c r="G127" s="353"/>
    </row>
    <row r="128" spans="1:7" ht="19.5" customHeight="1" x14ac:dyDescent="0.2">
      <c r="A128" s="79" t="str">
        <f>'004 pr. asignavimai'!M177</f>
        <v>P-004-06-01-01-02</v>
      </c>
      <c r="B128" s="80" t="str">
        <f>'004 pr. asignavimai'!N177</f>
        <v>Suteiktų savivaldybės būstų skaičius</v>
      </c>
      <c r="C128" s="79" t="str">
        <f>'004 pr. asignavimai'!O177</f>
        <v>vnt.</v>
      </c>
      <c r="D128" s="79">
        <f>'004 pr. asignavimai'!P177</f>
        <v>5</v>
      </c>
      <c r="E128" s="79">
        <f>'004 pr. asignavimai'!Q177</f>
        <v>5</v>
      </c>
      <c r="F128" s="113">
        <f>'004 pr. asignavimai'!R177</f>
        <v>5</v>
      </c>
      <c r="G128" s="349"/>
    </row>
  </sheetData>
  <mergeCells count="81"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B73:F73"/>
    <mergeCell ref="B75:F75"/>
    <mergeCell ref="B60:F60"/>
    <mergeCell ref="B64:F64"/>
    <mergeCell ref="B70:F70"/>
    <mergeCell ref="B91:F91"/>
    <mergeCell ref="B77:F77"/>
    <mergeCell ref="B80:F80"/>
    <mergeCell ref="B82:F82"/>
    <mergeCell ref="B84:F84"/>
    <mergeCell ref="B88:F88"/>
    <mergeCell ref="B86:F86"/>
    <mergeCell ref="B126:F126"/>
    <mergeCell ref="B124:F124"/>
    <mergeCell ref="B115:F115"/>
    <mergeCell ref="B119:F119"/>
    <mergeCell ref="B117:F117"/>
    <mergeCell ref="B110:F110"/>
    <mergeCell ref="B112:F112"/>
    <mergeCell ref="B105:F105"/>
    <mergeCell ref="B108:F108"/>
    <mergeCell ref="B97:F97"/>
    <mergeCell ref="B99:F99"/>
    <mergeCell ref="B101:F101"/>
    <mergeCell ref="G64:G69"/>
    <mergeCell ref="G70:G72"/>
    <mergeCell ref="G41:G43"/>
    <mergeCell ref="G44:G48"/>
    <mergeCell ref="G49:G50"/>
    <mergeCell ref="G55:G57"/>
    <mergeCell ref="G60:G63"/>
    <mergeCell ref="G51:G54"/>
    <mergeCell ref="G126:G128"/>
    <mergeCell ref="G108:G109"/>
    <mergeCell ref="G110:G111"/>
    <mergeCell ref="G112:G114"/>
    <mergeCell ref="G115:G116"/>
    <mergeCell ref="G117:G118"/>
    <mergeCell ref="G73:G74"/>
    <mergeCell ref="G75:G76"/>
    <mergeCell ref="G77:G79"/>
    <mergeCell ref="G80:G81"/>
    <mergeCell ref="G82:G83"/>
    <mergeCell ref="G84:G85"/>
    <mergeCell ref="G88:G90"/>
    <mergeCell ref="G119:G123"/>
    <mergeCell ref="G124:G125"/>
    <mergeCell ref="G91:G94"/>
    <mergeCell ref="G97:G98"/>
    <mergeCell ref="G99:G100"/>
    <mergeCell ref="G105:G107"/>
    <mergeCell ref="G101:G104"/>
    <mergeCell ref="G86:G87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4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2024-05-30T15:21:40Z</dcterms:modified>
</cp:coreProperties>
</file>