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asignavimai'!$A$1:$R$116</definedName>
    <definedName name="_xlnm.Print_Area" localSheetId="1">'002 pr.vert.krit.suvestinė'!$A$1:$G$46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0" i="3" l="1"/>
  <c r="I110" i="3"/>
  <c r="J110" i="3"/>
  <c r="K110" i="3"/>
  <c r="G110" i="3"/>
  <c r="I59" i="3" l="1"/>
  <c r="I60" i="3"/>
  <c r="I53" i="3"/>
  <c r="I21" i="3"/>
  <c r="I65" i="3" l="1"/>
  <c r="H65" i="3"/>
  <c r="J65" i="3"/>
  <c r="K65" i="3"/>
  <c r="H109" i="3" l="1"/>
  <c r="I109" i="3"/>
  <c r="J109" i="3"/>
  <c r="K109" i="3"/>
  <c r="H107" i="3"/>
  <c r="I107" i="3"/>
  <c r="J107" i="3"/>
  <c r="K107" i="3"/>
  <c r="G107" i="3"/>
  <c r="H106" i="3"/>
  <c r="I106" i="3"/>
  <c r="J106" i="3"/>
  <c r="K106" i="3"/>
  <c r="H104" i="3"/>
  <c r="I104" i="3"/>
  <c r="J104" i="3"/>
  <c r="K104" i="3"/>
  <c r="H47" i="3" l="1"/>
  <c r="I47" i="3"/>
  <c r="J47" i="3"/>
  <c r="K47" i="3"/>
  <c r="G47" i="3"/>
  <c r="H39" i="3" l="1"/>
  <c r="I39" i="3"/>
  <c r="J39" i="3"/>
  <c r="K39" i="3"/>
  <c r="I26" i="3"/>
  <c r="G78" i="3" l="1"/>
  <c r="G50" i="3"/>
  <c r="G65" i="3" s="1"/>
  <c r="G35" i="3" l="1"/>
  <c r="G34" i="3"/>
  <c r="G22" i="3"/>
  <c r="G21" i="3"/>
  <c r="G20" i="3"/>
  <c r="G19" i="3"/>
  <c r="G104" i="3" s="1"/>
  <c r="G106" i="3" l="1"/>
  <c r="G109" i="3"/>
  <c r="G31" i="3"/>
  <c r="G39" i="3"/>
  <c r="F34" i="4"/>
  <c r="E34" i="4"/>
  <c r="D34" i="4"/>
  <c r="C34" i="4"/>
  <c r="B34" i="4"/>
  <c r="A34" i="4"/>
  <c r="S39" i="3" l="1"/>
  <c r="B46" i="4" l="1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6" i="4"/>
  <c r="C36" i="4"/>
  <c r="D36" i="4"/>
  <c r="E36" i="4"/>
  <c r="F36" i="4"/>
  <c r="A36" i="4"/>
  <c r="B35" i="4"/>
  <c r="B33" i="4"/>
  <c r="B32" i="4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3" i="4"/>
  <c r="C23" i="4"/>
  <c r="D23" i="4"/>
  <c r="E23" i="4"/>
  <c r="F23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G82" i="3"/>
  <c r="H82" i="3"/>
  <c r="I82" i="3"/>
  <c r="J82" i="3"/>
  <c r="K82" i="3"/>
  <c r="K31" i="3"/>
  <c r="J31" i="3"/>
  <c r="I31" i="3"/>
  <c r="H31" i="3"/>
  <c r="S47" i="3" l="1"/>
  <c r="S65" i="3"/>
  <c r="S31" i="3"/>
  <c r="S82" i="3"/>
  <c r="K85" i="3"/>
  <c r="J85" i="3"/>
  <c r="I85" i="3"/>
  <c r="H85" i="3"/>
  <c r="G85" i="3"/>
  <c r="G86" i="3" s="1"/>
  <c r="K78" i="3"/>
  <c r="J78" i="3"/>
  <c r="I78" i="3"/>
  <c r="H78" i="3"/>
  <c r="H73" i="3"/>
  <c r="I73" i="3"/>
  <c r="J73" i="3"/>
  <c r="K73" i="3"/>
  <c r="G73" i="3"/>
  <c r="H70" i="3"/>
  <c r="I70" i="3"/>
  <c r="J70" i="3"/>
  <c r="K70" i="3"/>
  <c r="G70" i="3"/>
  <c r="H17" i="3"/>
  <c r="H66" i="3" s="1"/>
  <c r="I17" i="3"/>
  <c r="I66" i="3" s="1"/>
  <c r="J17" i="3"/>
  <c r="J66" i="3" s="1"/>
  <c r="K17" i="3"/>
  <c r="K66" i="3" s="1"/>
  <c r="S85" i="3" l="1"/>
  <c r="G74" i="3"/>
  <c r="H86" i="3"/>
  <c r="K86" i="3"/>
  <c r="J86" i="3"/>
  <c r="I86" i="3"/>
  <c r="S70" i="3"/>
  <c r="S73" i="3"/>
  <c r="S78" i="3"/>
  <c r="K74" i="3"/>
  <c r="J74" i="3"/>
  <c r="I74" i="3"/>
  <c r="H74" i="3"/>
  <c r="K95" i="3"/>
  <c r="J95" i="3"/>
  <c r="I95" i="3"/>
  <c r="H95" i="3"/>
  <c r="G95" i="3"/>
  <c r="H87" i="3" l="1"/>
  <c r="I87" i="3"/>
  <c r="J87" i="3"/>
  <c r="K87" i="3"/>
  <c r="I96" i="3"/>
  <c r="I97" i="3" s="1"/>
  <c r="I114" i="3"/>
  <c r="G96" i="3"/>
  <c r="G97" i="3" s="1"/>
  <c r="G114" i="3"/>
  <c r="H96" i="3"/>
  <c r="H97" i="3" s="1"/>
  <c r="H98" i="3" s="1"/>
  <c r="H114" i="3"/>
  <c r="J96" i="3"/>
  <c r="J97" i="3" s="1"/>
  <c r="J98" i="3" s="1"/>
  <c r="J114" i="3"/>
  <c r="K96" i="3"/>
  <c r="K97" i="3" s="1"/>
  <c r="K114" i="3"/>
  <c r="K98" i="3" l="1"/>
  <c r="I98" i="3"/>
  <c r="K113" i="3"/>
  <c r="J113" i="3"/>
  <c r="I113" i="3"/>
  <c r="H113" i="3"/>
  <c r="G113" i="3"/>
  <c r="J112" i="3" l="1"/>
  <c r="H112" i="3"/>
  <c r="K112" i="3"/>
  <c r="I112" i="3"/>
  <c r="G112" i="3"/>
  <c r="G17" i="3" l="1"/>
  <c r="G66" i="3" l="1"/>
  <c r="G87" i="3" s="1"/>
  <c r="G98" i="3" s="1"/>
  <c r="S17" i="3"/>
  <c r="I115" i="3"/>
  <c r="I117" i="3"/>
  <c r="K117" i="3"/>
  <c r="K115" i="3"/>
  <c r="J115" i="3"/>
  <c r="J117" i="3"/>
  <c r="H115" i="3"/>
  <c r="G115" i="3"/>
  <c r="G117" i="3" l="1"/>
  <c r="H117" i="3" l="1"/>
</calcChain>
</file>

<file path=xl/sharedStrings.xml><?xml version="1.0" encoding="utf-8"?>
<sst xmlns="http://schemas.openxmlformats.org/spreadsheetml/2006/main" count="490" uniqueCount="164">
  <si>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</si>
  <si>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</si>
  <si>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</si>
  <si>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</si>
  <si>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</si>
  <si>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</si>
  <si>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</si>
  <si>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</si>
  <si>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</si>
  <si>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</si>
  <si>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</si>
  <si>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</si>
  <si>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</si>
  <si>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</si>
  <si>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</si>
  <si>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</si>
  <si>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</si>
  <si>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</si>
  <si>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</si>
  <si>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</si>
  <si>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</si>
  <si>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</si>
  <si>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</si>
  <si>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</si>
  <si>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</si>
  <si>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</si>
  <si>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</si>
  <si>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</si>
  <si>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</si>
  <si>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</si>
  <si>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</si>
  <si>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</si>
  <si>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</si>
  <si>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</si>
  <si>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</si>
  <si>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</si>
  <si>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</si>
  <si>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</si>
  <si>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</si>
  <si>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</si>
  <si>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</si>
  <si>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</si>
  <si>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</si>
  <si>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</si>
  <si>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</si>
  <si>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</si>
  <si>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</si>
  <si>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</si>
  <si>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</si>
  <si>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</si>
  <si>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</si>
  <si>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</si>
  <si>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</si>
  <si>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</si>
  <si>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</si>
  <si>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</si>
  <si>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</si>
  <si>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</si>
  <si>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</si>
  <si>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</si>
  <si>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</si>
  <si>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</si>
  <si>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</si>
  <si>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</si>
  <si>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</si>
  <si>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</si>
  <si>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</si>
  <si>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</si>
  <si>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</si>
  <si>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</si>
  <si>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</si>
  <si>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</si>
  <si>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</si>
  <si>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</si>
  <si>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</si>
  <si>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</si>
  <si>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</si>
  <si>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</si>
  <si>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</si>
  <si>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</si>
  <si>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</si>
  <si>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</si>
  <si>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</si>
  <si>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</si>
  <si>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</si>
  <si>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</si>
  <si>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</si>
  <si>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</si>
  <si>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</si>
  <si>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</si>
  <si>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</si>
  <si>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</si>
  <si>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</si>
  <si>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</si>
  <si>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</si>
  <si>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</si>
  <si>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</si>
  <si>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</si>
  <si>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</si>
  <si>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</si>
  <si>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</si>
  <si>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</si>
  <si>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</si>
  <si>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</si>
  <si>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</si>
  <si>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</si>
  <si>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</si>
  <si>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</si>
  <si>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</si>
  <si>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</si>
  <si>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</si>
  <si>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</si>
  <si>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</si>
  <si>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</si>
  <si>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</si>
  <si>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</si>
  <si>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</si>
  <si>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</si>
  <si>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</si>
  <si>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</si>
  <si>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</si>
  <si>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</si>
  <si>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</si>
  <si>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</si>
  <si>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</si>
  <si>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</si>
  <si>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</si>
  <si>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</si>
  <si>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</si>
  <si>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</si>
  <si>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</si>
  <si>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</si>
  <si>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</si>
  <si>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</si>
  <si>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</si>
  <si>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</si>
  <si>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</si>
  <si>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</si>
  <si>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</si>
  <si>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</si>
  <si>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sprendimu Nr.T1-</t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</si>
  <si>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</si>
  <si>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</si>
  <si>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</si>
  <si>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</si>
  <si>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</si>
  <si>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</si>
  <si>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</si>
  <si>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</si>
  <si>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</si>
  <si>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2024 m. vasario 8 d. </t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</si>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</sst>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tabSelected="1" zoomScale="85" zoomScaleNormal="85" zoomScaleSheetLayoutView="100" workbookViewId="0">
      <pane ySplit="11" topLeftCell="A30" activePane="bottomLeft" state="frozen"/>
      <selection pane="bottomLeft" activeCell="I6" sqref="I6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141</v>
      </c>
    </row>
    <row r="2" spans="1:20" x14ac:dyDescent="0.2">
      <c r="N2" s="1" t="s">
        <v>139</v>
      </c>
    </row>
    <row r="3" spans="1:20" x14ac:dyDescent="0.2">
      <c r="N3" s="1" t="s">
        <v>150</v>
      </c>
    </row>
    <row r="4" spans="1:20" x14ac:dyDescent="0.2">
      <c r="N4" s="1" t="s">
        <v>140</v>
      </c>
    </row>
    <row r="5" spans="1:20" x14ac:dyDescent="0.2">
      <c r="I5" s="135"/>
      <c r="J5" s="135"/>
      <c r="K5" s="135"/>
      <c r="N5" s="135" t="s">
        <v>151</v>
      </c>
    </row>
    <row r="6" spans="1:20" x14ac:dyDescent="0.2">
      <c r="I6" s="135"/>
      <c r="J6" s="135"/>
      <c r="K6" s="135"/>
      <c r="N6" s="135" t="s">
        <v>144</v>
      </c>
    </row>
    <row r="7" spans="1:20" x14ac:dyDescent="0.2">
      <c r="I7" s="135"/>
      <c r="J7" s="135"/>
      <c r="K7" s="135"/>
      <c r="N7" s="135" t="s">
        <v>159</v>
      </c>
    </row>
    <row r="8" spans="1:20" x14ac:dyDescent="0.2">
      <c r="I8" s="134"/>
      <c r="J8" s="134"/>
      <c r="K8" s="134"/>
      <c r="L8" s="134"/>
    </row>
    <row r="9" spans="1:20" ht="29.25" customHeight="1" x14ac:dyDescent="0.2">
      <c r="A9" s="217" t="s">
        <v>149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56"/>
    </row>
    <row r="10" spans="1:20" ht="32.25" customHeight="1" x14ac:dyDescent="0.2">
      <c r="A10" s="195" t="s">
        <v>11</v>
      </c>
      <c r="B10" s="195" t="s">
        <v>125</v>
      </c>
      <c r="C10" s="195" t="s">
        <v>12</v>
      </c>
      <c r="D10" s="195" t="s">
        <v>13</v>
      </c>
      <c r="E10" s="195" t="s">
        <v>5</v>
      </c>
      <c r="F10" s="195" t="s">
        <v>118</v>
      </c>
      <c r="G10" s="195" t="s">
        <v>145</v>
      </c>
      <c r="H10" s="195" t="s">
        <v>126</v>
      </c>
      <c r="I10" s="202" t="s">
        <v>146</v>
      </c>
      <c r="J10" s="195" t="s">
        <v>147</v>
      </c>
      <c r="K10" s="195" t="s">
        <v>148</v>
      </c>
      <c r="L10" s="195" t="s">
        <v>127</v>
      </c>
      <c r="M10" s="186" t="s">
        <v>9</v>
      </c>
      <c r="N10" s="186" t="s">
        <v>122</v>
      </c>
      <c r="O10" s="186"/>
      <c r="P10" s="186" t="s">
        <v>123</v>
      </c>
      <c r="Q10" s="186"/>
      <c r="R10" s="186"/>
      <c r="S10" s="218" t="s">
        <v>156</v>
      </c>
    </row>
    <row r="11" spans="1:20" ht="37.5" customHeight="1" x14ac:dyDescent="0.2">
      <c r="A11" s="195"/>
      <c r="B11" s="195"/>
      <c r="C11" s="195"/>
      <c r="D11" s="195"/>
      <c r="E11" s="195"/>
      <c r="F11" s="195"/>
      <c r="G11" s="195"/>
      <c r="H11" s="195"/>
      <c r="I11" s="202"/>
      <c r="J11" s="195"/>
      <c r="K11" s="195"/>
      <c r="L11" s="195"/>
      <c r="M11" s="186"/>
      <c r="N11" s="26" t="s">
        <v>1</v>
      </c>
      <c r="O11" s="26" t="s">
        <v>14</v>
      </c>
      <c r="P11" s="126">
        <v>2024</v>
      </c>
      <c r="Q11" s="126">
        <v>2025</v>
      </c>
      <c r="R11" s="126">
        <v>2026</v>
      </c>
      <c r="S11" s="218"/>
    </row>
    <row r="12" spans="1:20" x14ac:dyDescent="0.2">
      <c r="A12" s="119">
        <v>1</v>
      </c>
      <c r="B12" s="119">
        <v>2</v>
      </c>
      <c r="C12" s="119">
        <v>3</v>
      </c>
      <c r="D12" s="119">
        <v>4</v>
      </c>
      <c r="E12" s="119">
        <v>5</v>
      </c>
      <c r="F12" s="119">
        <v>6</v>
      </c>
      <c r="G12" s="119">
        <v>7</v>
      </c>
      <c r="H12" s="119">
        <v>8</v>
      </c>
      <c r="I12" s="155">
        <v>9</v>
      </c>
      <c r="J12" s="119">
        <v>10</v>
      </c>
      <c r="K12" s="119">
        <v>11</v>
      </c>
      <c r="L12" s="119">
        <v>12</v>
      </c>
      <c r="M12" s="126"/>
      <c r="N12" s="26"/>
      <c r="O12" s="26"/>
      <c r="P12" s="126"/>
      <c r="Q12" s="126"/>
      <c r="R12" s="126"/>
      <c r="S12" s="120">
        <v>13</v>
      </c>
    </row>
    <row r="13" spans="1:20" ht="18" customHeight="1" x14ac:dyDescent="0.2">
      <c r="A13" s="27" t="s">
        <v>0</v>
      </c>
      <c r="B13" s="209" t="s">
        <v>36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10"/>
      <c r="S13" s="110"/>
    </row>
    <row r="14" spans="1:20" ht="78.75" customHeight="1" x14ac:dyDescent="0.2">
      <c r="A14" s="219" t="s">
        <v>0</v>
      </c>
      <c r="B14" s="28" t="s">
        <v>0</v>
      </c>
      <c r="C14" s="199" t="s">
        <v>37</v>
      </c>
      <c r="D14" s="199"/>
      <c r="E14" s="199"/>
      <c r="F14" s="44" t="s">
        <v>25</v>
      </c>
      <c r="G14" s="29"/>
      <c r="H14" s="29"/>
      <c r="I14" s="156"/>
      <c r="J14" s="29"/>
      <c r="K14" s="29"/>
      <c r="L14" s="180" t="s">
        <v>163</v>
      </c>
      <c r="M14" s="30" t="s">
        <v>44</v>
      </c>
      <c r="N14" s="30" t="s">
        <v>72</v>
      </c>
      <c r="O14" s="31" t="s">
        <v>16</v>
      </c>
      <c r="P14" s="132">
        <v>60</v>
      </c>
      <c r="Q14" s="132">
        <v>65</v>
      </c>
      <c r="R14" s="132">
        <v>65</v>
      </c>
      <c r="S14" s="110"/>
      <c r="T14" s="9"/>
    </row>
    <row r="15" spans="1:20" ht="17.25" customHeight="1" x14ac:dyDescent="0.2">
      <c r="A15" s="220"/>
      <c r="B15" s="211" t="s">
        <v>0</v>
      </c>
      <c r="C15" s="33" t="s">
        <v>0</v>
      </c>
      <c r="D15" s="197" t="s">
        <v>40</v>
      </c>
      <c r="E15" s="198"/>
      <c r="F15" s="34" t="s">
        <v>30</v>
      </c>
      <c r="G15" s="200"/>
      <c r="H15" s="201"/>
      <c r="I15" s="201"/>
      <c r="J15" s="201"/>
      <c r="K15" s="201"/>
      <c r="L15" s="36" t="s">
        <v>29</v>
      </c>
      <c r="M15" s="47" t="s">
        <v>38</v>
      </c>
      <c r="N15" s="47" t="s">
        <v>39</v>
      </c>
      <c r="O15" s="62" t="s">
        <v>17</v>
      </c>
      <c r="P15" s="75">
        <v>5</v>
      </c>
      <c r="Q15" s="75">
        <v>8</v>
      </c>
      <c r="R15" s="75">
        <v>10</v>
      </c>
      <c r="S15" s="110"/>
      <c r="T15" s="9"/>
    </row>
    <row r="16" spans="1:20" ht="15" customHeight="1" x14ac:dyDescent="0.2">
      <c r="A16" s="220"/>
      <c r="B16" s="212"/>
      <c r="C16" s="196" t="s">
        <v>0</v>
      </c>
      <c r="D16" s="131">
        <v>188714469</v>
      </c>
      <c r="E16" s="131" t="s">
        <v>19</v>
      </c>
      <c r="F16" s="35" t="s">
        <v>29</v>
      </c>
      <c r="G16" s="11">
        <v>11.7</v>
      </c>
      <c r="H16" s="11"/>
      <c r="I16" s="148">
        <v>46.2</v>
      </c>
      <c r="J16" s="11">
        <v>50.82</v>
      </c>
      <c r="K16" s="11">
        <v>55.91</v>
      </c>
      <c r="L16" s="36" t="s">
        <v>29</v>
      </c>
      <c r="M16" s="57"/>
      <c r="N16" s="58"/>
      <c r="O16" s="59"/>
      <c r="P16" s="60"/>
      <c r="Q16" s="60"/>
      <c r="R16" s="61"/>
      <c r="S16" s="110"/>
    </row>
    <row r="17" spans="1:19" ht="12.75" customHeight="1" x14ac:dyDescent="0.2">
      <c r="A17" s="220"/>
      <c r="B17" s="212"/>
      <c r="C17" s="196"/>
      <c r="D17" s="229" t="s">
        <v>32</v>
      </c>
      <c r="E17" s="230"/>
      <c r="F17" s="231"/>
      <c r="G17" s="37">
        <f>SUM(G16)</f>
        <v>11.7</v>
      </c>
      <c r="H17" s="37">
        <f t="shared" ref="H17:K17" si="0">SUM(H16)</f>
        <v>0</v>
      </c>
      <c r="I17" s="157">
        <f t="shared" si="0"/>
        <v>46.2</v>
      </c>
      <c r="J17" s="37">
        <f t="shared" si="0"/>
        <v>50.82</v>
      </c>
      <c r="K17" s="37">
        <f t="shared" si="0"/>
        <v>55.91</v>
      </c>
      <c r="L17" s="16" t="s">
        <v>29</v>
      </c>
      <c r="M17" s="38" t="s">
        <v>29</v>
      </c>
      <c r="N17" s="38" t="s">
        <v>29</v>
      </c>
      <c r="O17" s="38" t="s">
        <v>29</v>
      </c>
      <c r="P17" s="38" t="s">
        <v>29</v>
      </c>
      <c r="Q17" s="38" t="s">
        <v>29</v>
      </c>
      <c r="R17" s="38" t="s">
        <v>29</v>
      </c>
      <c r="S17" s="111">
        <f>(I17-G17)/G17</f>
        <v>2.9487179487179489</v>
      </c>
    </row>
    <row r="18" spans="1:19" ht="57" customHeight="1" x14ac:dyDescent="0.2">
      <c r="A18" s="220"/>
      <c r="B18" s="212"/>
      <c r="C18" s="178" t="s">
        <v>15</v>
      </c>
      <c r="D18" s="203" t="s">
        <v>120</v>
      </c>
      <c r="E18" s="204"/>
      <c r="F18" s="177" t="s">
        <v>82</v>
      </c>
      <c r="G18" s="191"/>
      <c r="H18" s="192"/>
      <c r="I18" s="192"/>
      <c r="J18" s="192"/>
      <c r="K18" s="192"/>
      <c r="L18" s="179" t="s">
        <v>155</v>
      </c>
      <c r="M18" s="5" t="s">
        <v>45</v>
      </c>
      <c r="N18" s="47" t="s">
        <v>41</v>
      </c>
      <c r="O18" s="5" t="s">
        <v>17</v>
      </c>
      <c r="P18" s="143">
        <v>5</v>
      </c>
      <c r="Q18" s="143">
        <v>1</v>
      </c>
      <c r="R18" s="143">
        <v>1</v>
      </c>
      <c r="S18" s="110"/>
    </row>
    <row r="19" spans="1:19" ht="12" customHeight="1" x14ac:dyDescent="0.2">
      <c r="A19" s="220"/>
      <c r="B19" s="212"/>
      <c r="C19" s="182" t="s">
        <v>15</v>
      </c>
      <c r="D19" s="131">
        <v>188714469</v>
      </c>
      <c r="E19" s="35" t="s">
        <v>19</v>
      </c>
      <c r="F19" s="86" t="s">
        <v>29</v>
      </c>
      <c r="G19" s="11">
        <f>368.4+0.1+22.6+33.7+4.7</f>
        <v>429.5</v>
      </c>
      <c r="H19" s="11"/>
      <c r="I19" s="148">
        <v>7.4</v>
      </c>
      <c r="J19" s="11"/>
      <c r="K19" s="11"/>
      <c r="L19" s="36" t="s">
        <v>29</v>
      </c>
      <c r="M19" s="57"/>
      <c r="N19" s="66"/>
      <c r="O19" s="67"/>
      <c r="P19" s="68"/>
      <c r="Q19" s="68"/>
      <c r="R19" s="67"/>
      <c r="S19" s="110"/>
    </row>
    <row r="20" spans="1:19" ht="12" customHeight="1" x14ac:dyDescent="0.2">
      <c r="A20" s="220"/>
      <c r="B20" s="212"/>
      <c r="C20" s="183"/>
      <c r="D20" s="131">
        <v>188714469</v>
      </c>
      <c r="E20" s="35" t="s">
        <v>21</v>
      </c>
      <c r="F20" s="86" t="s">
        <v>29</v>
      </c>
      <c r="G20" s="11">
        <f>0.3+7.6+27.9</f>
        <v>35.799999999999997</v>
      </c>
      <c r="H20" s="11"/>
      <c r="I20" s="148"/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0"/>
      <c r="B21" s="212"/>
      <c r="C21" s="183"/>
      <c r="D21" s="131">
        <v>188714469</v>
      </c>
      <c r="E21" s="35" t="s">
        <v>27</v>
      </c>
      <c r="F21" s="86" t="s">
        <v>29</v>
      </c>
      <c r="G21" s="11">
        <f>226.7+61.5+1094.2+22.8+43.7+529.6</f>
        <v>1978.5</v>
      </c>
      <c r="H21" s="11"/>
      <c r="I21" s="148">
        <f>9+14.7</f>
        <v>23.7</v>
      </c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0"/>
      <c r="B22" s="212"/>
      <c r="C22" s="183"/>
      <c r="D22" s="131">
        <v>188714469</v>
      </c>
      <c r="E22" s="35" t="s">
        <v>25</v>
      </c>
      <c r="F22" s="86" t="s">
        <v>29</v>
      </c>
      <c r="G22" s="11">
        <f>52+8.4+580+80+150.2+98.4</f>
        <v>968.99999999999989</v>
      </c>
      <c r="H22" s="11"/>
      <c r="I22" s="158"/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0"/>
      <c r="B23" s="212"/>
      <c r="C23" s="183"/>
      <c r="D23" s="144">
        <v>188714469</v>
      </c>
      <c r="E23" s="35" t="s">
        <v>152</v>
      </c>
      <c r="F23" s="86"/>
      <c r="G23" s="11">
        <v>153.69999999999999</v>
      </c>
      <c r="H23" s="11"/>
      <c r="I23" s="158"/>
      <c r="J23" s="11"/>
      <c r="K23" s="11"/>
      <c r="L23" s="36"/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0"/>
      <c r="B24" s="212"/>
      <c r="C24" s="183"/>
      <c r="D24" s="131">
        <v>191123113</v>
      </c>
      <c r="E24" s="131" t="s">
        <v>19</v>
      </c>
      <c r="F24" s="86" t="s">
        <v>29</v>
      </c>
      <c r="G24" s="11">
        <v>47.5</v>
      </c>
      <c r="H24" s="11"/>
      <c r="I24" s="158"/>
      <c r="J24" s="11"/>
      <c r="K24" s="11"/>
      <c r="L24" s="36" t="s">
        <v>29</v>
      </c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0"/>
      <c r="B25" s="212"/>
      <c r="C25" s="183"/>
      <c r="D25" s="131">
        <v>191123113</v>
      </c>
      <c r="E25" s="35" t="s">
        <v>21</v>
      </c>
      <c r="F25" s="86" t="s">
        <v>29</v>
      </c>
      <c r="G25" s="11">
        <v>10.113</v>
      </c>
      <c r="H25" s="11"/>
      <c r="I25" s="14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0"/>
      <c r="B26" s="212"/>
      <c r="C26" s="183"/>
      <c r="D26" s="131">
        <v>191123113</v>
      </c>
      <c r="E26" s="35" t="s">
        <v>27</v>
      </c>
      <c r="F26" s="86" t="s">
        <v>29</v>
      </c>
      <c r="G26" s="11">
        <v>75.2</v>
      </c>
      <c r="H26" s="11"/>
      <c r="I26" s="148">
        <f>22.4+1.7</f>
        <v>24.099999999999998</v>
      </c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0"/>
      <c r="B27" s="212"/>
      <c r="C27" s="183"/>
      <c r="D27" s="147">
        <v>191123113</v>
      </c>
      <c r="E27" s="147" t="s">
        <v>25</v>
      </c>
      <c r="F27" s="86"/>
      <c r="G27" s="11"/>
      <c r="H27" s="11"/>
      <c r="I27" s="148">
        <v>1.1000000000000001</v>
      </c>
      <c r="J27" s="11"/>
      <c r="K27" s="11"/>
      <c r="L27" s="36"/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0"/>
      <c r="B28" s="212"/>
      <c r="C28" s="183"/>
      <c r="D28" s="131">
        <v>271759610</v>
      </c>
      <c r="E28" s="64" t="s">
        <v>27</v>
      </c>
      <c r="F28" s="86" t="s">
        <v>29</v>
      </c>
      <c r="G28" s="11">
        <v>137</v>
      </c>
      <c r="H28" s="11"/>
      <c r="I28" s="148">
        <v>178.7</v>
      </c>
      <c r="J28" s="11">
        <v>170</v>
      </c>
      <c r="K28" s="11">
        <v>170</v>
      </c>
      <c r="L28" s="36" t="s">
        <v>29</v>
      </c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0"/>
      <c r="B29" s="212"/>
      <c r="C29" s="183"/>
      <c r="D29" s="131">
        <v>302415311</v>
      </c>
      <c r="E29" s="35" t="s">
        <v>21</v>
      </c>
      <c r="F29" s="86" t="s">
        <v>29</v>
      </c>
      <c r="G29" s="11">
        <v>5</v>
      </c>
      <c r="H29" s="11"/>
      <c r="I29" s="148"/>
      <c r="J29" s="11"/>
      <c r="K29" s="11"/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0"/>
      <c r="B30" s="212"/>
      <c r="C30" s="183"/>
      <c r="D30" s="131">
        <v>302415311</v>
      </c>
      <c r="E30" s="131" t="s">
        <v>27</v>
      </c>
      <c r="F30" s="86" t="s">
        <v>29</v>
      </c>
      <c r="G30" s="11">
        <v>28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5" customHeight="1" x14ac:dyDescent="0.2">
      <c r="A31" s="220"/>
      <c r="B31" s="212"/>
      <c r="C31" s="184"/>
      <c r="D31" s="185" t="s">
        <v>32</v>
      </c>
      <c r="E31" s="185"/>
      <c r="F31" s="185"/>
      <c r="G31" s="37">
        <f>SUM(G19:G30)</f>
        <v>3869.3129999999996</v>
      </c>
      <c r="H31" s="37">
        <f>SUM(H19:H30)</f>
        <v>0</v>
      </c>
      <c r="I31" s="157">
        <f>SUM(I19:I30)</f>
        <v>235</v>
      </c>
      <c r="J31" s="37">
        <f>SUM(J19:J30)</f>
        <v>170</v>
      </c>
      <c r="K31" s="37">
        <f>SUM(K19:K30)</f>
        <v>170</v>
      </c>
      <c r="L31" s="16" t="s">
        <v>29</v>
      </c>
      <c r="M31" s="38" t="s">
        <v>29</v>
      </c>
      <c r="N31" s="38" t="s">
        <v>29</v>
      </c>
      <c r="O31" s="38" t="s">
        <v>29</v>
      </c>
      <c r="P31" s="38" t="s">
        <v>29</v>
      </c>
      <c r="Q31" s="38" t="s">
        <v>29</v>
      </c>
      <c r="R31" s="38" t="s">
        <v>29</v>
      </c>
      <c r="S31" s="111">
        <f>(I31-G31)/G31</f>
        <v>-0.93926570427360101</v>
      </c>
    </row>
    <row r="32" spans="1:19" ht="26.25" customHeight="1" x14ac:dyDescent="0.2">
      <c r="A32" s="220"/>
      <c r="B32" s="69"/>
      <c r="C32" s="207" t="s">
        <v>43</v>
      </c>
      <c r="D32" s="203" t="s">
        <v>121</v>
      </c>
      <c r="E32" s="204"/>
      <c r="F32" s="189" t="s">
        <v>83</v>
      </c>
      <c r="G32" s="191"/>
      <c r="H32" s="192"/>
      <c r="I32" s="192"/>
      <c r="J32" s="192"/>
      <c r="K32" s="192"/>
      <c r="L32" s="187" t="s">
        <v>160</v>
      </c>
      <c r="M32" s="5" t="s">
        <v>86</v>
      </c>
      <c r="N32" s="47" t="s">
        <v>84</v>
      </c>
      <c r="O32" s="5" t="s">
        <v>17</v>
      </c>
      <c r="P32" s="5">
        <v>4</v>
      </c>
      <c r="Q32" s="5">
        <v>3</v>
      </c>
      <c r="R32" s="5">
        <v>2</v>
      </c>
      <c r="S32" s="110"/>
    </row>
    <row r="33" spans="1:19" ht="27" customHeight="1" x14ac:dyDescent="0.2">
      <c r="A33" s="220"/>
      <c r="B33" s="69"/>
      <c r="C33" s="208"/>
      <c r="D33" s="205"/>
      <c r="E33" s="206"/>
      <c r="F33" s="190"/>
      <c r="G33" s="193"/>
      <c r="H33" s="194"/>
      <c r="I33" s="194"/>
      <c r="J33" s="194"/>
      <c r="K33" s="194"/>
      <c r="L33" s="188"/>
      <c r="M33" s="107" t="s">
        <v>87</v>
      </c>
      <c r="N33" s="65" t="s">
        <v>85</v>
      </c>
      <c r="O33" s="63" t="s">
        <v>17</v>
      </c>
      <c r="P33" s="5">
        <v>2</v>
      </c>
      <c r="Q33" s="5">
        <v>2</v>
      </c>
      <c r="R33" s="63">
        <v>2</v>
      </c>
      <c r="S33" s="110"/>
    </row>
    <row r="34" spans="1:19" ht="12" customHeight="1" x14ac:dyDescent="0.2">
      <c r="A34" s="220"/>
      <c r="B34" s="69"/>
      <c r="C34" s="183" t="s">
        <v>43</v>
      </c>
      <c r="D34" s="131">
        <v>188714469</v>
      </c>
      <c r="E34" s="35" t="s">
        <v>21</v>
      </c>
      <c r="F34" s="36" t="s">
        <v>29</v>
      </c>
      <c r="G34" s="11">
        <f>1193+709</f>
        <v>1902</v>
      </c>
      <c r="H34" s="11"/>
      <c r="I34" s="309">
        <v>1950</v>
      </c>
      <c r="J34" s="11"/>
      <c r="K34" s="11"/>
      <c r="L34" s="36" t="s">
        <v>29</v>
      </c>
      <c r="M34" s="57"/>
      <c r="N34" s="66"/>
      <c r="O34" s="67"/>
      <c r="P34" s="68"/>
      <c r="Q34" s="68"/>
      <c r="R34" s="67"/>
      <c r="S34" s="110"/>
    </row>
    <row r="35" spans="1:19" ht="12" customHeight="1" x14ac:dyDescent="0.2">
      <c r="A35" s="220"/>
      <c r="B35" s="69"/>
      <c r="C35" s="183"/>
      <c r="D35" s="131">
        <v>188714469</v>
      </c>
      <c r="E35" s="35" t="s">
        <v>25</v>
      </c>
      <c r="F35" s="36" t="s">
        <v>29</v>
      </c>
      <c r="G35" s="11">
        <f>520.4+250</f>
        <v>770.4</v>
      </c>
      <c r="H35" s="11"/>
      <c r="I35" s="148">
        <v>1500</v>
      </c>
      <c r="J35" s="11">
        <v>1500</v>
      </c>
      <c r="K35" s="11">
        <v>720</v>
      </c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0"/>
      <c r="B36" s="69"/>
      <c r="C36" s="183"/>
      <c r="D36" s="131">
        <v>188714469</v>
      </c>
      <c r="E36" s="35" t="s">
        <v>19</v>
      </c>
      <c r="F36" s="36" t="s">
        <v>29</v>
      </c>
      <c r="G36" s="11">
        <v>23.5</v>
      </c>
      <c r="H36" s="11"/>
      <c r="I36" s="148">
        <v>1.9</v>
      </c>
      <c r="J36" s="11">
        <v>400</v>
      </c>
      <c r="K36" s="11">
        <v>1000</v>
      </c>
      <c r="L36" s="36"/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0"/>
      <c r="B37" s="69"/>
      <c r="C37" s="183"/>
      <c r="D37" s="131">
        <v>302776863</v>
      </c>
      <c r="E37" s="35" t="s">
        <v>25</v>
      </c>
      <c r="F37" s="36" t="s">
        <v>29</v>
      </c>
      <c r="G37" s="11">
        <v>240</v>
      </c>
      <c r="H37" s="11"/>
      <c r="I37" s="148"/>
      <c r="J37" s="11"/>
      <c r="K37" s="11"/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0"/>
      <c r="B38" s="69"/>
      <c r="C38" s="183"/>
      <c r="D38" s="147">
        <v>302776863</v>
      </c>
      <c r="E38" s="35" t="s">
        <v>19</v>
      </c>
      <c r="F38" s="36"/>
      <c r="G38" s="11"/>
      <c r="H38" s="11"/>
      <c r="I38" s="148">
        <v>200</v>
      </c>
      <c r="J38" s="11">
        <v>50</v>
      </c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.75" customHeight="1" x14ac:dyDescent="0.2">
      <c r="A39" s="220"/>
      <c r="B39" s="69"/>
      <c r="C39" s="184"/>
      <c r="D39" s="185" t="s">
        <v>32</v>
      </c>
      <c r="E39" s="185"/>
      <c r="F39" s="185"/>
      <c r="G39" s="37">
        <f>SUM(G34:G38)</f>
        <v>2935.9</v>
      </c>
      <c r="H39" s="37">
        <f t="shared" ref="H39:K39" si="1">SUM(H34:H38)</f>
        <v>0</v>
      </c>
      <c r="I39" s="157">
        <f t="shared" si="1"/>
        <v>3651.9</v>
      </c>
      <c r="J39" s="37">
        <f t="shared" si="1"/>
        <v>1950</v>
      </c>
      <c r="K39" s="37">
        <f t="shared" si="1"/>
        <v>1720</v>
      </c>
      <c r="L39" s="16" t="s">
        <v>29</v>
      </c>
      <c r="M39" s="38" t="s">
        <v>29</v>
      </c>
      <c r="N39" s="38" t="s">
        <v>29</v>
      </c>
      <c r="O39" s="38" t="s">
        <v>29</v>
      </c>
      <c r="P39" s="38" t="s">
        <v>29</v>
      </c>
      <c r="Q39" s="38" t="s">
        <v>29</v>
      </c>
      <c r="R39" s="38" t="s">
        <v>29</v>
      </c>
      <c r="S39" s="111">
        <f>(I39-G39)/G39</f>
        <v>0.24387751626417792</v>
      </c>
    </row>
    <row r="40" spans="1:19" ht="43.5" customHeight="1" x14ac:dyDescent="0.2">
      <c r="A40" s="220"/>
      <c r="B40" s="69"/>
      <c r="C40" s="128" t="s">
        <v>46</v>
      </c>
      <c r="D40" s="213" t="s">
        <v>81</v>
      </c>
      <c r="E40" s="214"/>
      <c r="F40" s="130" t="s">
        <v>93</v>
      </c>
      <c r="G40" s="191"/>
      <c r="H40" s="192"/>
      <c r="I40" s="192"/>
      <c r="J40" s="192"/>
      <c r="K40" s="192"/>
      <c r="L40" s="181" t="s">
        <v>161</v>
      </c>
      <c r="M40" s="5" t="s">
        <v>47</v>
      </c>
      <c r="N40" s="47" t="s">
        <v>42</v>
      </c>
      <c r="O40" s="5" t="s">
        <v>17</v>
      </c>
      <c r="P40" s="5">
        <v>4</v>
      </c>
      <c r="Q40" s="5">
        <v>8</v>
      </c>
      <c r="R40" s="5">
        <v>8</v>
      </c>
      <c r="S40" s="110"/>
    </row>
    <row r="41" spans="1:19" ht="12" customHeight="1" x14ac:dyDescent="0.2">
      <c r="A41" s="220"/>
      <c r="B41" s="69"/>
      <c r="C41" s="182" t="s">
        <v>46</v>
      </c>
      <c r="D41" s="131">
        <v>188714469</v>
      </c>
      <c r="E41" s="64" t="s">
        <v>19</v>
      </c>
      <c r="F41" s="36" t="s">
        <v>29</v>
      </c>
      <c r="G41" s="11"/>
      <c r="H41" s="11"/>
      <c r="I41" s="148"/>
      <c r="J41" s="11"/>
      <c r="K41" s="11"/>
      <c r="L41" s="36" t="s">
        <v>29</v>
      </c>
      <c r="M41" s="57"/>
      <c r="N41" s="66"/>
      <c r="O41" s="67"/>
      <c r="P41" s="68"/>
      <c r="Q41" s="68"/>
      <c r="R41" s="67"/>
      <c r="S41" s="110"/>
    </row>
    <row r="42" spans="1:19" ht="12" customHeight="1" x14ac:dyDescent="0.2">
      <c r="A42" s="220"/>
      <c r="B42" s="69"/>
      <c r="C42" s="183"/>
      <c r="D42" s="149">
        <v>188714469</v>
      </c>
      <c r="E42" s="64" t="s">
        <v>25</v>
      </c>
      <c r="F42" s="36"/>
      <c r="G42" s="11"/>
      <c r="H42" s="11"/>
      <c r="I42" s="148">
        <v>662</v>
      </c>
      <c r="J42" s="11">
        <v>1106.9000000000001</v>
      </c>
      <c r="K42" s="11">
        <v>1123.7</v>
      </c>
      <c r="L42" s="36"/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0"/>
      <c r="B43" s="69"/>
      <c r="C43" s="183"/>
      <c r="D43" s="131">
        <v>188714469</v>
      </c>
      <c r="E43" s="35" t="s">
        <v>27</v>
      </c>
      <c r="F43" s="36" t="s">
        <v>29</v>
      </c>
      <c r="G43" s="11"/>
      <c r="H43" s="11"/>
      <c r="I43" s="148">
        <v>452</v>
      </c>
      <c r="J43" s="11">
        <v>4281.8999999999996</v>
      </c>
      <c r="K43" s="11">
        <v>5830.1</v>
      </c>
      <c r="L43" s="36" t="s">
        <v>29</v>
      </c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0"/>
      <c r="B44" s="69"/>
      <c r="C44" s="183"/>
      <c r="D44" s="149">
        <v>302415311</v>
      </c>
      <c r="E44" s="35" t="s">
        <v>19</v>
      </c>
      <c r="F44" s="36"/>
      <c r="G44" s="11"/>
      <c r="H44" s="11"/>
      <c r="I44" s="148"/>
      <c r="J44" s="11"/>
      <c r="K44" s="11"/>
      <c r="L44" s="36"/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0"/>
      <c r="B45" s="69"/>
      <c r="C45" s="183"/>
      <c r="D45" s="149">
        <v>302415311</v>
      </c>
      <c r="E45" s="35" t="s">
        <v>25</v>
      </c>
      <c r="F45" s="36"/>
      <c r="G45" s="11"/>
      <c r="H45" s="11"/>
      <c r="I45" s="148">
        <v>21</v>
      </c>
      <c r="J45" s="11">
        <v>29</v>
      </c>
      <c r="K45" s="11">
        <v>8.3000000000000007</v>
      </c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0"/>
      <c r="B46" s="69"/>
      <c r="C46" s="183"/>
      <c r="D46" s="149">
        <v>302415311</v>
      </c>
      <c r="E46" s="35" t="s">
        <v>27</v>
      </c>
      <c r="F46" s="36"/>
      <c r="G46" s="11"/>
      <c r="H46" s="11"/>
      <c r="I46" s="148">
        <v>33</v>
      </c>
      <c r="J46" s="11">
        <v>148.5</v>
      </c>
      <c r="K46" s="11">
        <v>148.5</v>
      </c>
      <c r="L46" s="36"/>
      <c r="M46" s="57"/>
      <c r="N46" s="66"/>
      <c r="O46" s="67"/>
      <c r="P46" s="68"/>
      <c r="Q46" s="68"/>
      <c r="R46" s="67"/>
      <c r="S46" s="110"/>
    </row>
    <row r="47" spans="1:19" ht="12.75" customHeight="1" x14ac:dyDescent="0.2">
      <c r="A47" s="220"/>
      <c r="B47" s="69"/>
      <c r="C47" s="184"/>
      <c r="D47" s="185" t="s">
        <v>32</v>
      </c>
      <c r="E47" s="185"/>
      <c r="F47" s="185"/>
      <c r="G47" s="37">
        <f>SUM(G41:G46)</f>
        <v>0</v>
      </c>
      <c r="H47" s="37">
        <f>SUM(H41:H46)</f>
        <v>0</v>
      </c>
      <c r="I47" s="157">
        <f>SUM(I41:I46)</f>
        <v>1168</v>
      </c>
      <c r="J47" s="37">
        <f>SUM(J41:J46)</f>
        <v>5566.2999999999993</v>
      </c>
      <c r="K47" s="37">
        <f>SUM(K41:K46)</f>
        <v>7110.6</v>
      </c>
      <c r="L47" s="16" t="s">
        <v>29</v>
      </c>
      <c r="M47" s="38" t="s">
        <v>29</v>
      </c>
      <c r="N47" s="38" t="s">
        <v>29</v>
      </c>
      <c r="O47" s="38" t="s">
        <v>29</v>
      </c>
      <c r="P47" s="38" t="s">
        <v>29</v>
      </c>
      <c r="Q47" s="38" t="s">
        <v>29</v>
      </c>
      <c r="R47" s="38" t="s">
        <v>29</v>
      </c>
      <c r="S47" s="111" t="e">
        <f>(I47-G47)/G47</f>
        <v>#DIV/0!</v>
      </c>
    </row>
    <row r="48" spans="1:19" ht="28.5" customHeight="1" x14ac:dyDescent="0.2">
      <c r="A48" s="220"/>
      <c r="B48" s="69"/>
      <c r="C48" s="207" t="s">
        <v>89</v>
      </c>
      <c r="D48" s="203" t="s">
        <v>49</v>
      </c>
      <c r="E48" s="204"/>
      <c r="F48" s="189" t="s">
        <v>31</v>
      </c>
      <c r="G48" s="191"/>
      <c r="H48" s="192"/>
      <c r="I48" s="192"/>
      <c r="J48" s="192"/>
      <c r="K48" s="192"/>
      <c r="L48" s="187" t="s">
        <v>162</v>
      </c>
      <c r="M48" s="5" t="s">
        <v>88</v>
      </c>
      <c r="N48" s="47" t="s">
        <v>48</v>
      </c>
      <c r="O48" s="5" t="s">
        <v>17</v>
      </c>
      <c r="P48" s="5">
        <v>7</v>
      </c>
      <c r="Q48" s="5">
        <v>8</v>
      </c>
      <c r="R48" s="5">
        <v>8</v>
      </c>
      <c r="S48" s="110"/>
    </row>
    <row r="49" spans="1:19" ht="29.25" customHeight="1" x14ac:dyDescent="0.2">
      <c r="A49" s="220"/>
      <c r="B49" s="69"/>
      <c r="C49" s="208"/>
      <c r="D49" s="205"/>
      <c r="E49" s="206"/>
      <c r="F49" s="190"/>
      <c r="G49" s="193"/>
      <c r="H49" s="194"/>
      <c r="I49" s="194"/>
      <c r="J49" s="194"/>
      <c r="K49" s="194"/>
      <c r="L49" s="188"/>
      <c r="M49" s="5" t="s">
        <v>128</v>
      </c>
      <c r="N49" s="65" t="s">
        <v>50</v>
      </c>
      <c r="O49" s="63" t="s">
        <v>17</v>
      </c>
      <c r="P49" s="5">
        <v>2</v>
      </c>
      <c r="Q49" s="5">
        <v>2</v>
      </c>
      <c r="R49" s="5">
        <v>2</v>
      </c>
      <c r="S49" s="110"/>
    </row>
    <row r="50" spans="1:19" ht="12" customHeight="1" x14ac:dyDescent="0.2">
      <c r="A50" s="220"/>
      <c r="B50" s="69"/>
      <c r="C50" s="182" t="s">
        <v>89</v>
      </c>
      <c r="D50" s="131">
        <v>188714469</v>
      </c>
      <c r="E50" s="64" t="s">
        <v>19</v>
      </c>
      <c r="F50" s="36" t="s">
        <v>29</v>
      </c>
      <c r="G50" s="11">
        <f>80.8+35.4+1</f>
        <v>117.19999999999999</v>
      </c>
      <c r="H50" s="11"/>
      <c r="I50" s="148">
        <v>327.60000000000002</v>
      </c>
      <c r="J50" s="11">
        <v>120</v>
      </c>
      <c r="K50" s="11">
        <v>90</v>
      </c>
      <c r="L50" s="36" t="s">
        <v>29</v>
      </c>
      <c r="M50" s="57"/>
      <c r="N50" s="66"/>
      <c r="O50" s="67"/>
      <c r="P50" s="68"/>
      <c r="Q50" s="68"/>
      <c r="R50" s="67"/>
      <c r="S50" s="110"/>
    </row>
    <row r="51" spans="1:19" ht="12" customHeight="1" x14ac:dyDescent="0.2">
      <c r="A51" s="220"/>
      <c r="B51" s="69"/>
      <c r="C51" s="183"/>
      <c r="D51" s="131">
        <v>188714469</v>
      </c>
      <c r="E51" s="35" t="s">
        <v>21</v>
      </c>
      <c r="F51" s="36" t="s">
        <v>29</v>
      </c>
      <c r="G51" s="11">
        <v>358.88200000000001</v>
      </c>
      <c r="H51" s="11"/>
      <c r="I51" s="148">
        <v>243.1</v>
      </c>
      <c r="J51" s="11">
        <v>212.23599999999999</v>
      </c>
      <c r="K51" s="11"/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0"/>
      <c r="B52" s="69"/>
      <c r="C52" s="183"/>
      <c r="D52" s="131">
        <v>188714469</v>
      </c>
      <c r="E52" s="64" t="s">
        <v>25</v>
      </c>
      <c r="F52" s="36" t="s">
        <v>29</v>
      </c>
      <c r="G52" s="11">
        <v>51.7</v>
      </c>
      <c r="H52" s="11"/>
      <c r="I52" s="148">
        <v>190</v>
      </c>
      <c r="J52" s="11"/>
      <c r="K52" s="11"/>
      <c r="L52" s="36"/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0"/>
      <c r="B53" s="69"/>
      <c r="C53" s="183"/>
      <c r="D53" s="146">
        <v>188714469</v>
      </c>
      <c r="E53" s="137" t="s">
        <v>27</v>
      </c>
      <c r="F53" s="86" t="s">
        <v>29</v>
      </c>
      <c r="G53" s="11">
        <v>628.20000000000005</v>
      </c>
      <c r="H53" s="138"/>
      <c r="I53" s="148">
        <f>1452.4+36.1</f>
        <v>1488.5</v>
      </c>
      <c r="J53" s="11">
        <v>1000</v>
      </c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0"/>
      <c r="B54" s="69"/>
      <c r="C54" s="183"/>
      <c r="D54" s="131">
        <v>190986017</v>
      </c>
      <c r="E54" s="131" t="s">
        <v>19</v>
      </c>
      <c r="F54" s="36" t="s">
        <v>29</v>
      </c>
      <c r="G54" s="11">
        <v>101.7</v>
      </c>
      <c r="H54" s="11"/>
      <c r="I54" s="148">
        <v>216.6</v>
      </c>
      <c r="J54" s="11">
        <v>339.2</v>
      </c>
      <c r="K54" s="11"/>
      <c r="L54" s="36" t="s">
        <v>29</v>
      </c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0"/>
      <c r="B55" s="69"/>
      <c r="C55" s="183"/>
      <c r="D55" s="131">
        <v>190986017</v>
      </c>
      <c r="E55" s="131" t="s">
        <v>25</v>
      </c>
      <c r="F55" s="36" t="s">
        <v>29</v>
      </c>
      <c r="G55" s="11">
        <v>150</v>
      </c>
      <c r="H55" s="11"/>
      <c r="I55" s="148">
        <v>1121.5</v>
      </c>
      <c r="J55" s="11"/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0"/>
      <c r="B56" s="69"/>
      <c r="C56" s="183"/>
      <c r="D56" s="146">
        <v>190986017</v>
      </c>
      <c r="E56" s="146" t="s">
        <v>27</v>
      </c>
      <c r="F56" s="36"/>
      <c r="G56" s="11">
        <v>1642.6949999999999</v>
      </c>
      <c r="H56" s="11"/>
      <c r="I56" s="148">
        <v>8.9</v>
      </c>
      <c r="J56" s="11"/>
      <c r="K56" s="11"/>
      <c r="L56" s="36"/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0"/>
      <c r="B57" s="69"/>
      <c r="C57" s="183"/>
      <c r="D57" s="146">
        <v>190986017</v>
      </c>
      <c r="E57" s="146" t="s">
        <v>21</v>
      </c>
      <c r="F57" s="36"/>
      <c r="G57" s="11">
        <v>289.887</v>
      </c>
      <c r="H57" s="11"/>
      <c r="I57" s="148">
        <v>1.6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0"/>
      <c r="B58" s="69"/>
      <c r="C58" s="183"/>
      <c r="D58" s="131">
        <v>300580531</v>
      </c>
      <c r="E58" s="131" t="s">
        <v>19</v>
      </c>
      <c r="F58" s="36" t="s">
        <v>29</v>
      </c>
      <c r="G58" s="148">
        <v>2.6</v>
      </c>
      <c r="H58" s="11"/>
      <c r="I58" s="148"/>
      <c r="J58" s="11"/>
      <c r="K58" s="11"/>
      <c r="L58" s="36" t="s">
        <v>29</v>
      </c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0"/>
      <c r="B59" s="69"/>
      <c r="C59" s="183"/>
      <c r="D59" s="146">
        <v>171697549</v>
      </c>
      <c r="E59" s="146" t="s">
        <v>27</v>
      </c>
      <c r="F59" s="36"/>
      <c r="G59" s="148">
        <v>25.1</v>
      </c>
      <c r="H59" s="11"/>
      <c r="I59" s="148">
        <f>69+17.3</f>
        <v>86.3</v>
      </c>
      <c r="J59" s="11">
        <v>65</v>
      </c>
      <c r="K59" s="11">
        <v>63</v>
      </c>
      <c r="L59" s="36"/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0"/>
      <c r="B60" s="69"/>
      <c r="C60" s="183"/>
      <c r="D60" s="144">
        <v>171697549</v>
      </c>
      <c r="E60" s="35" t="s">
        <v>21</v>
      </c>
      <c r="F60" s="36"/>
      <c r="G60" s="148">
        <v>4.5</v>
      </c>
      <c r="H60" s="11"/>
      <c r="I60" s="148">
        <f>20.7+1.9</f>
        <v>22.599999999999998</v>
      </c>
      <c r="J60" s="11">
        <v>19.5</v>
      </c>
      <c r="K60" s="11">
        <v>18.899999999999999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0"/>
      <c r="B61" s="69"/>
      <c r="C61" s="183"/>
      <c r="D61" s="131">
        <v>191131028</v>
      </c>
      <c r="E61" s="131" t="s">
        <v>19</v>
      </c>
      <c r="F61" s="36" t="s">
        <v>29</v>
      </c>
      <c r="G61" s="11">
        <v>1.4</v>
      </c>
      <c r="H61" s="11"/>
      <c r="I61" s="148"/>
      <c r="J61" s="11"/>
      <c r="K61" s="11"/>
      <c r="L61" s="36" t="s">
        <v>29</v>
      </c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0"/>
      <c r="B62" s="69"/>
      <c r="C62" s="183"/>
      <c r="D62" s="149">
        <v>191123113</v>
      </c>
      <c r="E62" s="149" t="s">
        <v>19</v>
      </c>
      <c r="F62" s="36"/>
      <c r="G62" s="11"/>
      <c r="H62" s="11"/>
      <c r="I62" s="148">
        <v>46.5</v>
      </c>
      <c r="J62" s="11">
        <v>43.8</v>
      </c>
      <c r="K62" s="11"/>
      <c r="L62" s="36"/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0"/>
      <c r="B63" s="69"/>
      <c r="C63" s="183"/>
      <c r="D63" s="149">
        <v>191123113</v>
      </c>
      <c r="E63" s="149" t="s">
        <v>27</v>
      </c>
      <c r="F63" s="36"/>
      <c r="G63" s="11"/>
      <c r="H63" s="11"/>
      <c r="I63" s="148">
        <v>227</v>
      </c>
      <c r="J63" s="11">
        <v>214.4</v>
      </c>
      <c r="K63" s="11">
        <v>200</v>
      </c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0"/>
      <c r="B64" s="69"/>
      <c r="C64" s="183"/>
      <c r="D64" s="149">
        <v>191123113</v>
      </c>
      <c r="E64" s="149" t="s">
        <v>25</v>
      </c>
      <c r="F64" s="36"/>
      <c r="G64" s="11"/>
      <c r="H64" s="11"/>
      <c r="I64" s="148">
        <v>220</v>
      </c>
      <c r="J64" s="11">
        <v>200</v>
      </c>
      <c r="K64" s="11">
        <v>144.69999999999999</v>
      </c>
      <c r="L64" s="36"/>
      <c r="M64" s="57"/>
      <c r="N64" s="66"/>
      <c r="O64" s="67"/>
      <c r="P64" s="68"/>
      <c r="Q64" s="68"/>
      <c r="R64" s="67"/>
      <c r="S64" s="110"/>
    </row>
    <row r="65" spans="1:19" ht="12.75" customHeight="1" x14ac:dyDescent="0.2">
      <c r="A65" s="220"/>
      <c r="B65" s="69"/>
      <c r="C65" s="184"/>
      <c r="D65" s="185" t="s">
        <v>32</v>
      </c>
      <c r="E65" s="185"/>
      <c r="F65" s="185"/>
      <c r="G65" s="133">
        <f>SUM(G50:G64)</f>
        <v>3373.864</v>
      </c>
      <c r="H65" s="133">
        <f>SUM(H50:H64)</f>
        <v>0</v>
      </c>
      <c r="I65" s="157">
        <f>SUM(I50:I64)</f>
        <v>4200.2</v>
      </c>
      <c r="J65" s="133">
        <f>SUM(J50:J64)</f>
        <v>2214.136</v>
      </c>
      <c r="K65" s="133">
        <f>SUM(K50:K64)</f>
        <v>516.59999999999991</v>
      </c>
      <c r="L65" s="16" t="s">
        <v>29</v>
      </c>
      <c r="M65" s="38" t="s">
        <v>29</v>
      </c>
      <c r="N65" s="38" t="s">
        <v>29</v>
      </c>
      <c r="O65" s="38" t="s">
        <v>29</v>
      </c>
      <c r="P65" s="38" t="s">
        <v>29</v>
      </c>
      <c r="Q65" s="38" t="s">
        <v>29</v>
      </c>
      <c r="R65" s="38" t="s">
        <v>29</v>
      </c>
      <c r="S65" s="111">
        <f>(I65-G65)/G65</f>
        <v>0.24492273547481458</v>
      </c>
    </row>
    <row r="66" spans="1:19" ht="12.75" customHeight="1" x14ac:dyDescent="0.2">
      <c r="A66" s="220"/>
      <c r="B66" s="39" t="s">
        <v>0</v>
      </c>
      <c r="C66" s="226" t="s">
        <v>2</v>
      </c>
      <c r="D66" s="227"/>
      <c r="E66" s="227"/>
      <c r="F66" s="228"/>
      <c r="G66" s="40">
        <f>G17+G31+G47+G65+G39</f>
        <v>10190.777</v>
      </c>
      <c r="H66" s="40">
        <f>H17+H31+H47+H65+H39</f>
        <v>0</v>
      </c>
      <c r="I66" s="159">
        <f>I17+I31+I47+I65+I39</f>
        <v>9301.2999999999993</v>
      </c>
      <c r="J66" s="40">
        <f>J17+J31+J47+J65+J39</f>
        <v>9951.2559999999994</v>
      </c>
      <c r="K66" s="40">
        <f>K17+K31+K47+K65+K39</f>
        <v>9573.11</v>
      </c>
      <c r="L66" s="41" t="s">
        <v>29</v>
      </c>
      <c r="M66" s="42" t="s">
        <v>29</v>
      </c>
      <c r="N66" s="42" t="s">
        <v>29</v>
      </c>
      <c r="O66" s="42" t="s">
        <v>29</v>
      </c>
      <c r="P66" s="42" t="s">
        <v>29</v>
      </c>
      <c r="Q66" s="42" t="s">
        <v>29</v>
      </c>
      <c r="R66" s="42" t="s">
        <v>29</v>
      </c>
      <c r="S66" s="110"/>
    </row>
    <row r="67" spans="1:19" ht="16.5" customHeight="1" x14ac:dyDescent="0.2">
      <c r="A67" s="220"/>
      <c r="B67" s="43" t="s">
        <v>15</v>
      </c>
      <c r="C67" s="215" t="s">
        <v>51</v>
      </c>
      <c r="D67" s="216"/>
      <c r="E67" s="216"/>
      <c r="F67" s="44" t="s">
        <v>114</v>
      </c>
      <c r="G67" s="32"/>
      <c r="H67" s="32"/>
      <c r="I67" s="160"/>
      <c r="J67" s="32"/>
      <c r="K67" s="32"/>
      <c r="L67" s="44" t="s">
        <v>62</v>
      </c>
      <c r="M67" s="45" t="s">
        <v>55</v>
      </c>
      <c r="N67" s="45" t="s">
        <v>71</v>
      </c>
      <c r="O67" s="46" t="s">
        <v>17</v>
      </c>
      <c r="P67" s="76">
        <v>27.5</v>
      </c>
      <c r="Q67" s="76">
        <v>28</v>
      </c>
      <c r="R67" s="76">
        <v>28.5</v>
      </c>
      <c r="S67" s="110"/>
    </row>
    <row r="68" spans="1:19" ht="30" customHeight="1" x14ac:dyDescent="0.2">
      <c r="A68" s="220"/>
      <c r="B68" s="224" t="s">
        <v>15</v>
      </c>
      <c r="C68" s="33" t="s">
        <v>0</v>
      </c>
      <c r="D68" s="213" t="s">
        <v>53</v>
      </c>
      <c r="E68" s="214"/>
      <c r="F68" s="70" t="s">
        <v>30</v>
      </c>
      <c r="G68" s="222"/>
      <c r="H68" s="223"/>
      <c r="I68" s="223"/>
      <c r="J68" s="223"/>
      <c r="K68" s="223"/>
      <c r="L68" s="10" t="s">
        <v>29</v>
      </c>
      <c r="M68" s="47" t="s">
        <v>56</v>
      </c>
      <c r="N68" s="48" t="s">
        <v>54</v>
      </c>
      <c r="O68" s="5" t="s">
        <v>17</v>
      </c>
      <c r="P68" s="75">
        <v>10</v>
      </c>
      <c r="Q68" s="75">
        <v>12</v>
      </c>
      <c r="R68" s="75">
        <v>14</v>
      </c>
      <c r="S68" s="110"/>
    </row>
    <row r="69" spans="1:19" x14ac:dyDescent="0.2">
      <c r="A69" s="220"/>
      <c r="B69" s="225"/>
      <c r="C69" s="196" t="s">
        <v>0</v>
      </c>
      <c r="D69" s="131">
        <v>188714469</v>
      </c>
      <c r="E69" s="71" t="s">
        <v>19</v>
      </c>
      <c r="F69" s="35" t="s">
        <v>29</v>
      </c>
      <c r="G69" s="11">
        <v>14.6</v>
      </c>
      <c r="H69" s="11"/>
      <c r="I69" s="148">
        <v>20</v>
      </c>
      <c r="J69" s="11">
        <v>20</v>
      </c>
      <c r="K69" s="11">
        <v>20</v>
      </c>
      <c r="L69" s="36" t="s">
        <v>29</v>
      </c>
      <c r="M69" s="57"/>
      <c r="N69" s="58"/>
      <c r="O69" s="59"/>
      <c r="P69" s="60"/>
      <c r="Q69" s="60"/>
      <c r="R69" s="61"/>
      <c r="S69" s="110"/>
    </row>
    <row r="70" spans="1:19" ht="12.75" customHeight="1" x14ac:dyDescent="0.2">
      <c r="A70" s="220"/>
      <c r="B70" s="225"/>
      <c r="C70" s="196"/>
      <c r="D70" s="229" t="s">
        <v>32</v>
      </c>
      <c r="E70" s="229"/>
      <c r="F70" s="185"/>
      <c r="G70" s="17">
        <f>SUM(G69:G69)</f>
        <v>14.6</v>
      </c>
      <c r="H70" s="17">
        <f t="shared" ref="H70:K70" si="2">SUM(H69:H69)</f>
        <v>0</v>
      </c>
      <c r="I70" s="161">
        <f t="shared" si="2"/>
        <v>20</v>
      </c>
      <c r="J70" s="17">
        <f t="shared" si="2"/>
        <v>20</v>
      </c>
      <c r="K70" s="17">
        <f t="shared" si="2"/>
        <v>20</v>
      </c>
      <c r="L70" s="16" t="s">
        <v>29</v>
      </c>
      <c r="M70" s="38" t="s">
        <v>29</v>
      </c>
      <c r="N70" s="38" t="s">
        <v>29</v>
      </c>
      <c r="O70" s="38" t="s">
        <v>29</v>
      </c>
      <c r="P70" s="38" t="s">
        <v>29</v>
      </c>
      <c r="Q70" s="38" t="s">
        <v>29</v>
      </c>
      <c r="R70" s="38" t="s">
        <v>29</v>
      </c>
      <c r="S70" s="111">
        <f>(I70-G70)/G70</f>
        <v>0.36986301369863017</v>
      </c>
    </row>
    <row r="71" spans="1:19" ht="30" customHeight="1" x14ac:dyDescent="0.2">
      <c r="A71" s="220"/>
      <c r="B71" s="225"/>
      <c r="C71" s="128" t="s">
        <v>15</v>
      </c>
      <c r="D71" s="241" t="s">
        <v>52</v>
      </c>
      <c r="E71" s="242"/>
      <c r="F71" s="139" t="s">
        <v>30</v>
      </c>
      <c r="G71" s="243"/>
      <c r="H71" s="244"/>
      <c r="I71" s="244"/>
      <c r="J71" s="244"/>
      <c r="K71" s="244"/>
      <c r="L71" s="10" t="s">
        <v>29</v>
      </c>
      <c r="M71" s="47" t="s">
        <v>57</v>
      </c>
      <c r="N71" s="48" t="s">
        <v>58</v>
      </c>
      <c r="O71" s="5" t="s">
        <v>59</v>
      </c>
      <c r="P71" s="143">
        <v>15</v>
      </c>
      <c r="Q71" s="143">
        <v>15</v>
      </c>
      <c r="R71" s="143">
        <v>15</v>
      </c>
      <c r="S71" s="110"/>
    </row>
    <row r="72" spans="1:19" x14ac:dyDescent="0.2">
      <c r="A72" s="220"/>
      <c r="B72" s="225"/>
      <c r="C72" s="196" t="s">
        <v>15</v>
      </c>
      <c r="D72" s="140">
        <v>188714469</v>
      </c>
      <c r="E72" s="141" t="s">
        <v>19</v>
      </c>
      <c r="F72" s="142" t="s">
        <v>29</v>
      </c>
      <c r="G72" s="11">
        <v>35</v>
      </c>
      <c r="H72" s="11"/>
      <c r="I72" s="148">
        <v>34.4</v>
      </c>
      <c r="J72" s="11">
        <v>35</v>
      </c>
      <c r="K72" s="11">
        <v>35</v>
      </c>
      <c r="L72" s="36" t="s">
        <v>29</v>
      </c>
      <c r="M72" s="57"/>
      <c r="N72" s="58"/>
      <c r="O72" s="59"/>
      <c r="P72" s="60"/>
      <c r="Q72" s="60"/>
      <c r="R72" s="61"/>
      <c r="S72" s="110"/>
    </row>
    <row r="73" spans="1:19" ht="12.75" customHeight="1" x14ac:dyDescent="0.2">
      <c r="A73" s="220"/>
      <c r="B73" s="240"/>
      <c r="C73" s="196"/>
      <c r="D73" s="185" t="s">
        <v>32</v>
      </c>
      <c r="E73" s="185"/>
      <c r="F73" s="185"/>
      <c r="G73" s="17">
        <f>SUM(G72:G72)</f>
        <v>35</v>
      </c>
      <c r="H73" s="17">
        <f t="shared" ref="H73:K73" si="3">SUM(H72:H72)</f>
        <v>0</v>
      </c>
      <c r="I73" s="161">
        <f t="shared" si="3"/>
        <v>34.4</v>
      </c>
      <c r="J73" s="17">
        <f t="shared" si="3"/>
        <v>35</v>
      </c>
      <c r="K73" s="17">
        <f t="shared" si="3"/>
        <v>35</v>
      </c>
      <c r="L73" s="16" t="s">
        <v>29</v>
      </c>
      <c r="M73" s="38" t="s">
        <v>29</v>
      </c>
      <c r="N73" s="38" t="s">
        <v>29</v>
      </c>
      <c r="O73" s="38" t="s">
        <v>29</v>
      </c>
      <c r="P73" s="38" t="s">
        <v>29</v>
      </c>
      <c r="Q73" s="38" t="s">
        <v>29</v>
      </c>
      <c r="R73" s="38" t="s">
        <v>29</v>
      </c>
      <c r="S73" s="111">
        <f>(I73-G73)/G73</f>
        <v>-1.7142857142857182E-2</v>
      </c>
    </row>
    <row r="74" spans="1:19" ht="12.75" customHeight="1" x14ac:dyDescent="0.2">
      <c r="A74" s="220"/>
      <c r="B74" s="49" t="s">
        <v>15</v>
      </c>
      <c r="C74" s="226" t="s">
        <v>2</v>
      </c>
      <c r="D74" s="227"/>
      <c r="E74" s="227"/>
      <c r="F74" s="227"/>
      <c r="G74" s="40">
        <f>G70+G73</f>
        <v>49.6</v>
      </c>
      <c r="H74" s="40">
        <f t="shared" ref="H74:K74" si="4">H70+H73</f>
        <v>0</v>
      </c>
      <c r="I74" s="159">
        <f t="shared" si="4"/>
        <v>54.4</v>
      </c>
      <c r="J74" s="40">
        <f t="shared" si="4"/>
        <v>55</v>
      </c>
      <c r="K74" s="40">
        <f t="shared" si="4"/>
        <v>55</v>
      </c>
      <c r="L74" s="41" t="s">
        <v>29</v>
      </c>
      <c r="M74" s="42" t="s">
        <v>29</v>
      </c>
      <c r="N74" s="42" t="s">
        <v>29</v>
      </c>
      <c r="O74" s="42" t="s">
        <v>29</v>
      </c>
      <c r="P74" s="42" t="s">
        <v>29</v>
      </c>
      <c r="Q74" s="42" t="s">
        <v>29</v>
      </c>
      <c r="R74" s="42" t="s">
        <v>29</v>
      </c>
      <c r="S74" s="110"/>
    </row>
    <row r="75" spans="1:19" ht="25.5" customHeight="1" x14ac:dyDescent="0.2">
      <c r="A75" s="220"/>
      <c r="B75" s="43" t="s">
        <v>43</v>
      </c>
      <c r="C75" s="215" t="s">
        <v>60</v>
      </c>
      <c r="D75" s="216"/>
      <c r="E75" s="216"/>
      <c r="F75" s="44" t="s">
        <v>25</v>
      </c>
      <c r="G75" s="32"/>
      <c r="H75" s="32"/>
      <c r="I75" s="160"/>
      <c r="J75" s="32"/>
      <c r="K75" s="32"/>
      <c r="L75" s="44" t="s">
        <v>104</v>
      </c>
      <c r="M75" s="45" t="s">
        <v>64</v>
      </c>
      <c r="N75" s="45" t="s">
        <v>68</v>
      </c>
      <c r="O75" s="46" t="s">
        <v>17</v>
      </c>
      <c r="P75" s="76">
        <v>2</v>
      </c>
      <c r="Q75" s="76">
        <v>2</v>
      </c>
      <c r="R75" s="76">
        <v>2</v>
      </c>
      <c r="S75" s="110"/>
    </row>
    <row r="76" spans="1:19" ht="30" customHeight="1" x14ac:dyDescent="0.2">
      <c r="A76" s="220"/>
      <c r="B76" s="224" t="s">
        <v>43</v>
      </c>
      <c r="C76" s="33" t="s">
        <v>0</v>
      </c>
      <c r="D76" s="203" t="s">
        <v>115</v>
      </c>
      <c r="E76" s="204"/>
      <c r="F76" s="85" t="s">
        <v>30</v>
      </c>
      <c r="G76" s="238"/>
      <c r="H76" s="239"/>
      <c r="I76" s="239"/>
      <c r="J76" s="239"/>
      <c r="K76" s="239"/>
      <c r="L76" s="10" t="s">
        <v>29</v>
      </c>
      <c r="M76" s="47" t="s">
        <v>65</v>
      </c>
      <c r="N76" s="48" t="s">
        <v>69</v>
      </c>
      <c r="O76" s="5" t="s">
        <v>17</v>
      </c>
      <c r="P76" s="75">
        <v>2</v>
      </c>
      <c r="Q76" s="75">
        <v>2</v>
      </c>
      <c r="R76" s="75">
        <v>2</v>
      </c>
      <c r="S76" s="110"/>
    </row>
    <row r="77" spans="1:19" x14ac:dyDescent="0.2">
      <c r="A77" s="220"/>
      <c r="B77" s="225"/>
      <c r="C77" s="196" t="s">
        <v>0</v>
      </c>
      <c r="D77" s="86">
        <v>188714469</v>
      </c>
      <c r="E77" s="48" t="s">
        <v>19</v>
      </c>
      <c r="F77" s="35" t="s">
        <v>29</v>
      </c>
      <c r="G77" s="11">
        <v>27</v>
      </c>
      <c r="H77" s="11"/>
      <c r="I77" s="148">
        <v>57</v>
      </c>
      <c r="J77" s="11">
        <v>30</v>
      </c>
      <c r="K77" s="11">
        <v>31</v>
      </c>
      <c r="L77" s="36" t="s">
        <v>29</v>
      </c>
      <c r="M77" s="57"/>
      <c r="N77" s="58"/>
      <c r="O77" s="59"/>
      <c r="P77" s="68"/>
      <c r="Q77" s="68"/>
      <c r="R77" s="67"/>
      <c r="S77" s="110"/>
    </row>
    <row r="78" spans="1:19" ht="12.75" customHeight="1" x14ac:dyDescent="0.2">
      <c r="A78" s="220"/>
      <c r="B78" s="225"/>
      <c r="C78" s="196"/>
      <c r="D78" s="229" t="s">
        <v>32</v>
      </c>
      <c r="E78" s="229"/>
      <c r="F78" s="185"/>
      <c r="G78" s="17">
        <f>SUM(G77:G77)</f>
        <v>27</v>
      </c>
      <c r="H78" s="17">
        <f t="shared" ref="H78" si="5">SUM(H77:H77)</f>
        <v>0</v>
      </c>
      <c r="I78" s="161">
        <f t="shared" ref="I78" si="6">SUM(I77:I77)</f>
        <v>57</v>
      </c>
      <c r="J78" s="17">
        <f t="shared" ref="J78" si="7">SUM(J77:J77)</f>
        <v>30</v>
      </c>
      <c r="K78" s="17">
        <f t="shared" ref="K78" si="8">SUM(K77:K77)</f>
        <v>31</v>
      </c>
      <c r="L78" s="16" t="s">
        <v>29</v>
      </c>
      <c r="M78" s="38" t="s">
        <v>29</v>
      </c>
      <c r="N78" s="38" t="s">
        <v>29</v>
      </c>
      <c r="O78" s="38" t="s">
        <v>29</v>
      </c>
      <c r="P78" s="38" t="s">
        <v>29</v>
      </c>
      <c r="Q78" s="38" t="s">
        <v>29</v>
      </c>
      <c r="R78" s="38" t="s">
        <v>29</v>
      </c>
      <c r="S78" s="111">
        <f>(I78-G78)/G78</f>
        <v>1.1111111111111112</v>
      </c>
    </row>
    <row r="79" spans="1:19" ht="25.5" x14ac:dyDescent="0.2">
      <c r="A79" s="220"/>
      <c r="B79" s="225"/>
      <c r="C79" s="128" t="s">
        <v>15</v>
      </c>
      <c r="D79" s="213" t="s">
        <v>61</v>
      </c>
      <c r="E79" s="214"/>
      <c r="F79" s="70" t="s">
        <v>31</v>
      </c>
      <c r="G79" s="238"/>
      <c r="H79" s="239"/>
      <c r="I79" s="239"/>
      <c r="J79" s="239"/>
      <c r="K79" s="239"/>
      <c r="L79" s="10" t="s">
        <v>104</v>
      </c>
      <c r="M79" s="47" t="s">
        <v>119</v>
      </c>
      <c r="N79" s="48" t="s">
        <v>70</v>
      </c>
      <c r="O79" s="5" t="s">
        <v>17</v>
      </c>
      <c r="P79" s="75">
        <v>15</v>
      </c>
      <c r="Q79" s="75">
        <v>15</v>
      </c>
      <c r="R79" s="75">
        <v>15</v>
      </c>
      <c r="S79" s="110"/>
    </row>
    <row r="80" spans="1:19" x14ac:dyDescent="0.2">
      <c r="A80" s="220"/>
      <c r="B80" s="225"/>
      <c r="C80" s="196" t="s">
        <v>15</v>
      </c>
      <c r="D80" s="131">
        <v>188714469</v>
      </c>
      <c r="E80" s="71" t="s">
        <v>19</v>
      </c>
      <c r="F80" s="35" t="s">
        <v>29</v>
      </c>
      <c r="G80" s="11">
        <v>116.1</v>
      </c>
      <c r="H80" s="11"/>
      <c r="I80" s="148">
        <v>15.5</v>
      </c>
      <c r="J80" s="11">
        <v>17</v>
      </c>
      <c r="K80" s="11">
        <v>18</v>
      </c>
      <c r="L80" s="36" t="s">
        <v>29</v>
      </c>
      <c r="M80" s="57"/>
      <c r="N80" s="58"/>
      <c r="O80" s="59"/>
      <c r="P80" s="68"/>
      <c r="Q80" s="68"/>
      <c r="R80" s="67"/>
      <c r="S80" s="110"/>
    </row>
    <row r="81" spans="1:19" x14ac:dyDescent="0.2">
      <c r="A81" s="220"/>
      <c r="B81" s="225"/>
      <c r="C81" s="196"/>
      <c r="D81" s="131">
        <v>188714469</v>
      </c>
      <c r="E81" s="71" t="s">
        <v>21</v>
      </c>
      <c r="F81" s="35" t="s">
        <v>29</v>
      </c>
      <c r="G81" s="11">
        <v>23.155999999999999</v>
      </c>
      <c r="H81" s="11"/>
      <c r="I81" s="148">
        <v>22.864000000000001</v>
      </c>
      <c r="J81" s="11">
        <v>28.7</v>
      </c>
      <c r="K81" s="11">
        <v>31.5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ht="12.75" customHeight="1" x14ac:dyDescent="0.2">
      <c r="A82" s="220"/>
      <c r="B82" s="225"/>
      <c r="C82" s="196"/>
      <c r="D82" s="185" t="s">
        <v>32</v>
      </c>
      <c r="E82" s="185"/>
      <c r="F82" s="185"/>
      <c r="G82" s="17">
        <f>SUM(G80:G81)</f>
        <v>139.256</v>
      </c>
      <c r="H82" s="17">
        <f t="shared" ref="H82:K82" si="9">SUM(H80:H81)</f>
        <v>0</v>
      </c>
      <c r="I82" s="161">
        <f t="shared" si="9"/>
        <v>38.364000000000004</v>
      </c>
      <c r="J82" s="17">
        <f t="shared" si="9"/>
        <v>45.7</v>
      </c>
      <c r="K82" s="17">
        <f t="shared" si="9"/>
        <v>49.5</v>
      </c>
      <c r="L82" s="16" t="s">
        <v>29</v>
      </c>
      <c r="M82" s="38" t="s">
        <v>29</v>
      </c>
      <c r="N82" s="38" t="s">
        <v>29</v>
      </c>
      <c r="O82" s="38" t="s">
        <v>29</v>
      </c>
      <c r="P82" s="38" t="s">
        <v>29</v>
      </c>
      <c r="Q82" s="38" t="s">
        <v>29</v>
      </c>
      <c r="R82" s="38" t="s">
        <v>29</v>
      </c>
      <c r="S82" s="111">
        <f>(I82-G82)/G82</f>
        <v>-0.72450738208766585</v>
      </c>
    </row>
    <row r="83" spans="1:19" ht="30" customHeight="1" x14ac:dyDescent="0.2">
      <c r="A83" s="220"/>
      <c r="B83" s="225"/>
      <c r="C83" s="127" t="s">
        <v>43</v>
      </c>
      <c r="D83" s="213" t="s">
        <v>63</v>
      </c>
      <c r="E83" s="214"/>
      <c r="F83" s="70" t="s">
        <v>30</v>
      </c>
      <c r="G83" s="222"/>
      <c r="H83" s="223"/>
      <c r="I83" s="223"/>
      <c r="J83" s="223"/>
      <c r="K83" s="223"/>
      <c r="L83" s="10" t="s">
        <v>29</v>
      </c>
      <c r="M83" s="47" t="s">
        <v>66</v>
      </c>
      <c r="N83" s="48" t="s">
        <v>67</v>
      </c>
      <c r="O83" s="5" t="s">
        <v>17</v>
      </c>
      <c r="P83" s="5">
        <v>1</v>
      </c>
      <c r="Q83" s="5">
        <v>1</v>
      </c>
      <c r="R83" s="5">
        <v>1</v>
      </c>
      <c r="S83" s="110"/>
    </row>
    <row r="84" spans="1:19" x14ac:dyDescent="0.2">
      <c r="A84" s="220"/>
      <c r="B84" s="225"/>
      <c r="C84" s="196" t="s">
        <v>43</v>
      </c>
      <c r="D84" s="131">
        <v>188714469</v>
      </c>
      <c r="E84" s="71" t="s">
        <v>19</v>
      </c>
      <c r="F84" s="35" t="s">
        <v>29</v>
      </c>
      <c r="G84" s="11">
        <v>118.1</v>
      </c>
      <c r="H84" s="11"/>
      <c r="I84" s="148">
        <v>30</v>
      </c>
      <c r="J84" s="11">
        <v>33</v>
      </c>
      <c r="K84" s="11">
        <v>36</v>
      </c>
      <c r="L84" s="36" t="s">
        <v>29</v>
      </c>
      <c r="M84" s="57"/>
      <c r="N84" s="58"/>
      <c r="O84" s="59"/>
      <c r="P84" s="60"/>
      <c r="Q84" s="60"/>
      <c r="R84" s="61"/>
      <c r="S84" s="110"/>
    </row>
    <row r="85" spans="1:19" ht="12.75" customHeight="1" x14ac:dyDescent="0.2">
      <c r="A85" s="220"/>
      <c r="B85" s="225"/>
      <c r="C85" s="196"/>
      <c r="D85" s="185" t="s">
        <v>32</v>
      </c>
      <c r="E85" s="185"/>
      <c r="F85" s="185"/>
      <c r="G85" s="17">
        <f>SUM(G84:G84)</f>
        <v>118.1</v>
      </c>
      <c r="H85" s="17">
        <f t="shared" ref="H85" si="10">SUM(H84:H84)</f>
        <v>0</v>
      </c>
      <c r="I85" s="161">
        <f t="shared" ref="I85" si="11">SUM(I84:I84)</f>
        <v>30</v>
      </c>
      <c r="J85" s="17">
        <f t="shared" ref="J85" si="12">SUM(J84:J84)</f>
        <v>33</v>
      </c>
      <c r="K85" s="17">
        <f t="shared" ref="K85" si="13">SUM(K84:K84)</f>
        <v>36</v>
      </c>
      <c r="L85" s="16" t="s">
        <v>29</v>
      </c>
      <c r="M85" s="38" t="s">
        <v>29</v>
      </c>
      <c r="N85" s="38" t="s">
        <v>29</v>
      </c>
      <c r="O85" s="38" t="s">
        <v>29</v>
      </c>
      <c r="P85" s="38" t="s">
        <v>29</v>
      </c>
      <c r="Q85" s="38" t="s">
        <v>29</v>
      </c>
      <c r="R85" s="38" t="s">
        <v>29</v>
      </c>
      <c r="S85" s="111">
        <f>(I85-G85)/G85</f>
        <v>-0.74597798475867905</v>
      </c>
    </row>
    <row r="86" spans="1:19" ht="12.75" customHeight="1" x14ac:dyDescent="0.2">
      <c r="A86" s="221"/>
      <c r="B86" s="91" t="s">
        <v>43</v>
      </c>
      <c r="C86" s="227" t="s">
        <v>2</v>
      </c>
      <c r="D86" s="227"/>
      <c r="E86" s="227"/>
      <c r="F86" s="227"/>
      <c r="G86" s="40">
        <f>G78+G82+G85</f>
        <v>284.35599999999999</v>
      </c>
      <c r="H86" s="40">
        <f t="shared" ref="H86:K86" si="14">H78+H82+H85</f>
        <v>0</v>
      </c>
      <c r="I86" s="159">
        <f t="shared" si="14"/>
        <v>125.364</v>
      </c>
      <c r="J86" s="40">
        <f t="shared" si="14"/>
        <v>108.7</v>
      </c>
      <c r="K86" s="40">
        <f t="shared" si="14"/>
        <v>116.5</v>
      </c>
      <c r="L86" s="41" t="s">
        <v>29</v>
      </c>
      <c r="M86" s="42" t="s">
        <v>29</v>
      </c>
      <c r="N86" s="42" t="s">
        <v>29</v>
      </c>
      <c r="O86" s="42" t="s">
        <v>29</v>
      </c>
      <c r="P86" s="42" t="s">
        <v>29</v>
      </c>
      <c r="Q86" s="42" t="s">
        <v>29</v>
      </c>
      <c r="R86" s="42" t="s">
        <v>29</v>
      </c>
      <c r="S86" s="110"/>
    </row>
    <row r="87" spans="1:19" ht="12.75" customHeight="1" x14ac:dyDescent="0.2">
      <c r="A87" s="50" t="s">
        <v>0</v>
      </c>
      <c r="B87" s="234" t="s">
        <v>10</v>
      </c>
      <c r="C87" s="235"/>
      <c r="D87" s="235"/>
      <c r="E87" s="235"/>
      <c r="F87" s="235"/>
      <c r="G87" s="78">
        <f>G66+G74+G86</f>
        <v>10524.733</v>
      </c>
      <c r="H87" s="78">
        <f t="shared" ref="H87:K87" si="15">H66+H74+H86</f>
        <v>0</v>
      </c>
      <c r="I87" s="162">
        <f t="shared" si="15"/>
        <v>9481.0639999999985</v>
      </c>
      <c r="J87" s="78">
        <f t="shared" si="15"/>
        <v>10114.956</v>
      </c>
      <c r="K87" s="78">
        <f t="shared" si="15"/>
        <v>9744.61</v>
      </c>
      <c r="L87" s="51" t="s">
        <v>29</v>
      </c>
      <c r="M87" s="52" t="s">
        <v>29</v>
      </c>
      <c r="N87" s="52" t="s">
        <v>29</v>
      </c>
      <c r="O87" s="52" t="s">
        <v>29</v>
      </c>
      <c r="P87" s="52" t="s">
        <v>29</v>
      </c>
      <c r="Q87" s="52" t="s">
        <v>29</v>
      </c>
      <c r="R87" s="52" t="s">
        <v>29</v>
      </c>
      <c r="S87" s="110"/>
    </row>
    <row r="88" spans="1:19" ht="12.75" customHeight="1" x14ac:dyDescent="0.2">
      <c r="A88" s="248" t="s">
        <v>15</v>
      </c>
      <c r="B88" s="271" t="s">
        <v>96</v>
      </c>
      <c r="C88" s="272"/>
      <c r="D88" s="272"/>
      <c r="E88" s="272"/>
      <c r="F88" s="273"/>
      <c r="G88" s="273"/>
      <c r="H88" s="273"/>
      <c r="I88" s="273"/>
      <c r="J88" s="273"/>
      <c r="K88" s="273"/>
      <c r="L88" s="273"/>
      <c r="M88" s="273"/>
      <c r="N88" s="273"/>
      <c r="O88" s="273"/>
      <c r="P88" s="273"/>
      <c r="Q88" s="273"/>
      <c r="R88" s="274"/>
      <c r="S88" s="110"/>
    </row>
    <row r="89" spans="1:19" ht="27" customHeight="1" x14ac:dyDescent="0.2">
      <c r="A89" s="249"/>
      <c r="B89" s="94" t="s">
        <v>0</v>
      </c>
      <c r="C89" s="236" t="s">
        <v>99</v>
      </c>
      <c r="D89" s="236"/>
      <c r="E89" s="237"/>
      <c r="F89" s="96" t="s">
        <v>25</v>
      </c>
      <c r="G89" s="232"/>
      <c r="H89" s="233"/>
      <c r="I89" s="233"/>
      <c r="J89" s="233"/>
      <c r="K89" s="233"/>
      <c r="L89" s="102" t="s">
        <v>101</v>
      </c>
      <c r="M89" s="45" t="s">
        <v>111</v>
      </c>
      <c r="N89" s="106" t="s">
        <v>110</v>
      </c>
      <c r="O89" s="81" t="s">
        <v>16</v>
      </c>
      <c r="P89" s="77">
        <v>90</v>
      </c>
      <c r="Q89" s="77">
        <v>90</v>
      </c>
      <c r="R89" s="77">
        <v>90</v>
      </c>
      <c r="S89" s="110"/>
    </row>
    <row r="90" spans="1:19" ht="38.25" customHeight="1" x14ac:dyDescent="0.2">
      <c r="A90" s="249"/>
      <c r="B90" s="279" t="s">
        <v>0</v>
      </c>
      <c r="C90" s="129" t="s">
        <v>0</v>
      </c>
      <c r="D90" s="205" t="s">
        <v>97</v>
      </c>
      <c r="E90" s="206"/>
      <c r="F90" s="89" t="s">
        <v>105</v>
      </c>
      <c r="G90" s="282"/>
      <c r="H90" s="283"/>
      <c r="I90" s="283"/>
      <c r="J90" s="283"/>
      <c r="K90" s="283"/>
      <c r="L90" s="36" t="s">
        <v>101</v>
      </c>
      <c r="M90" s="87" t="s">
        <v>112</v>
      </c>
      <c r="N90" s="79" t="s">
        <v>98</v>
      </c>
      <c r="O90" s="80" t="s">
        <v>17</v>
      </c>
      <c r="P90" s="80">
        <v>2</v>
      </c>
      <c r="Q90" s="80">
        <v>2</v>
      </c>
      <c r="R90" s="80">
        <v>2</v>
      </c>
      <c r="S90" s="110"/>
    </row>
    <row r="91" spans="1:19" ht="12.75" customHeight="1" x14ac:dyDescent="0.2">
      <c r="A91" s="249"/>
      <c r="B91" s="280"/>
      <c r="C91" s="88" t="s">
        <v>0</v>
      </c>
      <c r="D91" s="108">
        <v>188714469</v>
      </c>
      <c r="E91" s="95" t="s">
        <v>19</v>
      </c>
      <c r="F91" s="36" t="s">
        <v>29</v>
      </c>
      <c r="G91" s="11">
        <v>0</v>
      </c>
      <c r="H91" s="11"/>
      <c r="I91" s="148">
        <v>0</v>
      </c>
      <c r="J91" s="11">
        <v>0</v>
      </c>
      <c r="K91" s="11">
        <v>0</v>
      </c>
      <c r="L91" s="16" t="s">
        <v>29</v>
      </c>
      <c r="M91" s="38" t="s">
        <v>29</v>
      </c>
      <c r="N91" s="38"/>
      <c r="O91" s="38"/>
      <c r="P91" s="38"/>
      <c r="Q91" s="38"/>
      <c r="R91" s="38"/>
      <c r="S91" s="110"/>
    </row>
    <row r="92" spans="1:19" ht="12.75" customHeight="1" x14ac:dyDescent="0.2">
      <c r="A92" s="249"/>
      <c r="B92" s="280"/>
      <c r="C92" s="275" t="s">
        <v>32</v>
      </c>
      <c r="D92" s="276"/>
      <c r="E92" s="277"/>
      <c r="F92" s="278"/>
      <c r="G92" s="82">
        <v>0</v>
      </c>
      <c r="H92" s="82">
        <v>0</v>
      </c>
      <c r="I92" s="161">
        <v>0</v>
      </c>
      <c r="J92" s="82">
        <v>0</v>
      </c>
      <c r="K92" s="82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2" t="s">
        <v>137</v>
      </c>
    </row>
    <row r="93" spans="1:19" ht="27.75" customHeight="1" x14ac:dyDescent="0.2">
      <c r="A93" s="249"/>
      <c r="B93" s="280"/>
      <c r="C93" s="90" t="s">
        <v>15</v>
      </c>
      <c r="D93" s="213" t="s">
        <v>100</v>
      </c>
      <c r="E93" s="214"/>
      <c r="F93" s="89" t="s">
        <v>105</v>
      </c>
      <c r="G93" s="282"/>
      <c r="H93" s="283"/>
      <c r="I93" s="283"/>
      <c r="J93" s="283"/>
      <c r="K93" s="283"/>
      <c r="L93" s="36" t="s">
        <v>101</v>
      </c>
      <c r="M93" s="87" t="s">
        <v>113</v>
      </c>
      <c r="N93" s="79" t="s">
        <v>102</v>
      </c>
      <c r="O93" s="80" t="s">
        <v>17</v>
      </c>
      <c r="P93" s="80">
        <v>1</v>
      </c>
      <c r="Q93" s="80">
        <v>1</v>
      </c>
      <c r="R93" s="80">
        <v>1</v>
      </c>
      <c r="S93" s="110"/>
    </row>
    <row r="94" spans="1:19" ht="12.75" customHeight="1" x14ac:dyDescent="0.2">
      <c r="A94" s="249"/>
      <c r="B94" s="280"/>
      <c r="C94" s="83" t="s">
        <v>15</v>
      </c>
      <c r="D94" s="109">
        <v>188714469</v>
      </c>
      <c r="E94" s="71" t="s">
        <v>19</v>
      </c>
      <c r="F94" s="36" t="s">
        <v>29</v>
      </c>
      <c r="G94" s="11">
        <v>0</v>
      </c>
      <c r="H94" s="11"/>
      <c r="I94" s="148">
        <v>0</v>
      </c>
      <c r="J94" s="11">
        <v>0</v>
      </c>
      <c r="K94" s="11">
        <v>0</v>
      </c>
      <c r="L94" s="36" t="s">
        <v>29</v>
      </c>
      <c r="M94" s="38" t="s">
        <v>29</v>
      </c>
      <c r="N94" s="38"/>
      <c r="O94" s="38"/>
      <c r="P94" s="38"/>
      <c r="Q94" s="38"/>
      <c r="R94" s="38"/>
      <c r="S94" s="110"/>
    </row>
    <row r="95" spans="1:19" ht="12.75" customHeight="1" x14ac:dyDescent="0.2">
      <c r="A95" s="249"/>
      <c r="B95" s="281"/>
      <c r="C95" s="284" t="s">
        <v>32</v>
      </c>
      <c r="D95" s="277"/>
      <c r="E95" s="277"/>
      <c r="F95" s="285"/>
      <c r="G95" s="97">
        <f>G94</f>
        <v>0</v>
      </c>
      <c r="H95" s="97">
        <f>H94</f>
        <v>0</v>
      </c>
      <c r="I95" s="163">
        <f>I94</f>
        <v>0</v>
      </c>
      <c r="J95" s="97">
        <f>J94</f>
        <v>0</v>
      </c>
      <c r="K95" s="98">
        <f>K94</f>
        <v>0</v>
      </c>
      <c r="L95" s="36" t="s">
        <v>29</v>
      </c>
      <c r="M95" s="38" t="s">
        <v>29</v>
      </c>
      <c r="N95" s="99"/>
      <c r="O95" s="99"/>
      <c r="P95" s="99"/>
      <c r="Q95" s="99"/>
      <c r="R95" s="99"/>
      <c r="S95" s="112" t="s">
        <v>137</v>
      </c>
    </row>
    <row r="96" spans="1:19" ht="12.75" customHeight="1" x14ac:dyDescent="0.2">
      <c r="A96" s="250"/>
      <c r="B96" s="92" t="s">
        <v>0</v>
      </c>
      <c r="C96" s="245" t="s">
        <v>2</v>
      </c>
      <c r="D96" s="245"/>
      <c r="E96" s="245"/>
      <c r="F96" s="245"/>
      <c r="G96" s="84">
        <f>G92+G95</f>
        <v>0</v>
      </c>
      <c r="H96" s="84">
        <f t="shared" ref="H96:K96" si="16">H92+H95</f>
        <v>0</v>
      </c>
      <c r="I96" s="164">
        <f t="shared" si="16"/>
        <v>0</v>
      </c>
      <c r="J96" s="84">
        <f t="shared" si="16"/>
        <v>0</v>
      </c>
      <c r="K96" s="84">
        <f t="shared" si="16"/>
        <v>0</v>
      </c>
      <c r="L96" s="41" t="s">
        <v>29</v>
      </c>
      <c r="M96" s="42" t="s">
        <v>29</v>
      </c>
      <c r="N96" s="46"/>
      <c r="O96" s="46"/>
      <c r="P96" s="46"/>
      <c r="Q96" s="46"/>
      <c r="R96" s="46"/>
      <c r="S96" s="110"/>
    </row>
    <row r="97" spans="1:19" ht="12.75" customHeight="1" x14ac:dyDescent="0.2">
      <c r="A97" s="93" t="s">
        <v>15</v>
      </c>
      <c r="B97" s="246" t="s">
        <v>10</v>
      </c>
      <c r="C97" s="246"/>
      <c r="D97" s="246"/>
      <c r="E97" s="246"/>
      <c r="F97" s="247"/>
      <c r="G97" s="100">
        <f>G96</f>
        <v>0</v>
      </c>
      <c r="H97" s="100">
        <f t="shared" ref="H97:K97" si="17">H96</f>
        <v>0</v>
      </c>
      <c r="I97" s="165">
        <f t="shared" si="17"/>
        <v>0</v>
      </c>
      <c r="J97" s="100">
        <f t="shared" si="17"/>
        <v>0</v>
      </c>
      <c r="K97" s="100">
        <f t="shared" si="17"/>
        <v>0</v>
      </c>
      <c r="L97" s="51" t="s">
        <v>29</v>
      </c>
      <c r="M97" s="52" t="s">
        <v>29</v>
      </c>
      <c r="N97" s="101"/>
      <c r="O97" s="101"/>
      <c r="P97" s="101"/>
      <c r="Q97" s="101"/>
      <c r="R97" s="101"/>
      <c r="S97" s="110"/>
    </row>
    <row r="98" spans="1:19" x14ac:dyDescent="0.2">
      <c r="A98" s="269" t="s">
        <v>3</v>
      </c>
      <c r="B98" s="270"/>
      <c r="C98" s="270"/>
      <c r="D98" s="270"/>
      <c r="E98" s="270"/>
      <c r="F98" s="270"/>
      <c r="G98" s="53">
        <f>G87+G97</f>
        <v>10524.733</v>
      </c>
      <c r="H98" s="53">
        <f t="shared" ref="H98:K98" si="18">H87+H97</f>
        <v>0</v>
      </c>
      <c r="I98" s="166">
        <f t="shared" si="18"/>
        <v>9481.0639999999985</v>
      </c>
      <c r="J98" s="53">
        <f t="shared" si="18"/>
        <v>10114.956</v>
      </c>
      <c r="K98" s="53">
        <f t="shared" si="18"/>
        <v>9744.61</v>
      </c>
      <c r="L98" s="15" t="s">
        <v>29</v>
      </c>
      <c r="M98" s="54" t="s">
        <v>29</v>
      </c>
      <c r="N98" s="54" t="s">
        <v>29</v>
      </c>
      <c r="O98" s="54" t="s">
        <v>29</v>
      </c>
      <c r="P98" s="54" t="s">
        <v>29</v>
      </c>
      <c r="Q98" s="54" t="s">
        <v>29</v>
      </c>
      <c r="R98" s="54" t="s">
        <v>29</v>
      </c>
      <c r="S98" s="110"/>
    </row>
    <row r="99" spans="1:19" x14ac:dyDescent="0.2">
      <c r="A99" s="55" t="s">
        <v>92</v>
      </c>
    </row>
    <row r="100" spans="1:19" x14ac:dyDescent="0.2">
      <c r="A100" s="55" t="s">
        <v>90</v>
      </c>
    </row>
    <row r="101" spans="1:19" x14ac:dyDescent="0.2">
      <c r="A101" s="55" t="s">
        <v>91</v>
      </c>
    </row>
    <row r="102" spans="1:19" x14ac:dyDescent="0.2">
      <c r="A102" s="55"/>
    </row>
    <row r="103" spans="1:19" ht="13.5" thickBot="1" x14ac:dyDescent="0.25">
      <c r="A103" s="268" t="s">
        <v>4</v>
      </c>
      <c r="B103" s="268"/>
      <c r="C103" s="268"/>
      <c r="D103" s="268"/>
      <c r="E103" s="268"/>
      <c r="F103" s="268"/>
      <c r="G103" s="268"/>
      <c r="H103" s="268"/>
      <c r="I103" s="268"/>
      <c r="J103" s="268"/>
      <c r="K103" s="268"/>
    </row>
    <row r="104" spans="1:19" ht="25.5" x14ac:dyDescent="0.2">
      <c r="A104" s="256" t="s">
        <v>5</v>
      </c>
      <c r="B104" s="257"/>
      <c r="C104" s="257"/>
      <c r="D104" s="12" t="s">
        <v>18</v>
      </c>
      <c r="E104" s="254" t="s">
        <v>19</v>
      </c>
      <c r="F104" s="254"/>
      <c r="G104" s="14">
        <f>G16+G19+G24+G50+G69+G72+G77+G80+G84+G54+G58+G61+G94+G91+G36+G38+G41+G44+G62</f>
        <v>1045.9000000000001</v>
      </c>
      <c r="H104" s="14">
        <f>H16+H19+H24+H50+H69+H72+H77+H80+H84+H54+H58+H61+H94+H91+H36+H38+H41+H44+H62</f>
        <v>0</v>
      </c>
      <c r="I104" s="167">
        <f>I16+I19+I24+I50+I69+I72+I77+I80+I84+I54+I58+I61+I94+I91+I36+I38+I41+I44+I62</f>
        <v>1003.1</v>
      </c>
      <c r="J104" s="14">
        <f>J16+J19+J24+J50+J69+J72+J77+J80+J84+J54+J58+J61+J94+J91+J36+J38+J41+J44+J62</f>
        <v>1138.82</v>
      </c>
      <c r="K104" s="14">
        <f>K16+K19+K24+K50+K69+K72+K77+K80+K84+K54+K58+K61+K94+K91+K36+K38+K41+K44+K62</f>
        <v>1285.9099999999999</v>
      </c>
    </row>
    <row r="105" spans="1:19" ht="18" hidden="1" customHeight="1" x14ac:dyDescent="0.2">
      <c r="A105" s="258"/>
      <c r="B105" s="259"/>
      <c r="C105" s="259"/>
      <c r="D105" s="13" t="s">
        <v>33</v>
      </c>
      <c r="E105" s="253" t="s">
        <v>20</v>
      </c>
      <c r="F105" s="253"/>
      <c r="G105" s="17"/>
      <c r="H105" s="17"/>
      <c r="I105" s="161"/>
      <c r="J105" s="17"/>
      <c r="K105" s="17"/>
    </row>
    <row r="106" spans="1:19" ht="25.5" x14ac:dyDescent="0.2">
      <c r="A106" s="258"/>
      <c r="B106" s="259"/>
      <c r="C106" s="259"/>
      <c r="D106" s="13" t="s">
        <v>103</v>
      </c>
      <c r="E106" s="253" t="s">
        <v>21</v>
      </c>
      <c r="F106" s="253"/>
      <c r="G106" s="17">
        <f>G20+G25+G29+G51+G34+G81+G60+G57</f>
        <v>2629.3380000000002</v>
      </c>
      <c r="H106" s="17">
        <f>H20+H25+H29+H51+H34+H81+H60+H57</f>
        <v>0</v>
      </c>
      <c r="I106" s="161">
        <f>I20+I25+I29+I51+I34+I81+I60+I57</f>
        <v>2240.1639999999998</v>
      </c>
      <c r="J106" s="17">
        <f>J20+J25+J29+J51+J34+J81+J60+J57</f>
        <v>260.43599999999998</v>
      </c>
      <c r="K106" s="17">
        <f>K20+K25+K29+K51+K34+K81+K60+K57</f>
        <v>50.4</v>
      </c>
    </row>
    <row r="107" spans="1:19" ht="25.5" x14ac:dyDescent="0.2">
      <c r="A107" s="258"/>
      <c r="B107" s="259"/>
      <c r="C107" s="259"/>
      <c r="D107" s="13" t="s">
        <v>22</v>
      </c>
      <c r="E107" s="145" t="s">
        <v>23</v>
      </c>
      <c r="F107" s="145"/>
      <c r="G107" s="17">
        <f>G23</f>
        <v>153.69999999999999</v>
      </c>
      <c r="H107" s="17">
        <f>H23</f>
        <v>0</v>
      </c>
      <c r="I107" s="161">
        <f>I23</f>
        <v>0</v>
      </c>
      <c r="J107" s="17">
        <f>J23</f>
        <v>0</v>
      </c>
      <c r="K107" s="17">
        <f>K23</f>
        <v>0</v>
      </c>
    </row>
    <row r="108" spans="1:19" ht="51" hidden="1" x14ac:dyDescent="0.2">
      <c r="A108" s="258"/>
      <c r="B108" s="259"/>
      <c r="C108" s="259"/>
      <c r="D108" s="13" t="s">
        <v>153</v>
      </c>
      <c r="E108" s="154" t="s">
        <v>154</v>
      </c>
      <c r="F108" s="154"/>
      <c r="G108" s="17"/>
      <c r="H108" s="17"/>
      <c r="I108" s="161"/>
      <c r="J108" s="17"/>
      <c r="K108" s="17"/>
    </row>
    <row r="109" spans="1:19" x14ac:dyDescent="0.2">
      <c r="A109" s="258"/>
      <c r="B109" s="259"/>
      <c r="C109" s="259"/>
      <c r="D109" s="13" t="s">
        <v>24</v>
      </c>
      <c r="E109" s="253" t="s">
        <v>25</v>
      </c>
      <c r="F109" s="253"/>
      <c r="G109" s="17">
        <f>G22+G55+G35+G37+G52+G27+G42+G45+G64</f>
        <v>2181.1</v>
      </c>
      <c r="H109" s="17">
        <f>H22+H55+H35+H37+H52+H27+H42+H45+H64</f>
        <v>0</v>
      </c>
      <c r="I109" s="161">
        <f>I22+I55+I35+I37+I52+I27+I42+I45+I64</f>
        <v>3715.6</v>
      </c>
      <c r="J109" s="17">
        <f>J22+J55+J35+J37+J52+J27+J42+J45+J64</f>
        <v>2835.9</v>
      </c>
      <c r="K109" s="17">
        <f>K22+K55+K35+K37+K52+K27+K42+K45+K64</f>
        <v>1996.7</v>
      </c>
    </row>
    <row r="110" spans="1:19" ht="25.5" x14ac:dyDescent="0.2">
      <c r="A110" s="258"/>
      <c r="B110" s="259"/>
      <c r="C110" s="259"/>
      <c r="D110" s="13" t="s">
        <v>26</v>
      </c>
      <c r="E110" s="253" t="s">
        <v>27</v>
      </c>
      <c r="F110" s="253"/>
      <c r="G110" s="17">
        <f>G21+G26+G30+G28+G53+G59+G56+G43+G46+G63</f>
        <v>4514.6949999999997</v>
      </c>
      <c r="H110" s="17">
        <f t="shared" ref="H110:K110" si="19">H21+H26+H30+H28+H53+H59+H56+H43+H46+H63</f>
        <v>0</v>
      </c>
      <c r="I110" s="17">
        <f t="shared" si="19"/>
        <v>2522.1999999999998</v>
      </c>
      <c r="J110" s="17">
        <f t="shared" si="19"/>
        <v>5879.7999999999993</v>
      </c>
      <c r="K110" s="17">
        <f t="shared" si="19"/>
        <v>6411.6</v>
      </c>
    </row>
    <row r="111" spans="1:19" ht="39" hidden="1" thickBot="1" x14ac:dyDescent="0.25">
      <c r="A111" s="260"/>
      <c r="B111" s="261"/>
      <c r="C111" s="261"/>
      <c r="D111" s="104" t="s">
        <v>34</v>
      </c>
      <c r="E111" s="255" t="s">
        <v>28</v>
      </c>
      <c r="F111" s="255"/>
      <c r="G111" s="105"/>
      <c r="H111" s="105"/>
      <c r="I111" s="168"/>
      <c r="J111" s="105"/>
      <c r="K111" s="105"/>
    </row>
    <row r="112" spans="1:19" ht="13.5" thickBot="1" x14ac:dyDescent="0.25">
      <c r="A112" s="262" t="s">
        <v>3</v>
      </c>
      <c r="B112" s="263"/>
      <c r="C112" s="263"/>
      <c r="D112" s="263"/>
      <c r="E112" s="263"/>
      <c r="F112" s="263"/>
      <c r="G112" s="103">
        <f>SUM(G104:G111)</f>
        <v>10524.733</v>
      </c>
      <c r="H112" s="103">
        <f>SUM(H104:H111)</f>
        <v>0</v>
      </c>
      <c r="I112" s="169">
        <f>SUM(I104:I111)</f>
        <v>9481.0639999999985</v>
      </c>
      <c r="J112" s="103">
        <f>SUM(J104:J111)</f>
        <v>10114.955999999998</v>
      </c>
      <c r="K112" s="103">
        <f>SUM(K104:K111)</f>
        <v>9744.61</v>
      </c>
    </row>
    <row r="113" spans="1:11" x14ac:dyDescent="0.2">
      <c r="A113" s="264" t="s">
        <v>8</v>
      </c>
      <c r="B113" s="265"/>
      <c r="C113" s="265"/>
      <c r="D113" s="265"/>
      <c r="E113" s="265"/>
      <c r="F113" s="265"/>
      <c r="G113" s="18">
        <f>G47</f>
        <v>0</v>
      </c>
      <c r="H113" s="18">
        <f>H47</f>
        <v>0</v>
      </c>
      <c r="I113" s="170">
        <f>I47</f>
        <v>1168</v>
      </c>
      <c r="J113" s="136">
        <f>J47</f>
        <v>5566.2999999999993</v>
      </c>
      <c r="K113" s="136">
        <f>K47</f>
        <v>7110.6</v>
      </c>
    </row>
    <row r="114" spans="1:11" x14ac:dyDescent="0.2">
      <c r="A114" s="266" t="s">
        <v>6</v>
      </c>
      <c r="B114" s="267"/>
      <c r="C114" s="267"/>
      <c r="D114" s="267"/>
      <c r="E114" s="267"/>
      <c r="F114" s="267"/>
      <c r="G114" s="19">
        <f>G82+G65+G47+G95+G92</f>
        <v>3513.12</v>
      </c>
      <c r="H114" s="19">
        <f>H82+H65+H47+H95+H92</f>
        <v>0</v>
      </c>
      <c r="I114" s="171">
        <f>I82+I65+I47+I95+I92</f>
        <v>5406.5639999999994</v>
      </c>
      <c r="J114" s="19">
        <f>J82+J65+J47+J95+J92</f>
        <v>7826.1359999999986</v>
      </c>
      <c r="K114" s="19">
        <f>K82+K65+K47+K95+K92</f>
        <v>7676.7000000000007</v>
      </c>
    </row>
    <row r="115" spans="1:11" ht="13.5" thickBot="1" x14ac:dyDescent="0.25">
      <c r="A115" s="251" t="s">
        <v>7</v>
      </c>
      <c r="B115" s="252"/>
      <c r="C115" s="252"/>
      <c r="D115" s="252"/>
      <c r="E115" s="252"/>
      <c r="F115" s="252"/>
      <c r="G115" s="20">
        <f>G17+G31+G39+G70+G73+G78+G85</f>
        <v>7011.6130000000003</v>
      </c>
      <c r="H115" s="20">
        <f>H17+H31+H39+H70+H73+H78+H85</f>
        <v>0</v>
      </c>
      <c r="I115" s="172">
        <f>I17+I31+I39+I70+I73+I78+I85</f>
        <v>4074.5</v>
      </c>
      <c r="J115" s="20">
        <f>J17+J31+J39+J70+J73+J78+J85</f>
        <v>2288.8200000000002</v>
      </c>
      <c r="K115" s="20">
        <f>K17+K31+K39+K70+K73+K78+K85</f>
        <v>2067.91</v>
      </c>
    </row>
    <row r="116" spans="1:11" x14ac:dyDescent="0.2">
      <c r="F116" s="21"/>
      <c r="G116" s="21"/>
      <c r="H116" s="6"/>
      <c r="I116" s="173"/>
      <c r="J116" s="6"/>
      <c r="K116" s="6"/>
    </row>
    <row r="117" spans="1:11" hidden="1" x14ac:dyDescent="0.2">
      <c r="D117" s="1" t="s">
        <v>35</v>
      </c>
      <c r="F117" s="21"/>
      <c r="G117" s="22">
        <f>G112-G98</f>
        <v>0</v>
      </c>
      <c r="H117" s="22">
        <f>H112-H98</f>
        <v>0</v>
      </c>
      <c r="I117" s="174">
        <f>I112-I98</f>
        <v>0</v>
      </c>
      <c r="J117" s="22">
        <f>J112-J98</f>
        <v>0</v>
      </c>
      <c r="K117" s="22">
        <f>K112-K98</f>
        <v>0</v>
      </c>
    </row>
  </sheetData>
  <mergeCells count="101">
    <mergeCell ref="C96:F96"/>
    <mergeCell ref="B97:F97"/>
    <mergeCell ref="A88:A96"/>
    <mergeCell ref="A115:F115"/>
    <mergeCell ref="E106:F106"/>
    <mergeCell ref="E105:F105"/>
    <mergeCell ref="E104:F104"/>
    <mergeCell ref="E111:F111"/>
    <mergeCell ref="E110:F110"/>
    <mergeCell ref="E109:F109"/>
    <mergeCell ref="A104:C111"/>
    <mergeCell ref="A112:F112"/>
    <mergeCell ref="A113:F113"/>
    <mergeCell ref="A114:F114"/>
    <mergeCell ref="A103:K103"/>
    <mergeCell ref="A98:F98"/>
    <mergeCell ref="B88:R88"/>
    <mergeCell ref="C92:F92"/>
    <mergeCell ref="D90:E90"/>
    <mergeCell ref="D93:E93"/>
    <mergeCell ref="B90:B95"/>
    <mergeCell ref="G93:K93"/>
    <mergeCell ref="G90:K90"/>
    <mergeCell ref="C95:F95"/>
    <mergeCell ref="G89:K89"/>
    <mergeCell ref="G68:K68"/>
    <mergeCell ref="B87:F87"/>
    <mergeCell ref="C74:F74"/>
    <mergeCell ref="C86:F86"/>
    <mergeCell ref="C89:E89"/>
    <mergeCell ref="G76:K76"/>
    <mergeCell ref="C80:C82"/>
    <mergeCell ref="C72:C73"/>
    <mergeCell ref="D73:F73"/>
    <mergeCell ref="D68:E68"/>
    <mergeCell ref="D82:F82"/>
    <mergeCell ref="B68:B73"/>
    <mergeCell ref="C75:E75"/>
    <mergeCell ref="C77:C78"/>
    <mergeCell ref="D78:F78"/>
    <mergeCell ref="D79:E79"/>
    <mergeCell ref="G79:K79"/>
    <mergeCell ref="D71:E71"/>
    <mergeCell ref="G71:K71"/>
    <mergeCell ref="C67:E67"/>
    <mergeCell ref="A9:R9"/>
    <mergeCell ref="S10:S11"/>
    <mergeCell ref="D18:E18"/>
    <mergeCell ref="G18:K18"/>
    <mergeCell ref="A14:A86"/>
    <mergeCell ref="D83:E83"/>
    <mergeCell ref="G83:K83"/>
    <mergeCell ref="C84:C85"/>
    <mergeCell ref="D85:F85"/>
    <mergeCell ref="B76:B85"/>
    <mergeCell ref="D76:E76"/>
    <mergeCell ref="J10:J11"/>
    <mergeCell ref="K10:K11"/>
    <mergeCell ref="C69:C70"/>
    <mergeCell ref="B10:B11"/>
    <mergeCell ref="A10:A11"/>
    <mergeCell ref="C66:F66"/>
    <mergeCell ref="D17:F17"/>
    <mergeCell ref="D70:F70"/>
    <mergeCell ref="F32:F33"/>
    <mergeCell ref="G32:K33"/>
    <mergeCell ref="H10:H11"/>
    <mergeCell ref="C32:C33"/>
    <mergeCell ref="D32:E33"/>
    <mergeCell ref="D10:D11"/>
    <mergeCell ref="B13:R13"/>
    <mergeCell ref="N10:O10"/>
    <mergeCell ref="L48:L49"/>
    <mergeCell ref="B15:B31"/>
    <mergeCell ref="C48:C49"/>
    <mergeCell ref="D40:E40"/>
    <mergeCell ref="G40:K40"/>
    <mergeCell ref="C50:C65"/>
    <mergeCell ref="D65:F65"/>
    <mergeCell ref="P10:R10"/>
    <mergeCell ref="L32:L33"/>
    <mergeCell ref="F48:F49"/>
    <mergeCell ref="C41:C47"/>
    <mergeCell ref="D47:F47"/>
    <mergeCell ref="G48:K49"/>
    <mergeCell ref="L10:L11"/>
    <mergeCell ref="M10:M11"/>
    <mergeCell ref="F10:F11"/>
    <mergeCell ref="C16:C17"/>
    <mergeCell ref="E10:E11"/>
    <mergeCell ref="C19:C31"/>
    <mergeCell ref="D31:F31"/>
    <mergeCell ref="D15:E15"/>
    <mergeCell ref="C14:E14"/>
    <mergeCell ref="G15:K15"/>
    <mergeCell ref="C10:C11"/>
    <mergeCell ref="I10:I11"/>
    <mergeCell ref="C34:C39"/>
    <mergeCell ref="D39:F39"/>
    <mergeCell ref="D48:E49"/>
    <mergeCell ref="G10:G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2" manualBreakCount="2">
    <brk id="39" max="17" man="1"/>
    <brk id="87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selection activeCell="G13" sqref="G13:G14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141</v>
      </c>
    </row>
    <row r="2" spans="1:14" x14ac:dyDescent="0.2">
      <c r="G2" s="175" t="s">
        <v>139</v>
      </c>
    </row>
    <row r="3" spans="1:14" x14ac:dyDescent="0.2">
      <c r="G3" s="175" t="s">
        <v>150</v>
      </c>
    </row>
    <row r="4" spans="1:14" x14ac:dyDescent="0.2">
      <c r="G4" s="175" t="s">
        <v>140</v>
      </c>
    </row>
    <row r="5" spans="1:14" x14ac:dyDescent="0.2">
      <c r="G5" s="175" t="s">
        <v>157</v>
      </c>
    </row>
    <row r="6" spans="1:14" x14ac:dyDescent="0.2">
      <c r="A6" s="124"/>
      <c r="B6" s="2"/>
      <c r="C6" s="135" t="s">
        <v>142</v>
      </c>
      <c r="D6" s="135"/>
      <c r="E6" s="135"/>
      <c r="F6" s="135"/>
      <c r="G6" s="176" t="s">
        <v>144</v>
      </c>
    </row>
    <row r="7" spans="1:14" x14ac:dyDescent="0.2">
      <c r="A7" s="124"/>
      <c r="B7" s="2"/>
      <c r="C7" s="135" t="s">
        <v>143</v>
      </c>
      <c r="D7" s="135"/>
      <c r="E7" s="135"/>
      <c r="F7" s="135"/>
      <c r="G7" s="176" t="s">
        <v>158</v>
      </c>
    </row>
    <row r="8" spans="1:14" x14ac:dyDescent="0.2">
      <c r="A8" s="124"/>
      <c r="B8" s="2"/>
      <c r="C8" s="2"/>
      <c r="D8" s="2"/>
      <c r="E8" s="2"/>
      <c r="F8" s="3"/>
      <c r="G8" s="286"/>
      <c r="H8" s="286"/>
      <c r="I8" s="286"/>
      <c r="J8" s="286"/>
      <c r="K8" s="286"/>
    </row>
    <row r="9" spans="1:14" ht="34.5" customHeight="1" x14ac:dyDescent="0.2">
      <c r="A9" s="217" t="s">
        <v>138</v>
      </c>
      <c r="B9" s="217"/>
      <c r="C9" s="217"/>
      <c r="D9" s="217"/>
      <c r="E9" s="217"/>
      <c r="F9" s="217"/>
      <c r="G9" s="217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92" t="s">
        <v>9</v>
      </c>
      <c r="B10" s="292" t="s">
        <v>122</v>
      </c>
      <c r="C10" s="292"/>
      <c r="D10" s="292" t="s">
        <v>123</v>
      </c>
      <c r="E10" s="292"/>
      <c r="F10" s="296"/>
      <c r="G10" s="292" t="s">
        <v>124</v>
      </c>
    </row>
    <row r="11" spans="1:14" ht="30.75" customHeight="1" x14ac:dyDescent="0.2">
      <c r="A11" s="292"/>
      <c r="B11" s="115" t="s">
        <v>1</v>
      </c>
      <c r="C11" s="115" t="s">
        <v>14</v>
      </c>
      <c r="D11" s="113">
        <v>2024</v>
      </c>
      <c r="E11" s="113">
        <v>2025</v>
      </c>
      <c r="F11" s="114">
        <v>2026</v>
      </c>
      <c r="G11" s="292"/>
    </row>
    <row r="12" spans="1:14" ht="15" x14ac:dyDescent="0.25">
      <c r="A12" s="116">
        <v>1</v>
      </c>
      <c r="B12" s="117">
        <v>2</v>
      </c>
      <c r="C12" s="117">
        <v>3</v>
      </c>
      <c r="D12" s="117">
        <v>4</v>
      </c>
      <c r="E12" s="117">
        <v>5</v>
      </c>
      <c r="F12" s="118">
        <v>6</v>
      </c>
      <c r="G12" s="116">
        <v>7</v>
      </c>
    </row>
    <row r="13" spans="1:14" ht="113.25" customHeight="1" x14ac:dyDescent="0.2">
      <c r="A13" s="23" t="s">
        <v>73</v>
      </c>
      <c r="B13" s="293" t="str">
        <f>'002 pr. asignavimai'!C14</f>
        <v>Kurti palankią  aplinką investicijoms ir gyvenimo gerovei</v>
      </c>
      <c r="C13" s="294"/>
      <c r="D13" s="294"/>
      <c r="E13" s="294"/>
      <c r="F13" s="294"/>
      <c r="G13" s="297" t="s">
        <v>129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1">
        <f>'002 pr. asignavimai'!R14</f>
        <v>65</v>
      </c>
      <c r="G14" s="298"/>
    </row>
    <row r="15" spans="1:14" ht="15" x14ac:dyDescent="0.2">
      <c r="A15" s="125" t="s">
        <v>74</v>
      </c>
      <c r="B15" s="291" t="str">
        <f>'002 pr. asignavimai'!D15</f>
        <v>Projektinės veiklos organizavimas</v>
      </c>
      <c r="C15" s="291"/>
      <c r="D15" s="291"/>
      <c r="E15" s="291"/>
      <c r="F15" s="291"/>
      <c r="G15" s="299" t="s">
        <v>29</v>
      </c>
    </row>
    <row r="16" spans="1:14" ht="15" x14ac:dyDescent="0.2">
      <c r="A16" s="72" t="str">
        <f>'002 pr. asignavimai'!M15</f>
        <v>V-002-01-01-01-01</v>
      </c>
      <c r="B16" s="73" t="str">
        <f>'002 pr. asignavimai'!N15</f>
        <v>Parengtos projektinės dokumentacijos skaičius</v>
      </c>
      <c r="C16" s="72" t="str">
        <f>'002 pr. asignavimai'!O15</f>
        <v>vnt.</v>
      </c>
      <c r="D16" s="72">
        <f>'002 pr. asignavimai'!P15</f>
        <v>5</v>
      </c>
      <c r="E16" s="72">
        <f>'002 pr. asignavimai'!Q15</f>
        <v>8</v>
      </c>
      <c r="F16" s="122">
        <f>'002 pr. asignavimai'!R15</f>
        <v>10</v>
      </c>
      <c r="G16" s="300"/>
    </row>
    <row r="17" spans="1:7" ht="15" x14ac:dyDescent="0.2">
      <c r="A17" s="125" t="s">
        <v>75</v>
      </c>
      <c r="B17" s="291" t="str">
        <f>'002 pr. asignavimai'!D18</f>
        <v>Investicijų ir kitų projektų, skirtų 2014-2020 m. nacionalinei pažangos programai/ ES fondų investicijų programai, vykdymas</v>
      </c>
      <c r="C17" s="291"/>
      <c r="D17" s="291"/>
      <c r="E17" s="291"/>
      <c r="F17" s="291"/>
      <c r="G17" s="299" t="s">
        <v>130</v>
      </c>
    </row>
    <row r="18" spans="1:7" ht="114.75" customHeight="1" x14ac:dyDescent="0.2">
      <c r="A18" s="72" t="str">
        <f>'002 pr. asignavimai'!M18</f>
        <v>V-002-01-01-02-01</v>
      </c>
      <c r="B18" s="73" t="str">
        <f>'002 pr. asignavimai'!N18</f>
        <v>Įgyvendinamų projektų skaičius (2014-2020 m. periodo)</v>
      </c>
      <c r="C18" s="72" t="str">
        <f>'002 pr. asignavimai'!O18</f>
        <v>vnt.</v>
      </c>
      <c r="D18" s="72">
        <f>'002 pr. asignavimai'!P18</f>
        <v>5</v>
      </c>
      <c r="E18" s="72">
        <f>'002 pr. asignavimai'!Q18</f>
        <v>1</v>
      </c>
      <c r="F18" s="122">
        <f>'002 pr. asignavimai'!R18</f>
        <v>1</v>
      </c>
      <c r="G18" s="301"/>
    </row>
    <row r="19" spans="1:7" ht="15" x14ac:dyDescent="0.2">
      <c r="A19" s="125" t="s">
        <v>94</v>
      </c>
      <c r="B19" s="291" t="str">
        <f>'002 pr. asignavimai'!D32</f>
        <v>Tęstinių investicijų ir kitų projektų vykdymas (pereinamojo laikotarpio)</v>
      </c>
      <c r="C19" s="291"/>
      <c r="D19" s="291"/>
      <c r="E19" s="291"/>
      <c r="F19" s="291"/>
      <c r="G19" s="299" t="s">
        <v>131</v>
      </c>
    </row>
    <row r="20" spans="1:7" ht="15" x14ac:dyDescent="0.2">
      <c r="A20" s="72" t="str">
        <f>'002 pr. asignavimai'!M32</f>
        <v>V-002-01-01-03-01</v>
      </c>
      <c r="B20" s="73" t="str">
        <f>'002 pr. asignavimai'!N32</f>
        <v>Įgyvendinamų tęstinių projektų skaičius (pereinamojo laikotarpio)</v>
      </c>
      <c r="C20" s="72" t="str">
        <f>'002 pr. asignavimai'!O32</f>
        <v>vnt.</v>
      </c>
      <c r="D20" s="72">
        <f>'002 pr. asignavimai'!P32</f>
        <v>4</v>
      </c>
      <c r="E20" s="72">
        <f>'002 pr. asignavimai'!Q32</f>
        <v>3</v>
      </c>
      <c r="F20" s="122">
        <f>'002 pr. asignavimai'!R32</f>
        <v>2</v>
      </c>
      <c r="G20" s="301"/>
    </row>
    <row r="21" spans="1:7" ht="30" x14ac:dyDescent="0.2">
      <c r="A21" s="72" t="str">
        <f>'002 pr. asignavimai'!M33</f>
        <v>V-002-01-01-03-02 (VB)</v>
      </c>
      <c r="B21" s="73" t="str">
        <f>'002 pr. asignavimai'!N33</f>
        <v>Investicijų tęstinių projektų, gavusių valstybės biudžeto dotaciją, skaičius (pereinamojo laikotarpio)</v>
      </c>
      <c r="C21" s="72" t="str">
        <f>'002 pr. asignavimai'!O33</f>
        <v>vnt.</v>
      </c>
      <c r="D21" s="72">
        <f>'002 pr. asignavimai'!P33</f>
        <v>2</v>
      </c>
      <c r="E21" s="72">
        <f>'002 pr. asignavimai'!Q33</f>
        <v>2</v>
      </c>
      <c r="F21" s="122">
        <f>'002 pr. asignavimai'!R33</f>
        <v>2</v>
      </c>
      <c r="G21" s="300"/>
    </row>
    <row r="22" spans="1:7" ht="42" customHeight="1" x14ac:dyDescent="0.2">
      <c r="A22" s="125" t="s">
        <v>76</v>
      </c>
      <c r="B22" s="291" t="str">
        <f>'002 pr. asignavimai'!D40</f>
        <v>Investicijų  projektų, numatytų 2022-2030 m. Telšių regiono plėtros plane, vykdymas</v>
      </c>
      <c r="C22" s="291"/>
      <c r="D22" s="291"/>
      <c r="E22" s="291"/>
      <c r="F22" s="291"/>
      <c r="G22" s="299" t="s">
        <v>132</v>
      </c>
    </row>
    <row r="23" spans="1:7" ht="27.75" customHeight="1" x14ac:dyDescent="0.2">
      <c r="A23" s="72" t="str">
        <f>'002 pr. asignavimai'!M40</f>
        <v>P-002-01-01-04-01</v>
      </c>
      <c r="B23" s="73" t="str">
        <f>'002 pr. asignavimai'!N40</f>
        <v>Įgyvendinamų projektų, numatytų 2022-2030 m. Telšių regiono plėtros plane, skaičius</v>
      </c>
      <c r="C23" s="72" t="str">
        <f>'002 pr. asignavimai'!O40</f>
        <v>vnt.</v>
      </c>
      <c r="D23" s="72">
        <f>'002 pr. asignavimai'!P40</f>
        <v>4</v>
      </c>
      <c r="E23" s="72">
        <f>'002 pr. asignavimai'!Q40</f>
        <v>8</v>
      </c>
      <c r="F23" s="122">
        <f>'002 pr. asignavimai'!R40</f>
        <v>8</v>
      </c>
      <c r="G23" s="300"/>
    </row>
    <row r="24" spans="1:7" ht="27" customHeight="1" x14ac:dyDescent="0.2">
      <c r="A24" s="125" t="s">
        <v>95</v>
      </c>
      <c r="B24" s="291" t="str">
        <f>'002 pr. asignavimai'!D48</f>
        <v>Investicijų ir kitų projektų vykdymas (naujo finansavimo periodo)</v>
      </c>
      <c r="C24" s="291"/>
      <c r="D24" s="291"/>
      <c r="E24" s="291"/>
      <c r="F24" s="291"/>
      <c r="G24" s="299" t="s">
        <v>133</v>
      </c>
    </row>
    <row r="25" spans="1:7" ht="15" x14ac:dyDescent="0.2">
      <c r="A25" s="72" t="str">
        <f>'002 pr. asignavimai'!M48</f>
        <v>P-002-01-01-05-01</v>
      </c>
      <c r="B25" s="73" t="str">
        <f>'002 pr. asignavimai'!N48</f>
        <v>Įgyvendinamų projektų skaičius (naujo finansavimo periodo)</v>
      </c>
      <c r="C25" s="72" t="str">
        <f>'002 pr. asignavimai'!O48</f>
        <v>vnt.</v>
      </c>
      <c r="D25" s="72">
        <f>'002 pr. asignavimai'!P48</f>
        <v>7</v>
      </c>
      <c r="E25" s="72">
        <f>'002 pr. asignavimai'!Q48</f>
        <v>8</v>
      </c>
      <c r="F25" s="122">
        <f>'002 pr. asignavimai'!R48</f>
        <v>8</v>
      </c>
      <c r="G25" s="301"/>
    </row>
    <row r="26" spans="1:7" ht="30" x14ac:dyDescent="0.2">
      <c r="A26" s="72" t="str">
        <f>'002 pr. asignavimai'!M49</f>
        <v>P-002-01-01-05-02 (VB)</v>
      </c>
      <c r="B26" s="73" t="str">
        <f>'002 pr. asignavimai'!N49</f>
        <v>Investicijų projektų, gavusių valstybės biudžeto dotaciją, skaičius (naujo finansavimo periodo)</v>
      </c>
      <c r="C26" s="72" t="str">
        <f>'002 pr. asignavimai'!O49</f>
        <v>vnt.</v>
      </c>
      <c r="D26" s="72">
        <f>'002 pr. asignavimai'!P49</f>
        <v>2</v>
      </c>
      <c r="E26" s="72">
        <f>'002 pr. asignavimai'!Q49</f>
        <v>2</v>
      </c>
      <c r="F26" s="122">
        <f>'002 pr. asignavimai'!R49</f>
        <v>2</v>
      </c>
      <c r="G26" s="300"/>
    </row>
    <row r="27" spans="1:7" ht="15" x14ac:dyDescent="0.2">
      <c r="A27" s="23" t="s">
        <v>116</v>
      </c>
      <c r="B27" s="295" t="str">
        <f>'002 pr. asignavimai'!C67</f>
        <v>Sudaryti palankias sąlygas verslo plėtrai</v>
      </c>
      <c r="C27" s="288"/>
      <c r="D27" s="288"/>
      <c r="E27" s="288"/>
      <c r="F27" s="288"/>
      <c r="G27" s="302" t="s">
        <v>134</v>
      </c>
    </row>
    <row r="28" spans="1:7" ht="15" x14ac:dyDescent="0.2">
      <c r="A28" s="24" t="str">
        <f>'002 pr. asignavimai'!M67</f>
        <v>R-002-01-02-01</v>
      </c>
      <c r="B28" s="25" t="str">
        <f>'002 pr. asignavimai'!N67</f>
        <v>Veikiančių SVV skaičius, tenkantis 1000 gyventojų</v>
      </c>
      <c r="C28" s="24" t="str">
        <f>'002 pr. asignavimai'!O67</f>
        <v>vnt.</v>
      </c>
      <c r="D28" s="24">
        <f>'002 pr. asignavimai'!P67</f>
        <v>27.5</v>
      </c>
      <c r="E28" s="24">
        <f>'002 pr. asignavimai'!Q67</f>
        <v>28</v>
      </c>
      <c r="F28" s="123">
        <f>'002 pr. asignavimai'!R67</f>
        <v>28.5</v>
      </c>
      <c r="G28" s="303"/>
    </row>
    <row r="29" spans="1:7" ht="15" x14ac:dyDescent="0.2">
      <c r="A29" s="74" t="s">
        <v>77</v>
      </c>
      <c r="B29" s="289" t="str">
        <f>'002 pr. asignavimai'!D68</f>
        <v>Smulkiojo ir vidutinio verslo subjektų rėmimas</v>
      </c>
      <c r="C29" s="290"/>
      <c r="D29" s="290"/>
      <c r="E29" s="290"/>
      <c r="F29" s="290"/>
      <c r="G29" s="304" t="s">
        <v>29</v>
      </c>
    </row>
    <row r="30" spans="1:7" ht="15" x14ac:dyDescent="0.2">
      <c r="A30" s="72" t="str">
        <f>'002 pr. asignavimai'!M68</f>
        <v>V-002-01-02-01-01</v>
      </c>
      <c r="B30" s="73" t="str">
        <f>'002 pr. asignavimai'!N68</f>
        <v>SVV subjektų, gavusių paramą, skaičius</v>
      </c>
      <c r="C30" s="72" t="str">
        <f>'002 pr. asignavimai'!O68</f>
        <v>vnt.</v>
      </c>
      <c r="D30" s="72">
        <f>'002 pr. asignavimai'!P68</f>
        <v>10</v>
      </c>
      <c r="E30" s="72">
        <f>'002 pr. asignavimai'!Q68</f>
        <v>12</v>
      </c>
      <c r="F30" s="122">
        <f>'002 pr. asignavimai'!R68</f>
        <v>14</v>
      </c>
      <c r="G30" s="305"/>
    </row>
    <row r="31" spans="1:7" ht="15" x14ac:dyDescent="0.2">
      <c r="A31" s="74" t="s">
        <v>78</v>
      </c>
      <c r="B31" s="289" t="str">
        <f>'002 pr. asignavimai'!D71</f>
        <v>Bendradarbystės centro "Spiečius" veiklos organizavimas</v>
      </c>
      <c r="C31" s="290"/>
      <c r="D31" s="290"/>
      <c r="E31" s="290"/>
      <c r="F31" s="290"/>
      <c r="G31" s="304" t="s">
        <v>29</v>
      </c>
    </row>
    <row r="32" spans="1:7" ht="15" x14ac:dyDescent="0.2">
      <c r="A32" s="72" t="str">
        <f>'002 pr. asignavimai'!M71</f>
        <v>V-002-01-02-02-01</v>
      </c>
      <c r="B32" s="73" t="str">
        <f>'002 pr. asignavimai'!N71</f>
        <v>Bendradarbystės centro „Spiečius“ narių skaičius</v>
      </c>
      <c r="C32" s="72" t="str">
        <f>'002 pr. asignavimai'!O71</f>
        <v>asm.</v>
      </c>
      <c r="D32" s="72">
        <f>'002 pr. asignavimai'!P71</f>
        <v>15</v>
      </c>
      <c r="E32" s="72">
        <f>'002 pr. asignavimai'!Q71</f>
        <v>15</v>
      </c>
      <c r="F32" s="122">
        <f>'002 pr. asignavimai'!R71</f>
        <v>15</v>
      </c>
      <c r="G32" s="305"/>
    </row>
    <row r="33" spans="1:7" ht="15" x14ac:dyDescent="0.2">
      <c r="A33" s="23" t="s">
        <v>106</v>
      </c>
      <c r="B33" s="295" t="str">
        <f>'002 pr. asignavimai'!C75</f>
        <v>Skatinti bendruomeniškumą Plungės rajono savivaldybėje</v>
      </c>
      <c r="C33" s="288"/>
      <c r="D33" s="288"/>
      <c r="E33" s="288"/>
      <c r="F33" s="288"/>
      <c r="G33" s="302" t="s">
        <v>135</v>
      </c>
    </row>
    <row r="34" spans="1:7" s="153" customFormat="1" ht="15" x14ac:dyDescent="0.2">
      <c r="A34" s="150" t="str">
        <f>'002 pr. asignavimai'!M75</f>
        <v>R-002-01-03-01</v>
      </c>
      <c r="B34" s="151" t="str">
        <f>'002 pr. asignavimai'!N75</f>
        <v>Bendruomenių skaičius, gavusių paramą vietos iniciatyvų įgyvendinimui</v>
      </c>
      <c r="C34" s="150" t="str">
        <f>'002 pr. asignavimai'!O75</f>
        <v>vnt.</v>
      </c>
      <c r="D34" s="150">
        <f>'002 pr. asignavimai'!P75</f>
        <v>2</v>
      </c>
      <c r="E34" s="150">
        <f>'002 pr. asignavimai'!Q75</f>
        <v>2</v>
      </c>
      <c r="F34" s="152">
        <f>'002 pr. asignavimai'!R75</f>
        <v>2</v>
      </c>
      <c r="G34" s="303"/>
    </row>
    <row r="35" spans="1:7" ht="15" x14ac:dyDescent="0.2">
      <c r="A35" s="74" t="s">
        <v>79</v>
      </c>
      <c r="B35" s="289" t="str">
        <f>'002 pr. asignavimai'!D76</f>
        <v>Bendruomeninių organizacijų veiklos rėmimas</v>
      </c>
      <c r="C35" s="290"/>
      <c r="D35" s="290"/>
      <c r="E35" s="290"/>
      <c r="F35" s="290"/>
      <c r="G35" s="304" t="s">
        <v>29</v>
      </c>
    </row>
    <row r="36" spans="1:7" ht="15" x14ac:dyDescent="0.2">
      <c r="A36" s="72" t="str">
        <f>'002 pr. asignavimai'!M76</f>
        <v>V-002-01-03-01-01</v>
      </c>
      <c r="B36" s="73" t="str">
        <f>'002 pr. asignavimai'!N76</f>
        <v>Paremtų vietos inciatyvų skaičius</v>
      </c>
      <c r="C36" s="72" t="str">
        <f>'002 pr. asignavimai'!O76</f>
        <v>vnt.</v>
      </c>
      <c r="D36" s="72">
        <f>'002 pr. asignavimai'!P76</f>
        <v>2</v>
      </c>
      <c r="E36" s="72">
        <f>'002 pr. asignavimai'!Q76</f>
        <v>2</v>
      </c>
      <c r="F36" s="122">
        <f>'002 pr. asignavimai'!R76</f>
        <v>2</v>
      </c>
      <c r="G36" s="305"/>
    </row>
    <row r="37" spans="1:7" ht="14.25" customHeight="1" x14ac:dyDescent="0.2">
      <c r="A37" s="74" t="s">
        <v>117</v>
      </c>
      <c r="B37" s="289" t="str">
        <f>'002 pr. asignavimai'!D79</f>
        <v>Bendruomeninės veiklos savivaldybėje stiprinimas</v>
      </c>
      <c r="C37" s="290"/>
      <c r="D37" s="290"/>
      <c r="E37" s="290"/>
      <c r="F37" s="290"/>
      <c r="G37" s="304" t="s">
        <v>135</v>
      </c>
    </row>
    <row r="38" spans="1:7" ht="15" x14ac:dyDescent="0.2">
      <c r="A38" s="72" t="str">
        <f>'002 pr. asignavimai'!M79</f>
        <v>P-002-01-03-02-01 (SB/ VB)</v>
      </c>
      <c r="B38" s="73" t="str">
        <f>'002 pr. asignavimai'!N79</f>
        <v>Bendruomenių, dalyvavusių pažangos veikloje, skaičius</v>
      </c>
      <c r="C38" s="72" t="str">
        <f>'002 pr. asignavimai'!O79</f>
        <v>vnt.</v>
      </c>
      <c r="D38" s="72">
        <f>'002 pr. asignavimai'!P79</f>
        <v>15</v>
      </c>
      <c r="E38" s="72">
        <f>'002 pr. asignavimai'!Q79</f>
        <v>15</v>
      </c>
      <c r="F38" s="122">
        <f>'002 pr. asignavimai'!R79</f>
        <v>15</v>
      </c>
      <c r="G38" s="305"/>
    </row>
    <row r="39" spans="1:7" ht="15" x14ac:dyDescent="0.2">
      <c r="A39" s="74" t="s">
        <v>80</v>
      </c>
      <c r="B39" s="289" t="str">
        <f>'002 pr. asignavimai'!D83</f>
        <v>Plungės dekanato aptarnaujamų parapijų rėmimas</v>
      </c>
      <c r="C39" s="290"/>
      <c r="D39" s="290"/>
      <c r="E39" s="290"/>
      <c r="F39" s="290"/>
      <c r="G39" s="304" t="s">
        <v>29</v>
      </c>
    </row>
    <row r="40" spans="1:7" ht="15" x14ac:dyDescent="0.2">
      <c r="A40" s="72" t="str">
        <f>'002 pr. asignavimai'!M83</f>
        <v>V-002-01-03-03-01</v>
      </c>
      <c r="B40" s="73" t="str">
        <f>'002 pr. asignavimai'!N83</f>
        <v>Paremtų religinių bendruomenių skaičius</v>
      </c>
      <c r="C40" s="72" t="str">
        <f>'002 pr. asignavimai'!O83</f>
        <v>vnt.</v>
      </c>
      <c r="D40" s="72">
        <f>'002 pr. asignavimai'!P83</f>
        <v>1</v>
      </c>
      <c r="E40" s="72">
        <f>'002 pr. asignavimai'!Q83</f>
        <v>1</v>
      </c>
      <c r="F40" s="122">
        <f>'002 pr. asignavimai'!R83</f>
        <v>1</v>
      </c>
      <c r="G40" s="305"/>
    </row>
    <row r="41" spans="1:7" ht="15" x14ac:dyDescent="0.2">
      <c r="A41" s="23" t="s">
        <v>107</v>
      </c>
      <c r="B41" s="287" t="str">
        <f>'002 pr. asignavimai'!C89</f>
        <v>Administracinės naštos mažinimo užtikrinimas</v>
      </c>
      <c r="C41" s="288"/>
      <c r="D41" s="288"/>
      <c r="E41" s="288"/>
      <c r="F41" s="288"/>
      <c r="G41" s="308" t="s">
        <v>136</v>
      </c>
    </row>
    <row r="42" spans="1:7" ht="30" x14ac:dyDescent="0.2">
      <c r="A42" s="24" t="str">
        <f>'002 pr. asignavimai'!M89</f>
        <v>R-002-02-01-01</v>
      </c>
      <c r="B42" s="24" t="str">
        <f>'002 pr. asignavimai'!N89</f>
        <v>Savivaldybės administracinės naštos mažinimo priemonių vykdymo plano įgyvendinimo lygis</v>
      </c>
      <c r="C42" s="24" t="str">
        <f>'002 pr. asignavimai'!O89</f>
        <v>proc.</v>
      </c>
      <c r="D42" s="24">
        <f>'002 pr. asignavimai'!P89</f>
        <v>90</v>
      </c>
      <c r="E42" s="24">
        <f>'002 pr. asignavimai'!Q89</f>
        <v>90</v>
      </c>
      <c r="F42" s="123">
        <f>'002 pr. asignavimai'!R89</f>
        <v>90</v>
      </c>
      <c r="G42" s="303"/>
    </row>
    <row r="43" spans="1:7" ht="15" x14ac:dyDescent="0.2">
      <c r="A43" s="74" t="s">
        <v>108</v>
      </c>
      <c r="B43" s="289" t="str">
        <f>'002 pr. asignavimai'!D90</f>
        <v xml:space="preserve">Didinti bendradarbiavimą su institucijomis plečiant teikiamas elektronines paslaugas </v>
      </c>
      <c r="C43" s="290"/>
      <c r="D43" s="290"/>
      <c r="E43" s="290"/>
      <c r="F43" s="290"/>
      <c r="G43" s="306" t="s">
        <v>136</v>
      </c>
    </row>
    <row r="44" spans="1:7" ht="30" x14ac:dyDescent="0.2">
      <c r="A44" s="72" t="str">
        <f>'002 pr. asignavimai'!M90</f>
        <v>P-002-02-01-01-01</v>
      </c>
      <c r="B44" s="73" t="str">
        <f>'002 pr. asignavimai'!N90</f>
        <v>Sudarytų bendradarbiavimo tarp institucijų dėl teikiamų elektroninių paslaugų sutarčių ir/arba gautų prieigų skaičius</v>
      </c>
      <c r="C44" s="72" t="str">
        <f>'002 pr. asignavimai'!O90</f>
        <v>vnt.</v>
      </c>
      <c r="D44" s="72">
        <f>'002 pr. asignavimai'!P90</f>
        <v>2</v>
      </c>
      <c r="E44" s="72">
        <f>'002 pr. asignavimai'!Q90</f>
        <v>2</v>
      </c>
      <c r="F44" s="122">
        <f>'002 pr. asignavimai'!R90</f>
        <v>2</v>
      </c>
      <c r="G44" s="307"/>
    </row>
    <row r="45" spans="1:7" ht="15" x14ac:dyDescent="0.2">
      <c r="A45" s="74" t="s">
        <v>109</v>
      </c>
      <c r="B45" s="289" t="str">
        <f>'002 pr. asignavimai'!D93</f>
        <v>Diegti naujas ir tobulinti veikiančias informacines sistemas</v>
      </c>
      <c r="C45" s="290"/>
      <c r="D45" s="290"/>
      <c r="E45" s="290"/>
      <c r="F45" s="290"/>
      <c r="G45" s="306" t="s">
        <v>136</v>
      </c>
    </row>
    <row r="46" spans="1:7" ht="15" x14ac:dyDescent="0.2">
      <c r="A46" s="72" t="str">
        <f>'002 pr. asignavimai'!M93</f>
        <v>P-002-02-01-02-01</v>
      </c>
      <c r="B46" s="73" t="str">
        <f>'002 pr. asignavimai'!N93</f>
        <v>Patobulintų veikiančių informacinių sistemų, kurios mažina administracinę naštą skaičius</v>
      </c>
      <c r="C46" s="72" t="str">
        <f>'002 pr. asignavimai'!O93</f>
        <v>vnt.</v>
      </c>
      <c r="D46" s="72">
        <f>'002 pr. asignavimai'!P93</f>
        <v>1</v>
      </c>
      <c r="E46" s="72">
        <f>'002 pr. asignavimai'!Q93</f>
        <v>1</v>
      </c>
      <c r="F46" s="122">
        <f>'002 pr. asignavimai'!R93</f>
        <v>1</v>
      </c>
      <c r="G46" s="307"/>
    </row>
  </sheetData>
  <mergeCells count="38">
    <mergeCell ref="G45:G46"/>
    <mergeCell ref="G35:G36"/>
    <mergeCell ref="G33:G34"/>
    <mergeCell ref="G37:G38"/>
    <mergeCell ref="G39:G40"/>
    <mergeCell ref="G41:G42"/>
    <mergeCell ref="G24:G26"/>
    <mergeCell ref="G27:G28"/>
    <mergeCell ref="G29:G30"/>
    <mergeCell ref="G31:G32"/>
    <mergeCell ref="G43:G44"/>
    <mergeCell ref="G13:G14"/>
    <mergeCell ref="G15:G16"/>
    <mergeCell ref="G17:G18"/>
    <mergeCell ref="G19:G21"/>
    <mergeCell ref="G22:G23"/>
    <mergeCell ref="B43:F43"/>
    <mergeCell ref="B45:F45"/>
    <mergeCell ref="B33:F33"/>
    <mergeCell ref="B35:F35"/>
    <mergeCell ref="B37:F37"/>
    <mergeCell ref="B39:F39"/>
    <mergeCell ref="G8:K8"/>
    <mergeCell ref="A9:G9"/>
    <mergeCell ref="B41:F41"/>
    <mergeCell ref="B29:F29"/>
    <mergeCell ref="B22:F22"/>
    <mergeCell ref="B24:F24"/>
    <mergeCell ref="B31:F31"/>
    <mergeCell ref="B10:C10"/>
    <mergeCell ref="A10:A11"/>
    <mergeCell ref="B13:F13"/>
    <mergeCell ref="B27:F27"/>
    <mergeCell ref="B15:F15"/>
    <mergeCell ref="B17:F17"/>
    <mergeCell ref="B19:F19"/>
    <mergeCell ref="D10:F10"/>
    <mergeCell ref="G10:G11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2024-03-05T11:57:11Z</dcterms:modified>
</cp:coreProperties>
</file>