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garita\Desktop\paskutiniai_biudzeto projekto dokumentai\viesinimui\Tarybai\"/>
    </mc:Choice>
  </mc:AlternateContent>
  <bookViews>
    <workbookView xWindow="0" yWindow="0" windowWidth="29010" windowHeight="12360"/>
  </bookViews>
  <sheets>
    <sheet name="2024_ su metu pradzia" sheetId="12" r:id="rId1"/>
    <sheet name="Sheet1" sheetId="7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3" i="12" l="1"/>
  <c r="B272" i="12" l="1"/>
  <c r="J272" i="12" s="1"/>
  <c r="M272" i="12"/>
  <c r="M267" i="12"/>
  <c r="D311" i="12" l="1"/>
  <c r="E311" i="12"/>
  <c r="F311" i="12"/>
  <c r="C311" i="12"/>
  <c r="B240" i="12"/>
  <c r="B239" i="12"/>
  <c r="F205" i="12" l="1"/>
  <c r="E205" i="12"/>
  <c r="D205" i="12"/>
  <c r="C205" i="12"/>
  <c r="B24" i="12" l="1"/>
  <c r="D329" i="12"/>
  <c r="E329" i="12"/>
  <c r="F329" i="12"/>
  <c r="B311" i="12" l="1"/>
  <c r="F497" i="12"/>
  <c r="E497" i="12"/>
  <c r="D497" i="12"/>
  <c r="C497" i="12"/>
  <c r="D496" i="12"/>
  <c r="E496" i="12"/>
  <c r="F496" i="12"/>
  <c r="C496" i="12"/>
  <c r="B448" i="12"/>
  <c r="B447" i="12"/>
  <c r="F206" i="12"/>
  <c r="E206" i="12"/>
  <c r="D206" i="12"/>
  <c r="C206" i="12"/>
  <c r="F148" i="12"/>
  <c r="E148" i="12"/>
  <c r="D148" i="12"/>
  <c r="C148" i="12"/>
  <c r="F147" i="12"/>
  <c r="E147" i="12"/>
  <c r="D147" i="12"/>
  <c r="C147" i="12"/>
  <c r="C223" i="12" l="1"/>
  <c r="E397" i="12"/>
  <c r="D397" i="12"/>
  <c r="C397" i="12"/>
  <c r="D396" i="12"/>
  <c r="E396" i="12"/>
  <c r="F396" i="12"/>
  <c r="C396" i="12"/>
  <c r="G527" i="12"/>
  <c r="C528" i="12"/>
  <c r="D527" i="12"/>
  <c r="E527" i="12"/>
  <c r="F527" i="12"/>
  <c r="C527" i="12"/>
  <c r="D223" i="12" l="1"/>
  <c r="E223" i="12"/>
  <c r="F223" i="12"/>
  <c r="D535" i="12"/>
  <c r="E535" i="12"/>
  <c r="F535" i="12"/>
  <c r="C535" i="12"/>
  <c r="B535" i="12" s="1"/>
  <c r="C538" i="12"/>
  <c r="D538" i="12"/>
  <c r="E538" i="12"/>
  <c r="F538" i="12"/>
  <c r="B191" i="12"/>
  <c r="B190" i="12"/>
  <c r="B187" i="12"/>
  <c r="B186" i="12"/>
  <c r="M263" i="12" l="1"/>
  <c r="M7" i="12" l="1"/>
  <c r="M459" i="12" l="1"/>
  <c r="M284" i="12"/>
  <c r="O451" i="12" l="1"/>
  <c r="M451" i="12"/>
  <c r="O467" i="12"/>
  <c r="O463" i="12"/>
  <c r="O459" i="12"/>
  <c r="E224" i="12" l="1"/>
  <c r="D224" i="12"/>
  <c r="C224" i="12"/>
  <c r="G223" i="12"/>
  <c r="F397" i="12"/>
  <c r="B393" i="12"/>
  <c r="B392" i="12"/>
  <c r="F330" i="12" l="1"/>
  <c r="E330" i="12"/>
  <c r="D330" i="12"/>
  <c r="C330" i="12"/>
  <c r="C329" i="12"/>
  <c r="C532" i="12" s="1"/>
  <c r="C536" i="12" l="1"/>
  <c r="C542" i="12"/>
  <c r="B284" i="12"/>
  <c r="B23" i="12" l="1"/>
  <c r="I532" i="12"/>
  <c r="B485" i="12" l="1"/>
  <c r="B484" i="12"/>
  <c r="M496" i="12" l="1"/>
  <c r="M463" i="12"/>
  <c r="M467" i="12"/>
  <c r="O372" i="12"/>
  <c r="M372" i="12"/>
  <c r="O368" i="12"/>
  <c r="M368" i="12"/>
  <c r="O364" i="12"/>
  <c r="M364" i="12"/>
  <c r="L366" i="12"/>
  <c r="K366" i="12"/>
  <c r="L365" i="12"/>
  <c r="K365" i="12"/>
  <c r="L364" i="12"/>
  <c r="K364" i="12"/>
  <c r="O360" i="12"/>
  <c r="M360" i="12"/>
  <c r="O356" i="12"/>
  <c r="M356" i="12"/>
  <c r="O344" i="12"/>
  <c r="M344" i="12"/>
  <c r="O340" i="12"/>
  <c r="M340" i="12"/>
  <c r="O336" i="12"/>
  <c r="M336" i="12"/>
  <c r="O272" i="12"/>
  <c r="O267" i="12"/>
  <c r="O259" i="12"/>
  <c r="M259" i="12"/>
  <c r="B183" i="12" l="1"/>
  <c r="B182" i="12"/>
  <c r="B195" i="12"/>
  <c r="B194" i="12"/>
  <c r="M100" i="12" l="1"/>
  <c r="B105" i="12"/>
  <c r="B104" i="12"/>
  <c r="M147" i="12" l="1"/>
  <c r="M96" i="12"/>
  <c r="M92" i="12"/>
  <c r="M88" i="12"/>
  <c r="M84" i="12"/>
  <c r="M80" i="12"/>
  <c r="M76" i="12"/>
  <c r="M71" i="12"/>
  <c r="M67" i="12"/>
  <c r="M59" i="12"/>
  <c r="M55" i="12"/>
  <c r="M47" i="12"/>
  <c r="M43" i="12"/>
  <c r="M35" i="12"/>
  <c r="M31" i="12"/>
  <c r="M27" i="12"/>
  <c r="M19" i="12"/>
  <c r="M15" i="12"/>
  <c r="O7" i="12"/>
  <c r="H527" i="12" l="1"/>
  <c r="F528" i="12"/>
  <c r="E528" i="12"/>
  <c r="D528" i="12"/>
  <c r="B524" i="12"/>
  <c r="B523" i="12"/>
  <c r="B520" i="12"/>
  <c r="B519" i="12"/>
  <c r="B516" i="12"/>
  <c r="B515" i="12"/>
  <c r="B512" i="12"/>
  <c r="B511" i="12"/>
  <c r="B508" i="12"/>
  <c r="B507" i="12"/>
  <c r="B504" i="12"/>
  <c r="B503" i="12"/>
  <c r="J503" i="12" s="1"/>
  <c r="B493" i="12"/>
  <c r="B492" i="12"/>
  <c r="B489" i="12"/>
  <c r="B488" i="12"/>
  <c r="G477" i="12"/>
  <c r="G476" i="12"/>
  <c r="B481" i="12"/>
  <c r="B480" i="12"/>
  <c r="B477" i="12"/>
  <c r="B476" i="12"/>
  <c r="B473" i="12"/>
  <c r="B472" i="12"/>
  <c r="B468" i="12"/>
  <c r="B467" i="12"/>
  <c r="B464" i="12"/>
  <c r="B463" i="12"/>
  <c r="B459" i="12"/>
  <c r="J459" i="12" s="1"/>
  <c r="B456" i="12"/>
  <c r="B455" i="12"/>
  <c r="B452" i="12"/>
  <c r="B451" i="12"/>
  <c r="B444" i="12"/>
  <c r="B443" i="12"/>
  <c r="B440" i="12"/>
  <c r="B439" i="12"/>
  <c r="B436" i="12"/>
  <c r="B435" i="12"/>
  <c r="B432" i="12"/>
  <c r="B431" i="12"/>
  <c r="B428" i="12"/>
  <c r="B427" i="12"/>
  <c r="B424" i="12"/>
  <c r="B423" i="12"/>
  <c r="B420" i="12"/>
  <c r="B419" i="12"/>
  <c r="B416" i="12"/>
  <c r="B415" i="12"/>
  <c r="B412" i="12"/>
  <c r="B411" i="12"/>
  <c r="B408" i="12"/>
  <c r="B407" i="12"/>
  <c r="B404" i="12"/>
  <c r="B403" i="12"/>
  <c r="B389" i="12"/>
  <c r="B388" i="12"/>
  <c r="B385" i="12"/>
  <c r="B384" i="12"/>
  <c r="B381" i="12"/>
  <c r="B380" i="12"/>
  <c r="B377" i="12"/>
  <c r="B376" i="12"/>
  <c r="B373" i="12"/>
  <c r="B372" i="12"/>
  <c r="B369" i="12"/>
  <c r="B368" i="12"/>
  <c r="B365" i="12"/>
  <c r="B364" i="12"/>
  <c r="B361" i="12"/>
  <c r="B360" i="12"/>
  <c r="B357" i="12"/>
  <c r="B356" i="12"/>
  <c r="B353" i="12"/>
  <c r="B352" i="12"/>
  <c r="B349" i="12"/>
  <c r="B348" i="12"/>
  <c r="B345" i="12"/>
  <c r="B344" i="12"/>
  <c r="B341" i="12"/>
  <c r="B340" i="12"/>
  <c r="B337" i="12"/>
  <c r="B336" i="12"/>
  <c r="B327" i="12"/>
  <c r="B326" i="12"/>
  <c r="B323" i="12"/>
  <c r="B322" i="12"/>
  <c r="B319" i="12"/>
  <c r="B318" i="12"/>
  <c r="F312" i="12"/>
  <c r="E312" i="12"/>
  <c r="D312" i="12"/>
  <c r="C312" i="12"/>
  <c r="G306" i="12"/>
  <c r="G304" i="12"/>
  <c r="B309" i="12"/>
  <c r="B308" i="12"/>
  <c r="B305" i="12"/>
  <c r="B304" i="12"/>
  <c r="B301" i="12"/>
  <c r="B300" i="12"/>
  <c r="B297" i="12"/>
  <c r="B296" i="12"/>
  <c r="B293" i="12"/>
  <c r="B292" i="12"/>
  <c r="B289" i="12"/>
  <c r="B288" i="12"/>
  <c r="B285" i="12"/>
  <c r="J284" i="12" s="1"/>
  <c r="B281" i="12"/>
  <c r="B280" i="12"/>
  <c r="B277" i="12"/>
  <c r="B276" i="12"/>
  <c r="B268" i="12"/>
  <c r="B267" i="12"/>
  <c r="B264" i="12"/>
  <c r="B263" i="12"/>
  <c r="B260" i="12"/>
  <c r="B259" i="12"/>
  <c r="B256" i="12"/>
  <c r="B255" i="12"/>
  <c r="B252" i="12"/>
  <c r="B251" i="12"/>
  <c r="B248" i="12"/>
  <c r="B247" i="12"/>
  <c r="B244" i="12"/>
  <c r="B243" i="12"/>
  <c r="B236" i="12"/>
  <c r="B235" i="12"/>
  <c r="B232" i="12"/>
  <c r="B231" i="12"/>
  <c r="B221" i="12"/>
  <c r="B220" i="12"/>
  <c r="B217" i="12"/>
  <c r="B216" i="12"/>
  <c r="B213" i="12"/>
  <c r="B212" i="12"/>
  <c r="G201" i="12"/>
  <c r="G200" i="12"/>
  <c r="B203" i="12"/>
  <c r="B202" i="12"/>
  <c r="B199" i="12"/>
  <c r="B198" i="12"/>
  <c r="B179" i="12"/>
  <c r="B178" i="12"/>
  <c r="B175" i="12"/>
  <c r="B174" i="12"/>
  <c r="B171" i="12"/>
  <c r="B170" i="12"/>
  <c r="B167" i="12"/>
  <c r="B166" i="12"/>
  <c r="B163" i="12"/>
  <c r="B162" i="12"/>
  <c r="B159" i="12"/>
  <c r="B158" i="12"/>
  <c r="B155" i="12"/>
  <c r="B154" i="12"/>
  <c r="G148" i="12"/>
  <c r="B148" i="12"/>
  <c r="G147" i="12"/>
  <c r="B145" i="12"/>
  <c r="B144" i="12"/>
  <c r="B141" i="12"/>
  <c r="B140" i="12"/>
  <c r="B137" i="12"/>
  <c r="B136" i="12"/>
  <c r="B133" i="12"/>
  <c r="B132" i="12"/>
  <c r="B128" i="12"/>
  <c r="J128" i="12" s="1"/>
  <c r="B125" i="12"/>
  <c r="B124" i="12"/>
  <c r="B121" i="12"/>
  <c r="B120" i="12"/>
  <c r="B117" i="12"/>
  <c r="B116" i="12"/>
  <c r="B113" i="12"/>
  <c r="O112" i="12"/>
  <c r="B112" i="12"/>
  <c r="B109" i="12"/>
  <c r="O108" i="12"/>
  <c r="B108" i="12"/>
  <c r="B101" i="12"/>
  <c r="O100" i="12"/>
  <c r="B100" i="12"/>
  <c r="B97" i="12"/>
  <c r="O96" i="12"/>
  <c r="B96" i="12"/>
  <c r="B93" i="12"/>
  <c r="O92" i="12"/>
  <c r="B92" i="12"/>
  <c r="B89" i="12"/>
  <c r="O88" i="12"/>
  <c r="B88" i="12"/>
  <c r="B85" i="12"/>
  <c r="O84" i="12"/>
  <c r="B84" i="12"/>
  <c r="B81" i="12"/>
  <c r="O80" i="12"/>
  <c r="B80" i="12"/>
  <c r="B77" i="12"/>
  <c r="O76" i="12"/>
  <c r="B76" i="12"/>
  <c r="B72" i="12"/>
  <c r="O71" i="12"/>
  <c r="B71" i="12"/>
  <c r="B68" i="12"/>
  <c r="O67" i="12"/>
  <c r="B67" i="12"/>
  <c r="B64" i="12"/>
  <c r="B63" i="12"/>
  <c r="B60" i="12"/>
  <c r="O59" i="12"/>
  <c r="B59" i="12"/>
  <c r="B56" i="12"/>
  <c r="O55" i="12"/>
  <c r="B55" i="12"/>
  <c r="B52" i="12"/>
  <c r="B51" i="12"/>
  <c r="B48" i="12"/>
  <c r="O47" i="12"/>
  <c r="B47" i="12"/>
  <c r="B44" i="12"/>
  <c r="O43" i="12"/>
  <c r="B43" i="12"/>
  <c r="B40" i="12"/>
  <c r="B39" i="12"/>
  <c r="B36" i="12"/>
  <c r="O35" i="12"/>
  <c r="B35" i="12"/>
  <c r="B32" i="12"/>
  <c r="O31" i="12"/>
  <c r="B31" i="12"/>
  <c r="B28" i="12"/>
  <c r="O27" i="12"/>
  <c r="B27" i="12"/>
  <c r="B20" i="12"/>
  <c r="O19" i="12"/>
  <c r="B19" i="12"/>
  <c r="B16" i="12"/>
  <c r="O15" i="12"/>
  <c r="B15" i="12"/>
  <c r="B12" i="12"/>
  <c r="B11" i="12"/>
  <c r="B8" i="12"/>
  <c r="B7" i="12"/>
  <c r="B206" i="12" l="1"/>
  <c r="J216" i="12"/>
  <c r="J243" i="12"/>
  <c r="J463" i="12"/>
  <c r="J519" i="12"/>
  <c r="J251" i="12"/>
  <c r="B205" i="12"/>
  <c r="J220" i="12"/>
  <c r="J247" i="12"/>
  <c r="J170" i="12"/>
  <c r="J55" i="12"/>
  <c r="J476" i="12"/>
  <c r="J492" i="12"/>
  <c r="J348" i="12"/>
  <c r="J364" i="12"/>
  <c r="J336" i="12"/>
  <c r="J352" i="12"/>
  <c r="J368" i="12"/>
  <c r="J427" i="12"/>
  <c r="J480" i="12"/>
  <c r="J443" i="12"/>
  <c r="J439" i="12"/>
  <c r="J423" i="12"/>
  <c r="J411" i="12"/>
  <c r="J407" i="12"/>
  <c r="J384" i="12"/>
  <c r="J326" i="12"/>
  <c r="J318" i="12"/>
  <c r="J263" i="12"/>
  <c r="J300" i="12"/>
  <c r="J340" i="12"/>
  <c r="J356" i="12"/>
  <c r="J372" i="12"/>
  <c r="J388" i="12"/>
  <c r="J415" i="12"/>
  <c r="J431" i="12"/>
  <c r="J451" i="12"/>
  <c r="J523" i="12"/>
  <c r="O311" i="12"/>
  <c r="J235" i="12"/>
  <c r="J308" i="12"/>
  <c r="J276" i="12"/>
  <c r="J280" i="12"/>
  <c r="J259" i="12"/>
  <c r="O396" i="12"/>
  <c r="J467" i="12"/>
  <c r="J178" i="12"/>
  <c r="J231" i="12"/>
  <c r="J267" i="12"/>
  <c r="J288" i="12"/>
  <c r="J304" i="12"/>
  <c r="J344" i="12"/>
  <c r="J360" i="12"/>
  <c r="J376" i="12"/>
  <c r="J403" i="12"/>
  <c r="J419" i="12"/>
  <c r="J435" i="12"/>
  <c r="J455" i="12"/>
  <c r="J472" i="12"/>
  <c r="J488" i="12"/>
  <c r="J511" i="12"/>
  <c r="M311" i="12"/>
  <c r="M396" i="12"/>
  <c r="E532" i="12"/>
  <c r="E536" i="12" s="1"/>
  <c r="J80" i="12"/>
  <c r="J174" i="12"/>
  <c r="J124" i="12"/>
  <c r="B538" i="12"/>
  <c r="D533" i="12"/>
  <c r="D539" i="12" s="1"/>
  <c r="J19" i="12"/>
  <c r="J92" i="12"/>
  <c r="J136" i="12"/>
  <c r="J140" i="12"/>
  <c r="B224" i="12"/>
  <c r="E533" i="12"/>
  <c r="E539" i="12" s="1"/>
  <c r="J15" i="12"/>
  <c r="J88" i="12"/>
  <c r="B312" i="12"/>
  <c r="D532" i="12"/>
  <c r="J132" i="12"/>
  <c r="J162" i="12"/>
  <c r="F532" i="12"/>
  <c r="F536" i="12" s="1"/>
  <c r="J120" i="12"/>
  <c r="J166" i="12"/>
  <c r="J47" i="12"/>
  <c r="J71" i="12"/>
  <c r="J108" i="12"/>
  <c r="J154" i="12"/>
  <c r="B396" i="12"/>
  <c r="J7" i="12"/>
  <c r="J35" i="12"/>
  <c r="J59" i="12"/>
  <c r="J84" i="12"/>
  <c r="J158" i="12"/>
  <c r="B330" i="12"/>
  <c r="B497" i="12"/>
  <c r="B528" i="12"/>
  <c r="J96" i="12"/>
  <c r="J27" i="12"/>
  <c r="J76" i="12"/>
  <c r="J112" i="12"/>
  <c r="B223" i="12"/>
  <c r="J31" i="12"/>
  <c r="J43" i="12"/>
  <c r="J67" i="12"/>
  <c r="J100" i="12"/>
  <c r="J144" i="12"/>
  <c r="B329" i="12"/>
  <c r="B496" i="12"/>
  <c r="B527" i="12"/>
  <c r="J116" i="12"/>
  <c r="F533" i="12"/>
  <c r="F539" i="12" s="1"/>
  <c r="B397" i="12"/>
  <c r="O147" i="12"/>
  <c r="B147" i="12"/>
  <c r="J147" i="12" s="1"/>
  <c r="C533" i="12"/>
  <c r="D536" i="12" l="1"/>
  <c r="D542" i="12"/>
  <c r="J527" i="12"/>
  <c r="J311" i="12"/>
  <c r="J205" i="12"/>
  <c r="J223" i="12"/>
  <c r="J396" i="12"/>
  <c r="J496" i="12"/>
  <c r="M532" i="12"/>
  <c r="J329" i="12"/>
  <c r="O532" i="12"/>
  <c r="B532" i="12"/>
  <c r="B533" i="12"/>
  <c r="B539" i="12" s="1"/>
  <c r="C539" i="12"/>
  <c r="B536" i="12" l="1"/>
  <c r="J532" i="12"/>
</calcChain>
</file>

<file path=xl/sharedStrings.xml><?xml version="1.0" encoding="utf-8"?>
<sst xmlns="http://schemas.openxmlformats.org/spreadsheetml/2006/main" count="449" uniqueCount="155">
  <si>
    <t>IŠ  VISO</t>
  </si>
  <si>
    <t>Kitos išlaidos</t>
  </si>
  <si>
    <t>iš jų:</t>
  </si>
  <si>
    <t>ALSĖDŽIŲ SENIŪNIJA</t>
  </si>
  <si>
    <t>BABRUNGO SENIŪNIJA</t>
  </si>
  <si>
    <t>KULIŲ SENIŪNIJA</t>
  </si>
  <si>
    <t>NAUSODŽIO SENIŪNIJA</t>
  </si>
  <si>
    <t>PAUKŠTAKIŲ SENIŪNIJA</t>
  </si>
  <si>
    <t>STALGĖNŲ SENIŪNIJA</t>
  </si>
  <si>
    <t>ŠATEIKIŲ SENIŪNIJA</t>
  </si>
  <si>
    <t>ŽEMAIČIŲ KALVARIJOS SENIŪNIJA</t>
  </si>
  <si>
    <t>ŽLIBINŲ SENIŪNIJA</t>
  </si>
  <si>
    <t>PLUNGĖS SOCIALINIŲ PASLAUGŲ CENTRO VEIKLA</t>
  </si>
  <si>
    <t>PLUNGĖS KRIZIŲ CENTRO VEIKLA</t>
  </si>
  <si>
    <t>PLATELIŲ SENIŪNIJA</t>
  </si>
  <si>
    <t>VAIKŲ DIENOS CENTRŲ PROGRAMŲ RĖMIMAS</t>
  </si>
  <si>
    <t>PRIKLAUSOMYBIŲ MAŽINIMO PROGRAMA</t>
  </si>
  <si>
    <t xml:space="preserve">Soc. draud. įmokos </t>
  </si>
  <si>
    <t>Darbo užmokestis</t>
  </si>
  <si>
    <t>VšĮ PLUNGĖS BENDRUOMENĖS CENTRO PROGRAMA</t>
  </si>
  <si>
    <t>Darbd. soc. parama pinigais</t>
  </si>
  <si>
    <t xml:space="preserve">PLUNGĖS MIESTO SENIŪNIJA </t>
  </si>
  <si>
    <t>PLUNGĖS SPECIALIOJO UGDYMO CENTRO VEIKLA</t>
  </si>
  <si>
    <t>PLUNGĖS RAJ. SAV. VISUOMENĖS SVEIKATOS BIURO VEIKLA</t>
  </si>
  <si>
    <t xml:space="preserve">2023 m. skolintos lėšos </t>
  </si>
  <si>
    <t>2023 m. savar. sav. f. be skolintų lėšų</t>
  </si>
  <si>
    <t>SAVIVALDYBĖS INFRASTRUKTŪROS OBJEKTŲ PLĖTRA (PP)</t>
  </si>
  <si>
    <t>SAVIVALDYBĖS VIETINĖS REIKŠMĖS KELIŲ(GATVIŲ) BEI EISMO SAUGUMO PRIEMONIŲ PLĖTRA, PRISIDEDANT PRIE DARNAUS JUDUMO (PP)</t>
  </si>
  <si>
    <t>SAVIVALDYBĖS VIETINĖS REIKŠMĖS KELIAMS (GATVĖMS) TIESTI, TAISYTI, PRIŽIŪRĖTI IR SAUGAUS EISMO SĄLYGOMS UŽTIKRINTI (2023 m. - TP)</t>
  </si>
  <si>
    <t>ALSĖDŽIŲ S.NARUTAVIČIAUS GIMNAZIJOS VEIKLA (TP)</t>
  </si>
  <si>
    <t>"BABRUNGO" PROGIMNAZIJOS VEIKLA  (TP)</t>
  </si>
  <si>
    <t>AKADEMIKO A. JUCIO PROGIMNAZIJOS VEIKLA  (TP)</t>
  </si>
  <si>
    <t>KULIŲ GIMNAZIJOS VEIKLA  (TP)</t>
  </si>
  <si>
    <t>LIEPIJŲ MOKYKLOS VEIKLA  (TP)</t>
  </si>
  <si>
    <t>'RYTO" PAGRINDINĖS MOKYKLOS VEIKLA  (TP)</t>
  </si>
  <si>
    <t>"SAULĖS" GIMNAZIJOS VEIKLA  (TP)</t>
  </si>
  <si>
    <r>
      <rPr>
        <sz val="8"/>
        <rFont val="Times New Roman"/>
        <family val="1"/>
        <charset val="186"/>
      </rPr>
      <t>ŽEM. KALV. GIMN.</t>
    </r>
    <r>
      <rPr>
        <b/>
        <sz val="8"/>
        <rFont val="Times New Roman"/>
        <family val="1"/>
        <charset val="186"/>
      </rPr>
      <t xml:space="preserve"> Mokinių aprūpinimas kompiuteriais bendrojo ugdymo mokyklose  (PP)</t>
    </r>
  </si>
  <si>
    <t>SENAMIESČIO  MOKYKLOS VEIKLA  (TP)</t>
  </si>
  <si>
    <t>SPECIALIOJO UGDYMO CENTRO VEIKLA  (TP)</t>
  </si>
  <si>
    <t>ŽEMAIČIŲ KALVARIJOS M. VALANČIAUS GIMNAZIJOS VEIKLA  (TP)</t>
  </si>
  <si>
    <t>LOPŠELIO-DARŽELIO "NYKŠTUKAS" VEIKLA  (TP)</t>
  </si>
  <si>
    <t>LOPŠELIO-DARŽELIO "PASAKA" VEIKLA  (TP)</t>
  </si>
  <si>
    <t>LOPŠELIO-DARŽELIO "RAUDONKEPURAITĖ" VEIKLA  (TP)</t>
  </si>
  <si>
    <t>LOPŠELIO-DARŽELIO "RŪTELĖ" VEIKLA  (TP)</t>
  </si>
  <si>
    <t>LOPŠELIO-DARŽELIO "SAULUTĖ" VEIKLA  (TP)</t>
  </si>
  <si>
    <t>LOPŠELIO-DARŽELIO "VYTURĖLIS" VEIKLA  (TP)</t>
  </si>
  <si>
    <t>M.OGINSKIO MENO MOKYKLOS VEIKLA  (TP)</t>
  </si>
  <si>
    <t>PLATELIŲ MENO MOKYKLOS VEIKLA  (TP)</t>
  </si>
  <si>
    <t>JAUNIMO  VEIKLOS PROGRAMA  (TP)</t>
  </si>
  <si>
    <t>PLUNGĖS ATVIRO JAUNIMO CENTRO VEIKLA  (TP)</t>
  </si>
  <si>
    <t>UGDYMO KOKYBĖS UŽTIKRINIMAS  (TP)</t>
  </si>
  <si>
    <t>SPORTO PROJEKTŲ RĖMIMAS  (TP)</t>
  </si>
  <si>
    <t>KREPŠINIO KOMANDOS "PLUNGĖS OLIMPAS" RĖMIMAS  (TP)</t>
  </si>
  <si>
    <t>FUTBOLO KOMANDOS FK "BABRUNGAS" RĖMIMAS  (TP)</t>
  </si>
  <si>
    <t>TREČIOJO AMŽIAUS UNIVERSITETO (TAU) VEIKLA  (TP)</t>
  </si>
  <si>
    <t>SOCIALINĖMS PAŠALPOMS IR KOMPENSACIJOMS SKAIČIUOTI IR MOKĖTI (2022 m. - 400 iš likučio)(TP)</t>
  </si>
  <si>
    <t>SAVIVALDYBĖS TEIKIAMOS PARAMOS ORGANIZAVIMAS (TP)</t>
  </si>
  <si>
    <t>Savivaldybės įstaigoms reikalingų specialybių darbuotojų  finansinis skatinimas (PP)</t>
  </si>
  <si>
    <t>PALŪKANŲ MOKĖJIMAS (TP)</t>
  </si>
  <si>
    <t>VIPA DOTACIJOS GRĄŽINIMAS (TP)</t>
  </si>
  <si>
    <t>KAIMO RĖMIMUI (TP)</t>
  </si>
  <si>
    <t>SAVIVALDYBĖS TARYBOS VEIKLA (TP)</t>
  </si>
  <si>
    <t>SAVIVALDYBĖS KONTROLĖS IR AUDITO TARNYBOS DARBO UŽTIKRINIMAS (TP)</t>
  </si>
  <si>
    <t>PLUNGĖS PASLAUGŲ IR ŠVIETIMO PAGALBOS CENTRO VEIKLA (TP)</t>
  </si>
  <si>
    <t>ŽEMĖTVARKOS PROCESO (DARBŲ) ORGANIZAVIMAS (TP)</t>
  </si>
  <si>
    <t>ARCHITEKTŪROS  IR TERITORIJŲ PLANAVIMO PROCESO ORGANIZAVIMAS (TP)</t>
  </si>
  <si>
    <t>KULTŪROS VERTYBIŲ APSAUGOS ORGANIZAVIMAS (TP)</t>
  </si>
  <si>
    <t>SAVIVALDYBĖS INFRASTRUKTŪROS OBJEKTŲ PAGERINIMO IR PLĖTROS PROJEKTINĖS DOKUMENTACIJOS RENGIMAS (PP)</t>
  </si>
  <si>
    <t>PLUNGĖS RAJONO SAVIVALDYBĖS VIEŠOSIOS BIBLIOTEKOS VEIKLA (TP)</t>
  </si>
  <si>
    <t>PLUNGĖS TURIZMO INFORMACIJOS CENTRO VEIKLA (TP)</t>
  </si>
  <si>
    <t>ŽEMAIČIŲ DAILĖS MUZIEJAUS VEIKLA (TP)</t>
  </si>
  <si>
    <t>TARPTAUTINIO M.OGINSKIO FESTIVALIO ORGANIZAVIMAS (TP)</t>
  </si>
  <si>
    <t>PARKO PRIEŽIŪRA (TP)</t>
  </si>
  <si>
    <t>PLUNGĖS RAJ. SAVIVALDYBĖS KULTŪROS CENTRO VEIKLA (TP)</t>
  </si>
  <si>
    <t>ŽEMAIČIŲ KALVARIJOS KULTŪROS CENTRO VEIKLA (TP)</t>
  </si>
  <si>
    <t>KULIŲ KULTŪROS CENTRO VEIKLA (TP)</t>
  </si>
  <si>
    <t>ŠATEIKIŲ KULTŪROS CENTRO VEIKLA (TP)</t>
  </si>
  <si>
    <t>ŽLIBINŲ KULTŪROS CENTRO VEIKLA (TP)</t>
  </si>
  <si>
    <t>LIETUVOS KULTŪROS TARYBOS IR KITŲ KULTŪRINIŲ PROJEKTŲ RĖMIMAS (PP)</t>
  </si>
  <si>
    <t>MIESTO ŠVENTĖS IR KITŲ REPREZENTACINIŲ RENGINIŲ ORGANIZAVIMAS (TP)</t>
  </si>
  <si>
    <t>PASIRUOŠIMAS DAINŲ ŠVENTEI (TP)</t>
  </si>
  <si>
    <t>KULTŪROS PROJEKTŲ RĖMIMAS (PP)</t>
  </si>
  <si>
    <t>GAMTOS OBJEKTŲ GAMTOS VERTYBIŲ ĮVEIKLINIMAS,SVARBIAUSIŲ OBJEKTŲ TVARKYMAS (PP)</t>
  </si>
  <si>
    <t xml:space="preserve">PROJEKTINĖS VEIKLOS ORGANIZAVIMAS (TP) </t>
  </si>
  <si>
    <t>SMULKIOJO IR VIDUTINIO VERSLO SUBJEKTŲ RĖMIMAS (TP)</t>
  </si>
  <si>
    <t>PLUNGĖS DEKANATO APTARNAUJAMŲ PARAPIJŲ RĖMIMAS (TP)</t>
  </si>
  <si>
    <t>BENDRUOMENĖS VEIKLOS SAVIVALDYBĖJE STIPRINIMAS (PP)</t>
  </si>
  <si>
    <t>BENDRADARBYSTĖS CENTRO "SPIEČIUS" VEIKLOS ORGANIZAVIMAS (TP)</t>
  </si>
  <si>
    <r>
      <t>AKAD. A. JUCIO PROG.</t>
    </r>
    <r>
      <rPr>
        <b/>
        <sz val="8"/>
        <rFont val="Times New Roman"/>
        <family val="1"/>
        <charset val="186"/>
      </rPr>
      <t xml:space="preserve"> Mokinių aprūpinimas IKT bendrojo ugdymo mokyklose (PP)</t>
    </r>
  </si>
  <si>
    <r>
      <t xml:space="preserve">'RYTO" PAGR. M. </t>
    </r>
    <r>
      <rPr>
        <b/>
        <sz val="8"/>
        <rFont val="Times New Roman"/>
        <family val="1"/>
        <charset val="186"/>
      </rPr>
      <t>Mokinių aprūpinimas IKT bendrojo ugdymo mokyklose  (PP)</t>
    </r>
  </si>
  <si>
    <r>
      <t xml:space="preserve">ALSĖDŽIŲ GIMN. </t>
    </r>
    <r>
      <rPr>
        <b/>
        <sz val="8"/>
        <rFont val="Times New Roman"/>
        <family val="1"/>
        <charset val="186"/>
      </rPr>
      <t>Mokinių aprūpinimas IKT  bendrojo ugdymo mokyklose (PP)</t>
    </r>
  </si>
  <si>
    <r>
      <t xml:space="preserve">SENAMIESČIO  M. </t>
    </r>
    <r>
      <rPr>
        <b/>
        <sz val="8"/>
        <rFont val="Times New Roman"/>
        <family val="1"/>
        <charset val="186"/>
      </rPr>
      <t>Mokinių aprūpinimas IKT  bendrojo ugdymo mokyklose (PP)</t>
    </r>
  </si>
  <si>
    <t>MOKSLO RĖMIMO PROGRAMOS ĮGYVENDINIMAS (TP)</t>
  </si>
  <si>
    <t>VAIKŲ VASAROS POILSIO ORGANIZAVIMO PROGRAMOS ĮGYVENDINIMAS (TP)</t>
  </si>
  <si>
    <t>IŠ VISO (001) UGDYMO KOKYBĖS,SPORTO IR MODERNIOS APLINKOS UŽTIKRINIMO PROGRAMAI</t>
  </si>
  <si>
    <t>(002) EKONOMINĖS IR PROJEKTINĖS VEIKLOS PROGRAMA</t>
  </si>
  <si>
    <t>IŠ VISO (002) EKONOMINĖS IR PROJEKTINĖS VEIKLOS PROGRAMAI</t>
  </si>
  <si>
    <t>(003) TERITORIJŲ PLANAVIMO PROGRAMA</t>
  </si>
  <si>
    <t>IŠ VISO (003)TERITORIJŲ PLANAVIMO PROGRAMAI</t>
  </si>
  <si>
    <t>IŠ VISO (004) SOCIALIAI SAUGIOS IR SVEIKOS APLINKOS KŪRIMO PROGRAMAI</t>
  </si>
  <si>
    <t>(004) SOCIALIAI SAUGIOS IR SVEIKOS APLINKOS KŪRIMO PROGRAMA</t>
  </si>
  <si>
    <t>(006) KULTŪROS IR TURIZMO PROGRAMA</t>
  </si>
  <si>
    <t>IŠ VISO (006) KULTŪROS IR TURIZMO PROGRAMAI</t>
  </si>
  <si>
    <t>001 PROGRAMA</t>
  </si>
  <si>
    <t>007 PROGRAMA</t>
  </si>
  <si>
    <t>(008) INFRASTRUKTŪROS OBJEKTŲ PRIEŽIŪROS IR ŪKINIŲ SUBJEKTŲ RĖMIMO PROGRAMA</t>
  </si>
  <si>
    <t>(007) SAVIVALDYBĖS VEIKLOS VALDYMO PROGRAMA</t>
  </si>
  <si>
    <t>IŠ VISO (007) SAVIVALDYBĖS VEIKLOS VALDYMO PROGRAMAI</t>
  </si>
  <si>
    <t>IŠ VISO (008) INFRASTR. OBJEKTŲ PRIEŽIŪROS IR ŪKINIŲ SUBJEKTŲ RĖMIMO PROGRAMAI</t>
  </si>
  <si>
    <t xml:space="preserve">SOCIALINĖMS PASLAUGOMS (TP) </t>
  </si>
  <si>
    <t xml:space="preserve">Kitų išlaidų didėjimo/mažėjimo procentas </t>
  </si>
  <si>
    <t xml:space="preserve">Darbo užmok. didėjimo/mažėjimo procentas </t>
  </si>
  <si>
    <t>INVESTICIJŲ IR KITŲ PROJEKTŲ, SKIRTŲ 2014-2020 M. NACIONALINEI PAŽANGOS PROGRAMAI/ES FONDŲ INVESTICIJŲ PROGRAMAI, VYKDYMAS (PP)(SKOLINTOS)</t>
  </si>
  <si>
    <t>INVESTICIJŲ IR KITŲ PROJEKTŲ VYKDYMAS (NAUJO FINANSAVIMO PERIODO) (PP)(SKOLINTOS)</t>
  </si>
  <si>
    <t>INVESTICIJŲ IR KITŲ PROJEKTŲ VYKDYMAS (NAUJO FINANSAVIMO PERIODO) (PP)(PRISIDĖJIMAS_SB)</t>
  </si>
  <si>
    <t>Didėjimo/mažėjimo procentas iš viso</t>
  </si>
  <si>
    <r>
      <t>TĘSTINIŲ INVESTICIJŲ</t>
    </r>
    <r>
      <rPr>
        <b/>
        <sz val="8"/>
        <color rgb="FFFFFF00"/>
        <rFont val="Times New Roman"/>
        <family val="1"/>
      </rPr>
      <t xml:space="preserve"> </t>
    </r>
    <r>
      <rPr>
        <b/>
        <sz val="8"/>
        <rFont val="Times New Roman"/>
        <family val="1"/>
      </rPr>
      <t xml:space="preserve">IR KITŲ PROJEKTŲ VYKDYMAS (PEREINAMOJO LAIKOTARPIO) (TI) (2022 M. INVESTICIJŲ  IR KITI  PROJEKTAI (SKOLINTOS ) </t>
    </r>
  </si>
  <si>
    <t>004 PROGRAMA</t>
  </si>
  <si>
    <t>ANTIKORUPCINIO SĄMONINGUMO DIDINIMAS</t>
  </si>
  <si>
    <t>SAVIVALDYBĖS TURTO VALDYMAS (PP)</t>
  </si>
  <si>
    <t>2024 m. projektas</t>
  </si>
  <si>
    <t>2023 m. biudžetas</t>
  </si>
  <si>
    <t>2024 m. savar. sav. f. be skolintų lėšų</t>
  </si>
  <si>
    <t xml:space="preserve">2024 m. skolintos lėšos </t>
  </si>
  <si>
    <t>Finansavimas iš likučio iš 2023 m., tūkst. Eur</t>
  </si>
  <si>
    <t>KELEIVIŲ IR MOKSLEIVIŲ PAVEŽĖJIMAS (2023 m. iš likučio skirta - 600,0 tūkst. eurų)</t>
  </si>
  <si>
    <t>KOMUNALINIŲ ATLIEKŲ SURINKIMUI IR TVARKYMUI (TP) (2023 m. iš likučio skirta - 316,9 tūkst. eurų)</t>
  </si>
  <si>
    <t>SPECIALIOSIOS APLINKOS APSAUGOS RĖMIMO PROGRAMOS VYKDYMAS (TP) (2023 m.iš likučio skirta - 123,3 tūkst. eurų)</t>
  </si>
  <si>
    <t xml:space="preserve">SAVIVALDYBĖS ADMINISTRACIJOS VEIKLA (TP)(2023 m. iš likučio skirta 1460,1 tūkst. eurų) </t>
  </si>
  <si>
    <t>SAVIVALDYBĖS INFRASTRUKTŪROS OBJEKTŲ PLANAVIMAS, REMONTAS IR PRIEŽIŪRA(TP)</t>
  </si>
  <si>
    <t>INFRASTR. PLĖTRA SAV. IR FIZINIŲ AR JURID. ASMENŲ JUNGT. VEIKLOS PAGR.(TP)</t>
  </si>
  <si>
    <t>DALYVAUJAMOJO  BIUDŽETO ĮGYVENDINIMAS (PP)</t>
  </si>
  <si>
    <r>
      <rPr>
        <b/>
        <i/>
        <sz val="8"/>
        <rFont val="Times New Roman"/>
        <family val="1"/>
      </rPr>
      <t>INVESTICIJŲ</t>
    </r>
    <r>
      <rPr>
        <b/>
        <sz val="8"/>
        <rFont val="Times New Roman"/>
        <family val="1"/>
      </rPr>
      <t xml:space="preserve"> IR KITŲ PROJEKTŲ, SKIRTŲ 2014-2020 M. NACIONALINEI PAŽANGOS PROGRAMAI/ES FONDŲ INVESTICIJŲ PROGRAMAI VYKDYMAS (PP) (PRISIDĖJIMAS_SB)</t>
    </r>
  </si>
  <si>
    <t>TĘSTINIŲ INVESTICIJŲ IR KITŲ PROJEKTŲ VYKDYMAS (PEREINAMOJO LAIKOTARPIO) (TI)(PRISIDĖJIMAS_SB)</t>
  </si>
  <si>
    <t>INVESTICIJŲ PROJEKTŲ,NUMATYTŲ 2022-2030 M. TELŠIŲ REGIONO PLĖTROS PLANE, VYKDYMAS (SKOLINTOS)</t>
  </si>
  <si>
    <t>SOCIALINĖS REABILITACIJOS PASLAUGŲ NEĮGALIESIEMS BENDRUOMENĖJE TEIKIMAS (TP) (NVO)</t>
  </si>
  <si>
    <t>SAVIVALDYBĖS IR SOCIALINIO BŪSTO FONDO PLĖTRA (2023 m. iš likučio)</t>
  </si>
  <si>
    <t>BENDRUOMENINIŲ ORGANIZACIJŲ VEIKLOS RĖMIMAS (TP)</t>
  </si>
  <si>
    <t>MERO REZERVAS (TP)</t>
  </si>
  <si>
    <t>PRIEŠGAISRINĖS APSAUGOS TARNYBOS VEIKLA (TP)</t>
  </si>
  <si>
    <t>PASKOLŲ GRĄŽINIMAS (TP)</t>
  </si>
  <si>
    <t>LIGONINĖS PROGRAMOS ĮGYVENDINIMAS (PP)</t>
  </si>
  <si>
    <t>SAUGIOS NAKVYNĖS PASLAUGOS ORGANIZAVIMAS SAV. LIGONINĖJE (TP)</t>
  </si>
  <si>
    <t>POLICIJOS KOMISARIATO PROGRAMOS ĮGYVENDINIMAS (TP)</t>
  </si>
  <si>
    <t>IŠ VISO 2023 M./2024 M.  BIUDŽETAS SAVARANKIŠKOSIOMS SAVIVALDYBĖS FUNKCIJOMS - VISOS STRATEGINIO VEIKLOS PLANO PROGRAMOS</t>
  </si>
  <si>
    <t>SPORTO IR REKREACIJOS CENTRO VEIKLA   (TP)</t>
  </si>
  <si>
    <t>(BASEINAS) SPORTO IR REKREACIJOS CENTRO VEIKLA   (TP)</t>
  </si>
  <si>
    <t>"PLUNGĖS FUTBOLAS" PROGRAMA  (TP)</t>
  </si>
  <si>
    <t>"PLUNGĖS BŪSTAS" PROGRAMA (TP)</t>
  </si>
  <si>
    <t>"PLUNGĖS AUTOBUSŲ PARKAS" VEIKLOS GERINIMAS (PP)</t>
  </si>
  <si>
    <t>(005) APLINKOS APSAUGOS PROGRAMA</t>
  </si>
  <si>
    <t>IŠ VISO (005) APLINKOS APSAUGOS PROGRAMAI</t>
  </si>
  <si>
    <t>2024 M. BIUDŽETO PROJEKTAS PAGAL STRATEGINIO VEIKLOS PLANO PIEMONES (IŠLAIDOS SAVARANKIŠKOSIOMS FUNKCIJOMS), tūkst. eurų (2023 metų biudžetas, patvirtintas metų pradžioje)</t>
  </si>
  <si>
    <t>15 lentelė</t>
  </si>
  <si>
    <t>PACIENTŲ PAVĖŽĖJIMO ORGANIZAVIMAS (TP)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</si>
</sst>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Lt&quot;_-;\-* #,##0.00\ &quot;Lt&quot;_-;_-* &quot;-&quot;??\ &quot;Lt&quot;_-;_-@_-"/>
    <numFmt numFmtId="165" formatCode="_-* #,##0.00\ _L_t_-;\-* #,##0.00\ _L_t_-;_-* &quot;-&quot;??\ _L_t_-;_-@_-"/>
    <numFmt numFmtId="166" formatCode="0.0"/>
  </numFmts>
  <fonts count="20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name val="Times New Roman Baltic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9"/>
      <name val="Times New Roman"/>
      <family val="1"/>
      <charset val="186"/>
    </font>
    <font>
      <b/>
      <sz val="9"/>
      <color indexed="9"/>
      <name val="Times New Roman"/>
      <family val="1"/>
      <charset val="186"/>
    </font>
    <font>
      <b/>
      <sz val="9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  <charset val="186"/>
    </font>
    <font>
      <b/>
      <sz val="7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8"/>
      <name val="Times New Roman"/>
      <family val="1"/>
      <charset val="186"/>
    </font>
    <font>
      <sz val="12"/>
      <name val="Times New Roman"/>
      <family val="1"/>
      <charset val="186"/>
    </font>
    <font>
      <b/>
      <sz val="8"/>
      <name val="Times New Roman"/>
      <family val="1"/>
    </font>
    <font>
      <b/>
      <sz val="8"/>
      <color rgb="FFFFFF00"/>
      <name val="Times New Roman"/>
      <family val="1"/>
    </font>
    <font>
      <b/>
      <sz val="6"/>
      <name val="Times New Roman"/>
      <family val="1"/>
      <charset val="186"/>
    </font>
    <font>
      <sz val="9"/>
      <color theme="0"/>
      <name val="Times New Roman"/>
      <family val="1"/>
      <charset val="186"/>
    </font>
    <font>
      <sz val="7"/>
      <name val="Times New Roman"/>
      <family val="1"/>
      <charset val="186"/>
    </font>
    <font>
      <b/>
      <i/>
      <sz val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</cellStyleXfs>
  <cellXfs count="353">
    <xf numFmtId="0" fontId="0" fillId="0" borderId="0" xfId="0"/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1" xfId="6" applyNumberFormat="1" applyFont="1" applyFill="1" applyBorder="1" applyProtection="1"/>
    <xf numFmtId="0" fontId="4" fillId="0" borderId="0" xfId="6" applyNumberFormat="1" applyFont="1" applyFill="1" applyBorder="1" applyAlignment="1" applyProtection="1">
      <alignment horizontal="center"/>
    </xf>
    <xf numFmtId="0" fontId="3" fillId="4" borderId="0" xfId="0" applyNumberFormat="1" applyFont="1" applyFill="1" applyAlignment="1">
      <alignment horizontal="center" wrapText="1"/>
    </xf>
    <xf numFmtId="0" fontId="3" fillId="4" borderId="0" xfId="6" applyNumberFormat="1" applyFont="1" applyFill="1" applyBorder="1" applyAlignment="1" applyProtection="1">
      <alignment horizontal="center"/>
    </xf>
    <xf numFmtId="0" fontId="3" fillId="0" borderId="0" xfId="6" applyNumberFormat="1" applyFont="1" applyFill="1" applyBorder="1" applyAlignment="1" applyProtection="1">
      <alignment horizontal="center"/>
    </xf>
    <xf numFmtId="0" fontId="3" fillId="4" borderId="0" xfId="6" applyNumberFormat="1" applyFont="1" applyFill="1" applyBorder="1" applyAlignment="1" applyProtection="1">
      <alignment horizontal="center"/>
      <protection locked="0"/>
    </xf>
    <xf numFmtId="0" fontId="3" fillId="0" borderId="0" xfId="6" applyNumberFormat="1" applyFont="1" applyFill="1" applyBorder="1" applyAlignment="1" applyProtection="1">
      <alignment horizontal="center"/>
      <protection locked="0"/>
    </xf>
    <xf numFmtId="0" fontId="3" fillId="2" borderId="9" xfId="0" applyNumberFormat="1" applyFont="1" applyFill="1" applyBorder="1" applyAlignment="1" applyProtection="1">
      <alignment horizontal="center"/>
      <protection locked="0"/>
    </xf>
    <xf numFmtId="0" fontId="3" fillId="4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3" fillId="2" borderId="9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3" fillId="4" borderId="0" xfId="0" applyNumberFormat="1" applyFont="1" applyFill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  <xf numFmtId="0" fontId="3" fillId="4" borderId="0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NumberFormat="1" applyFont="1" applyFill="1" applyAlignment="1"/>
    <xf numFmtId="0" fontId="3" fillId="2" borderId="17" xfId="0" applyNumberFormat="1" applyFont="1" applyFill="1" applyBorder="1" applyAlignment="1" applyProtection="1">
      <alignment horizontal="center" wrapText="1"/>
      <protection locked="0"/>
    </xf>
    <xf numFmtId="0" fontId="3" fillId="2" borderId="11" xfId="6" applyNumberFormat="1" applyFont="1" applyFill="1" applyBorder="1" applyAlignment="1" applyProtection="1">
      <alignment horizontal="center"/>
      <protection locked="0"/>
    </xf>
    <xf numFmtId="0" fontId="3" fillId="2" borderId="18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  <protection locked="0"/>
    </xf>
    <xf numFmtId="0" fontId="3" fillId="4" borderId="0" xfId="0" applyNumberFormat="1" applyFont="1" applyFill="1" applyBorder="1" applyAlignment="1">
      <alignment horizontal="center" wrapText="1"/>
    </xf>
    <xf numFmtId="0" fontId="4" fillId="0" borderId="19" xfId="0" applyNumberFormat="1" applyFont="1" applyFill="1" applyBorder="1" applyAlignment="1">
      <alignment horizontal="center"/>
    </xf>
    <xf numFmtId="0" fontId="4" fillId="0" borderId="16" xfId="0" applyNumberFormat="1" applyFont="1" applyFill="1" applyBorder="1" applyAlignment="1">
      <alignment horizontal="center"/>
    </xf>
    <xf numFmtId="0" fontId="4" fillId="4" borderId="0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7" fillId="0" borderId="1" xfId="6" applyNumberFormat="1" applyFont="1" applyFill="1" applyBorder="1" applyAlignment="1" applyProtection="1">
      <alignment horizontal="center"/>
    </xf>
    <xf numFmtId="166" fontId="7" fillId="0" borderId="1" xfId="6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>
      <alignment horizontal="center" wrapText="1"/>
    </xf>
    <xf numFmtId="0" fontId="4" fillId="5" borderId="2" xfId="6" applyNumberFormat="1" applyFont="1" applyFill="1" applyBorder="1" applyAlignment="1" applyProtection="1">
      <alignment horizontal="center"/>
    </xf>
    <xf numFmtId="0" fontId="4" fillId="5" borderId="3" xfId="6" applyNumberFormat="1" applyFont="1" applyFill="1" applyBorder="1" applyAlignment="1" applyProtection="1">
      <alignment horizontal="center"/>
    </xf>
    <xf numFmtId="0" fontId="3" fillId="2" borderId="23" xfId="0" applyNumberFormat="1" applyFont="1" applyFill="1" applyBorder="1" applyAlignment="1" applyProtection="1">
      <alignment horizontal="center" wrapText="1"/>
      <protection locked="0"/>
    </xf>
    <xf numFmtId="0" fontId="3" fillId="2" borderId="11" xfId="0" applyNumberFormat="1" applyFont="1" applyFill="1" applyBorder="1" applyAlignment="1" applyProtection="1">
      <alignment horizontal="center" wrapText="1"/>
      <protection locked="0"/>
    </xf>
    <xf numFmtId="0" fontId="4" fillId="4" borderId="0" xfId="0" applyNumberFormat="1" applyFont="1" applyFill="1" applyBorder="1" applyAlignment="1">
      <alignment horizontal="center" wrapText="1"/>
    </xf>
    <xf numFmtId="0" fontId="3" fillId="3" borderId="11" xfId="0" applyNumberFormat="1" applyFont="1" applyFill="1" applyBorder="1" applyAlignment="1" applyProtection="1">
      <alignment horizontal="center"/>
      <protection locked="0"/>
    </xf>
    <xf numFmtId="0" fontId="4" fillId="0" borderId="35" xfId="0" applyNumberFormat="1" applyFont="1" applyFill="1" applyBorder="1" applyAlignment="1">
      <alignment horizontal="center" wrapText="1"/>
    </xf>
    <xf numFmtId="0" fontId="4" fillId="4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0" fillId="0" borderId="0" xfId="0" applyBorder="1"/>
    <xf numFmtId="0" fontId="13" fillId="0" borderId="0" xfId="0" applyFont="1" applyBorder="1" applyAlignment="1">
      <alignment vertical="center" wrapText="1"/>
    </xf>
    <xf numFmtId="0" fontId="4" fillId="4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13" xfId="6" applyNumberFormat="1" applyFont="1" applyFill="1" applyBorder="1" applyAlignment="1" applyProtection="1">
      <alignment horizontal="center" wrapText="1"/>
    </xf>
    <xf numFmtId="0" fontId="12" fillId="0" borderId="13" xfId="6" applyNumberFormat="1" applyFont="1" applyFill="1" applyBorder="1" applyAlignment="1" applyProtection="1">
      <alignment horizontal="center" wrapText="1"/>
    </xf>
    <xf numFmtId="166" fontId="3" fillId="0" borderId="1" xfId="6" applyNumberFormat="1" applyFont="1" applyFill="1" applyBorder="1" applyAlignment="1" applyProtection="1">
      <alignment horizontal="center"/>
    </xf>
    <xf numFmtId="166" fontId="4" fillId="0" borderId="0" xfId="0" applyNumberFormat="1" applyFont="1" applyFill="1" applyAlignment="1">
      <alignment horizontal="center"/>
    </xf>
    <xf numFmtId="166" fontId="4" fillId="4" borderId="0" xfId="0" applyNumberFormat="1" applyFont="1" applyFill="1" applyAlignment="1">
      <alignment horizontal="center"/>
    </xf>
    <xf numFmtId="0" fontId="4" fillId="0" borderId="1" xfId="6" applyNumberFormat="1" applyFont="1" applyFill="1" applyBorder="1" applyAlignment="1" applyProtection="1">
      <alignment horizontal="center"/>
    </xf>
    <xf numFmtId="166" fontId="4" fillId="0" borderId="1" xfId="6" applyNumberFormat="1" applyFont="1" applyFill="1" applyBorder="1" applyAlignment="1" applyProtection="1">
      <alignment horizontal="center"/>
    </xf>
    <xf numFmtId="166" fontId="4" fillId="5" borderId="3" xfId="6" applyNumberFormat="1" applyFont="1" applyFill="1" applyBorder="1" applyAlignment="1" applyProtection="1">
      <alignment horizontal="center"/>
    </xf>
    <xf numFmtId="166" fontId="3" fillId="0" borderId="1" xfId="6" applyNumberFormat="1" applyFont="1" applyFill="1" applyBorder="1" applyAlignment="1" applyProtection="1">
      <alignment horizontal="center"/>
      <protection locked="0"/>
    </xf>
    <xf numFmtId="166" fontId="4" fillId="0" borderId="1" xfId="6" applyNumberFormat="1" applyFont="1" applyFill="1" applyBorder="1" applyAlignment="1" applyProtection="1">
      <alignment horizontal="center"/>
      <protection locked="0"/>
    </xf>
    <xf numFmtId="166" fontId="4" fillId="5" borderId="3" xfId="6" applyNumberFormat="1" applyFont="1" applyFill="1" applyBorder="1" applyAlignment="1" applyProtection="1">
      <alignment horizontal="center"/>
      <protection locked="0"/>
    </xf>
    <xf numFmtId="166" fontId="4" fillId="0" borderId="1" xfId="0" applyNumberFormat="1" applyFont="1" applyFill="1" applyBorder="1" applyAlignment="1">
      <alignment horizontal="center"/>
    </xf>
    <xf numFmtId="166" fontId="7" fillId="0" borderId="1" xfId="6" applyNumberFormat="1" applyFont="1" applyFill="1" applyBorder="1" applyAlignment="1" applyProtection="1">
      <alignment horizontal="center"/>
      <protection locked="0"/>
    </xf>
    <xf numFmtId="0" fontId="7" fillId="0" borderId="1" xfId="6" applyNumberFormat="1" applyFont="1" applyFill="1" applyBorder="1" applyAlignment="1" applyProtection="1">
      <alignment horizontal="center"/>
      <protection locked="0"/>
    </xf>
    <xf numFmtId="0" fontId="4" fillId="0" borderId="1" xfId="6" applyNumberFormat="1" applyFont="1" applyFill="1" applyBorder="1" applyAlignment="1" applyProtection="1">
      <alignment horizontal="center"/>
      <protection locked="0"/>
    </xf>
    <xf numFmtId="166" fontId="3" fillId="0" borderId="24" xfId="6" applyNumberFormat="1" applyFont="1" applyFill="1" applyBorder="1" applyAlignment="1" applyProtection="1">
      <alignment horizontal="center"/>
    </xf>
    <xf numFmtId="166" fontId="3" fillId="0" borderId="20" xfId="6" applyNumberFormat="1" applyFont="1" applyFill="1" applyBorder="1" applyAlignment="1" applyProtection="1">
      <alignment horizontal="center"/>
    </xf>
    <xf numFmtId="166" fontId="3" fillId="4" borderId="0" xfId="6" applyNumberFormat="1" applyFont="1" applyFill="1" applyBorder="1" applyAlignment="1" applyProtection="1">
      <alignment horizontal="center"/>
    </xf>
    <xf numFmtId="166" fontId="3" fillId="0" borderId="0" xfId="6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 applyProtection="1">
      <alignment horizontal="center" wrapText="1"/>
      <protection locked="0"/>
    </xf>
    <xf numFmtId="166" fontId="3" fillId="0" borderId="1" xfId="0" applyNumberFormat="1" applyFont="1" applyFill="1" applyBorder="1" applyAlignment="1" applyProtection="1">
      <alignment horizontal="center"/>
      <protection locked="0"/>
    </xf>
    <xf numFmtId="166" fontId="4" fillId="0" borderId="0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 applyProtection="1">
      <alignment horizontal="center"/>
      <protection locked="0"/>
    </xf>
    <xf numFmtId="166" fontId="7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horizontal="center"/>
      <protection locked="0"/>
    </xf>
    <xf numFmtId="166" fontId="3" fillId="0" borderId="1" xfId="0" applyNumberFormat="1" applyFont="1" applyFill="1" applyBorder="1" applyAlignment="1" applyProtection="1">
      <alignment horizontal="center"/>
    </xf>
    <xf numFmtId="166" fontId="4" fillId="0" borderId="1" xfId="0" applyNumberFormat="1" applyFont="1" applyFill="1" applyBorder="1" applyAlignment="1" applyProtection="1">
      <alignment horizontal="center"/>
    </xf>
    <xf numFmtId="0" fontId="3" fillId="0" borderId="12" xfId="0" applyNumberFormat="1" applyFont="1" applyFill="1" applyBorder="1" applyAlignment="1" applyProtection="1">
      <alignment horizontal="center"/>
    </xf>
    <xf numFmtId="166" fontId="3" fillId="0" borderId="20" xfId="0" applyNumberFormat="1" applyFont="1" applyFill="1" applyBorder="1" applyAlignment="1" applyProtection="1">
      <alignment horizontal="center"/>
    </xf>
    <xf numFmtId="166" fontId="3" fillId="4" borderId="0" xfId="0" applyNumberFormat="1" applyFont="1" applyFill="1" applyBorder="1" applyAlignment="1" applyProtection="1">
      <alignment horizontal="center"/>
    </xf>
    <xf numFmtId="166" fontId="3" fillId="0" borderId="14" xfId="0" applyNumberFormat="1" applyFont="1" applyFill="1" applyBorder="1" applyAlignment="1" applyProtection="1">
      <alignment horizontal="center"/>
    </xf>
    <xf numFmtId="166" fontId="3" fillId="0" borderId="13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>
      <alignment horizontal="center"/>
    </xf>
    <xf numFmtId="166" fontId="3" fillId="0" borderId="22" xfId="0" applyNumberFormat="1" applyFont="1" applyFill="1" applyBorder="1" applyAlignment="1" applyProtection="1">
      <alignment horizontal="center"/>
    </xf>
    <xf numFmtId="166" fontId="3" fillId="0" borderId="0" xfId="0" applyNumberFormat="1" applyFont="1" applyFill="1" applyBorder="1" applyAlignment="1" applyProtection="1">
      <alignment horizontal="center"/>
    </xf>
    <xf numFmtId="0" fontId="12" fillId="0" borderId="13" xfId="0" applyNumberFormat="1" applyFont="1" applyFill="1" applyBorder="1" applyAlignment="1">
      <alignment horizontal="center" wrapText="1"/>
    </xf>
    <xf numFmtId="0" fontId="12" fillId="0" borderId="13" xfId="0" applyNumberFormat="1" applyFont="1" applyFill="1" applyBorder="1" applyAlignment="1" applyProtection="1">
      <alignment horizontal="center" wrapText="1"/>
      <protection locked="0"/>
    </xf>
    <xf numFmtId="166" fontId="3" fillId="0" borderId="0" xfId="0" applyNumberFormat="1" applyFont="1" applyFill="1" applyBorder="1" applyAlignment="1">
      <alignment horizontal="center"/>
    </xf>
    <xf numFmtId="166" fontId="7" fillId="0" borderId="1" xfId="0" applyNumberFormat="1" applyFont="1" applyFill="1" applyBorder="1" applyAlignment="1" applyProtection="1">
      <alignment horizontal="center"/>
    </xf>
    <xf numFmtId="166" fontId="3" fillId="0" borderId="0" xfId="0" applyNumberFormat="1" applyFont="1" applyFill="1" applyBorder="1" applyAlignment="1" applyProtection="1">
      <alignment horizontal="center"/>
      <protection locked="0"/>
    </xf>
    <xf numFmtId="166" fontId="3" fillId="0" borderId="34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>
      <alignment horizontal="center"/>
    </xf>
    <xf numFmtId="166" fontId="4" fillId="0" borderId="15" xfId="0" applyNumberFormat="1" applyFont="1" applyFill="1" applyBorder="1" applyAlignment="1" applyProtection="1">
      <alignment horizontal="center"/>
    </xf>
    <xf numFmtId="166" fontId="4" fillId="0" borderId="15" xfId="0" applyNumberFormat="1" applyFont="1" applyFill="1" applyBorder="1" applyAlignment="1" applyProtection="1">
      <alignment horizontal="center"/>
      <protection locked="0"/>
    </xf>
    <xf numFmtId="166" fontId="3" fillId="0" borderId="14" xfId="0" applyNumberFormat="1" applyFont="1" applyFill="1" applyBorder="1" applyAlignment="1" applyProtection="1">
      <alignment horizontal="center"/>
      <protection locked="0"/>
    </xf>
    <xf numFmtId="166" fontId="3" fillId="0" borderId="13" xfId="0" applyNumberFormat="1" applyFont="1" applyFill="1" applyBorder="1" applyAlignment="1" applyProtection="1">
      <alignment horizontal="center"/>
      <protection locked="0"/>
    </xf>
    <xf numFmtId="166" fontId="3" fillId="0" borderId="24" xfId="0" applyNumberFormat="1" applyFont="1" applyFill="1" applyBorder="1" applyAlignment="1" applyProtection="1">
      <alignment horizontal="center"/>
    </xf>
    <xf numFmtId="166" fontId="3" fillId="0" borderId="24" xfId="0" applyNumberFormat="1" applyFont="1" applyFill="1" applyBorder="1" applyAlignment="1" applyProtection="1">
      <alignment horizontal="center"/>
      <protection locked="0"/>
    </xf>
    <xf numFmtId="166" fontId="4" fillId="0" borderId="24" xfId="0" applyNumberFormat="1" applyFont="1" applyFill="1" applyBorder="1" applyAlignment="1" applyProtection="1">
      <alignment horizontal="center"/>
    </xf>
    <xf numFmtId="166" fontId="4" fillId="0" borderId="24" xfId="0" applyNumberFormat="1" applyFont="1" applyFill="1" applyBorder="1" applyAlignment="1" applyProtection="1">
      <alignment horizontal="center"/>
      <protection locked="0"/>
    </xf>
    <xf numFmtId="0" fontId="4" fillId="3" borderId="0" xfId="0" applyNumberFormat="1" applyFont="1" applyFill="1" applyAlignment="1">
      <alignment horizontal="center"/>
    </xf>
    <xf numFmtId="166" fontId="3" fillId="0" borderId="0" xfId="0" applyNumberFormat="1" applyFont="1" applyFill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/>
    </xf>
    <xf numFmtId="0" fontId="3" fillId="0" borderId="13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 wrapText="1"/>
      <protection locked="0"/>
    </xf>
    <xf numFmtId="0" fontId="5" fillId="0" borderId="0" xfId="0" applyNumberFormat="1" applyFont="1" applyFill="1" applyAlignment="1">
      <alignment horizontal="center"/>
    </xf>
    <xf numFmtId="0" fontId="6" fillId="4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165" fontId="4" fillId="4" borderId="0" xfId="3" applyFont="1" applyFill="1" applyBorder="1" applyAlignment="1">
      <alignment horizontal="center"/>
    </xf>
    <xf numFmtId="166" fontId="7" fillId="0" borderId="0" xfId="0" applyNumberFormat="1" applyFont="1" applyFill="1" applyAlignment="1">
      <alignment horizontal="center"/>
    </xf>
    <xf numFmtId="0" fontId="4" fillId="5" borderId="0" xfId="0" applyNumberFormat="1" applyFont="1" applyFill="1" applyAlignment="1">
      <alignment horizontal="center"/>
    </xf>
    <xf numFmtId="166" fontId="4" fillId="0" borderId="14" xfId="0" applyNumberFormat="1" applyFont="1" applyFill="1" applyBorder="1" applyAlignment="1" applyProtection="1">
      <alignment horizontal="center"/>
    </xf>
    <xf numFmtId="166" fontId="4" fillId="0" borderId="14" xfId="0" applyNumberFormat="1" applyFont="1" applyFill="1" applyBorder="1" applyAlignment="1">
      <alignment horizontal="center"/>
    </xf>
    <xf numFmtId="166" fontId="4" fillId="3" borderId="13" xfId="0" applyNumberFormat="1" applyFont="1" applyFill="1" applyBorder="1" applyAlignment="1">
      <alignment horizontal="center"/>
    </xf>
    <xf numFmtId="166" fontId="4" fillId="0" borderId="13" xfId="0" applyNumberFormat="1" applyFont="1" applyFill="1" applyBorder="1" applyAlignment="1">
      <alignment horizontal="center"/>
    </xf>
    <xf numFmtId="166" fontId="4" fillId="0" borderId="22" xfId="0" applyNumberFormat="1" applyFont="1" applyFill="1" applyBorder="1" applyAlignment="1">
      <alignment horizontal="center"/>
    </xf>
    <xf numFmtId="166" fontId="3" fillId="0" borderId="14" xfId="0" applyNumberFormat="1" applyFont="1" applyFill="1" applyBorder="1" applyAlignment="1">
      <alignment horizontal="center"/>
    </xf>
    <xf numFmtId="166" fontId="3" fillId="0" borderId="21" xfId="0" applyNumberFormat="1" applyFont="1" applyFill="1" applyBorder="1" applyAlignment="1">
      <alignment horizontal="center"/>
    </xf>
    <xf numFmtId="166" fontId="3" fillId="0" borderId="13" xfId="0" applyNumberFormat="1" applyFont="1" applyFill="1" applyBorder="1" applyAlignment="1">
      <alignment horizontal="center"/>
    </xf>
    <xf numFmtId="0" fontId="4" fillId="4" borderId="0" xfId="0" applyNumberFormat="1" applyFont="1" applyFill="1" applyAlignment="1"/>
    <xf numFmtId="166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center"/>
    </xf>
    <xf numFmtId="0" fontId="4" fillId="4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center"/>
    </xf>
    <xf numFmtId="166" fontId="3" fillId="0" borderId="22" xfId="0" applyNumberFormat="1" applyFont="1" applyFill="1" applyBorder="1" applyAlignment="1" applyProtection="1">
      <alignment horizontal="center"/>
      <protection locked="0"/>
    </xf>
    <xf numFmtId="0" fontId="4" fillId="4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3" fillId="0" borderId="1" xfId="6" applyNumberFormat="1" applyFont="1" applyFill="1" applyBorder="1" applyAlignment="1" applyProtection="1">
      <alignment horizontal="left"/>
    </xf>
    <xf numFmtId="0" fontId="4" fillId="0" borderId="1" xfId="6" applyNumberFormat="1" applyFont="1" applyFill="1" applyBorder="1" applyAlignment="1" applyProtection="1">
      <alignment horizontal="left"/>
    </xf>
    <xf numFmtId="0" fontId="7" fillId="0" borderId="1" xfId="6" applyNumberFormat="1" applyFont="1" applyFill="1" applyBorder="1" applyAlignment="1" applyProtection="1">
      <alignment horizontal="left"/>
    </xf>
    <xf numFmtId="0" fontId="8" fillId="0" borderId="1" xfId="6" applyNumberFormat="1" applyFont="1" applyFill="1" applyBorder="1" applyAlignment="1" applyProtection="1">
      <alignment horizontal="left"/>
    </xf>
    <xf numFmtId="0" fontId="3" fillId="0" borderId="24" xfId="6" applyNumberFormat="1" applyFont="1" applyFill="1" applyBorder="1" applyAlignment="1" applyProtection="1">
      <alignment horizontal="left"/>
    </xf>
    <xf numFmtId="0" fontId="3" fillId="0" borderId="4" xfId="6" applyNumberFormat="1" applyFont="1" applyFill="1" applyBorder="1" applyAlignment="1" applyProtection="1">
      <alignment horizontal="left"/>
    </xf>
    <xf numFmtId="0" fontId="3" fillId="0" borderId="5" xfId="6" applyNumberFormat="1" applyFont="1" applyFill="1" applyBorder="1" applyAlignment="1" applyProtection="1">
      <alignment horizontal="left"/>
    </xf>
    <xf numFmtId="166" fontId="4" fillId="6" borderId="0" xfId="0" applyNumberFormat="1" applyFont="1" applyFill="1" applyBorder="1" applyAlignment="1" applyProtection="1">
      <alignment horizontal="center"/>
      <protection locked="0"/>
    </xf>
    <xf numFmtId="166" fontId="3" fillId="0" borderId="12" xfId="0" applyNumberFormat="1" applyFont="1" applyFill="1" applyBorder="1" applyAlignment="1" applyProtection="1">
      <alignment horizontal="center"/>
    </xf>
    <xf numFmtId="0" fontId="7" fillId="0" borderId="15" xfId="6" applyNumberFormat="1" applyFont="1" applyFill="1" applyBorder="1" applyAlignment="1" applyProtection="1">
      <alignment horizontal="left"/>
    </xf>
    <xf numFmtId="0" fontId="4" fillId="0" borderId="15" xfId="6" applyNumberFormat="1" applyFont="1" applyFill="1" applyBorder="1" applyAlignment="1" applyProtection="1">
      <alignment horizontal="left"/>
    </xf>
    <xf numFmtId="0" fontId="3" fillId="0" borderId="15" xfId="6" applyNumberFormat="1" applyFont="1" applyFill="1" applyBorder="1" applyAlignment="1" applyProtection="1">
      <alignment horizontal="left"/>
    </xf>
    <xf numFmtId="0" fontId="3" fillId="0" borderId="4" xfId="0" applyNumberFormat="1" applyFont="1" applyFill="1" applyBorder="1" applyAlignment="1">
      <alignment horizontal="left" wrapText="1"/>
    </xf>
    <xf numFmtId="0" fontId="9" fillId="0" borderId="5" xfId="0" applyNumberFormat="1" applyFont="1" applyFill="1" applyBorder="1" applyAlignment="1">
      <alignment horizontal="left" wrapText="1"/>
    </xf>
    <xf numFmtId="0" fontId="4" fillId="0" borderId="4" xfId="0" applyNumberFormat="1" applyFont="1" applyFill="1" applyBorder="1" applyAlignment="1">
      <alignment horizontal="left" wrapText="1"/>
    </xf>
    <xf numFmtId="0" fontId="4" fillId="0" borderId="5" xfId="0" applyNumberFormat="1" applyFont="1" applyFill="1" applyBorder="1" applyAlignment="1">
      <alignment horizontal="left" wrapText="1"/>
    </xf>
    <xf numFmtId="0" fontId="4" fillId="0" borderId="0" xfId="0" applyNumberFormat="1" applyFont="1" applyFill="1" applyAlignment="1">
      <alignment horizontal="center"/>
    </xf>
    <xf numFmtId="0" fontId="4" fillId="0" borderId="2" xfId="6" applyNumberFormat="1" applyFont="1" applyFill="1" applyBorder="1" applyAlignment="1" applyProtection="1">
      <alignment horizontal="left"/>
    </xf>
    <xf numFmtId="0" fontId="4" fillId="0" borderId="1" xfId="6" applyNumberFormat="1" applyFont="1" applyFill="1" applyBorder="1" applyProtection="1"/>
    <xf numFmtId="0" fontId="4" fillId="0" borderId="0" xfId="0" applyNumberFormat="1" applyFont="1" applyFill="1" applyAlignment="1">
      <alignment horizontal="center"/>
    </xf>
    <xf numFmtId="166" fontId="17" fillId="7" borderId="0" xfId="0" applyNumberFormat="1" applyFont="1" applyFill="1" applyAlignment="1">
      <alignment horizontal="center"/>
    </xf>
    <xf numFmtId="166" fontId="17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0" fontId="4" fillId="5" borderId="3" xfId="6" applyNumberFormat="1" applyFont="1" applyFill="1" applyBorder="1" applyAlignment="1" applyProtection="1">
      <alignment horizontal="center"/>
    </xf>
    <xf numFmtId="0" fontId="4" fillId="5" borderId="2" xfId="6" applyNumberFormat="1" applyFont="1" applyFill="1" applyBorder="1" applyAlignment="1" applyProtection="1">
      <alignment horizontal="center"/>
    </xf>
    <xf numFmtId="0" fontId="4" fillId="4" borderId="0" xfId="0" applyNumberFormat="1" applyFont="1" applyFill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0" fontId="4" fillId="5" borderId="2" xfId="6" applyNumberFormat="1" applyFont="1" applyFill="1" applyBorder="1" applyAlignment="1" applyProtection="1">
      <alignment horizontal="left"/>
    </xf>
    <xf numFmtId="166" fontId="4" fillId="5" borderId="3" xfId="0" applyNumberFormat="1" applyFont="1" applyFill="1" applyBorder="1" applyAlignment="1" applyProtection="1">
      <alignment horizontal="center"/>
    </xf>
    <xf numFmtId="166" fontId="4" fillId="5" borderId="3" xfId="0" applyNumberFormat="1" applyFont="1" applyFill="1" applyBorder="1" applyAlignment="1" applyProtection="1">
      <alignment horizontal="center"/>
      <protection locked="0"/>
    </xf>
    <xf numFmtId="0" fontId="4" fillId="8" borderId="1" xfId="6" applyNumberFormat="1" applyFont="1" applyFill="1" applyBorder="1" applyAlignment="1" applyProtection="1">
      <alignment horizontal="left"/>
    </xf>
    <xf numFmtId="166" fontId="4" fillId="8" borderId="1" xfId="0" applyNumberFormat="1" applyFont="1" applyFill="1" applyBorder="1" applyAlignment="1" applyProtection="1">
      <alignment horizontal="center"/>
    </xf>
    <xf numFmtId="166" fontId="4" fillId="8" borderId="1" xfId="0" applyNumberFormat="1" applyFont="1" applyFill="1" applyBorder="1" applyAlignment="1" applyProtection="1">
      <alignment horizontal="center"/>
      <protection locked="0"/>
    </xf>
    <xf numFmtId="166" fontId="3" fillId="0" borderId="22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5" borderId="2" xfId="6" applyNumberFormat="1" applyFont="1" applyFill="1" applyBorder="1" applyAlignment="1" applyProtection="1">
      <alignment horizontal="center"/>
    </xf>
    <xf numFmtId="0" fontId="4" fillId="5" borderId="3" xfId="6" applyNumberFormat="1" applyFont="1" applyFill="1" applyBorder="1" applyAlignment="1" applyProtection="1">
      <alignment horizontal="center"/>
    </xf>
    <xf numFmtId="166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0" fontId="4" fillId="4" borderId="0" xfId="0" applyNumberFormat="1" applyFont="1" applyFill="1" applyAlignment="1">
      <alignment horizontal="center"/>
    </xf>
    <xf numFmtId="166" fontId="3" fillId="0" borderId="21" xfId="0" applyNumberFormat="1" applyFont="1" applyFill="1" applyBorder="1" applyAlignment="1" applyProtection="1">
      <alignment horizontal="center"/>
    </xf>
    <xf numFmtId="166" fontId="8" fillId="0" borderId="1" xfId="6" applyNumberFormat="1" applyFont="1" applyFill="1" applyBorder="1" applyAlignment="1" applyProtection="1">
      <alignment horizontal="center"/>
    </xf>
    <xf numFmtId="166" fontId="4" fillId="0" borderId="0" xfId="0" applyNumberFormat="1" applyFont="1" applyFill="1" applyAlignment="1">
      <alignment horizontal="center"/>
    </xf>
    <xf numFmtId="0" fontId="3" fillId="0" borderId="0" xfId="6" applyNumberFormat="1" applyFont="1" applyFill="1" applyBorder="1" applyAlignment="1" applyProtection="1">
      <alignment horizontal="left"/>
    </xf>
    <xf numFmtId="0" fontId="3" fillId="0" borderId="0" xfId="6" applyNumberFormat="1" applyFont="1" applyFill="1" applyBorder="1" applyAlignment="1" applyProtection="1">
      <alignment horizontal="center"/>
    </xf>
    <xf numFmtId="0" fontId="4" fillId="5" borderId="0" xfId="6" applyNumberFormat="1" applyFont="1" applyFill="1" applyBorder="1" applyAlignment="1" applyProtection="1">
      <alignment horizontal="center"/>
    </xf>
    <xf numFmtId="0" fontId="4" fillId="5" borderId="0" xfId="6" applyNumberFormat="1" applyFont="1" applyFill="1" applyBorder="1" applyAlignment="1" applyProtection="1">
      <alignment horizontal="left"/>
    </xf>
    <xf numFmtId="166" fontId="4" fillId="5" borderId="0" xfId="0" applyNumberFormat="1" applyFont="1" applyFill="1" applyBorder="1" applyAlignment="1" applyProtection="1">
      <alignment horizontal="center"/>
    </xf>
    <xf numFmtId="166" fontId="4" fillId="5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Border="1" applyAlignment="1">
      <alignment horizontal="center" wrapText="1"/>
    </xf>
    <xf numFmtId="0" fontId="4" fillId="0" borderId="35" xfId="0" applyNumberFormat="1" applyFont="1" applyFill="1" applyBorder="1" applyAlignment="1">
      <alignment horizontal="center" wrapText="1"/>
    </xf>
    <xf numFmtId="0" fontId="3" fillId="8" borderId="1" xfId="6" applyNumberFormat="1" applyFont="1" applyFill="1" applyBorder="1" applyAlignment="1" applyProtection="1">
      <alignment horizontal="left"/>
    </xf>
    <xf numFmtId="166" fontId="3" fillId="8" borderId="1" xfId="6" applyNumberFormat="1" applyFont="1" applyFill="1" applyBorder="1" applyAlignment="1" applyProtection="1">
      <alignment horizontal="center"/>
    </xf>
    <xf numFmtId="0" fontId="3" fillId="8" borderId="2" xfId="6" applyNumberFormat="1" applyFont="1" applyFill="1" applyBorder="1" applyAlignment="1" applyProtection="1">
      <alignment horizontal="left"/>
    </xf>
    <xf numFmtId="166" fontId="3" fillId="8" borderId="1" xfId="0" applyNumberFormat="1" applyFont="1" applyFill="1" applyBorder="1" applyAlignment="1" applyProtection="1">
      <alignment horizontal="center"/>
    </xf>
    <xf numFmtId="166" fontId="3" fillId="8" borderId="1" xfId="0" applyNumberFormat="1" applyFont="1" applyFill="1" applyBorder="1" applyAlignment="1" applyProtection="1">
      <alignment horizontal="center"/>
      <protection locked="0"/>
    </xf>
    <xf numFmtId="0" fontId="4" fillId="0" borderId="0" xfId="6" applyNumberFormat="1" applyFont="1" applyFill="1" applyBorder="1" applyAlignment="1" applyProtection="1">
      <alignment horizontal="left"/>
    </xf>
    <xf numFmtId="166" fontId="4" fillId="0" borderId="0" xfId="0" applyNumberFormat="1" applyFont="1" applyFill="1" applyBorder="1" applyAlignment="1" applyProtection="1">
      <alignment horizontal="center"/>
    </xf>
    <xf numFmtId="166" fontId="4" fillId="0" borderId="0" xfId="0" applyNumberFormat="1" applyFont="1" applyFill="1" applyBorder="1" applyAlignment="1" applyProtection="1">
      <alignment horizontal="center"/>
      <protection locked="0"/>
    </xf>
    <xf numFmtId="166" fontId="7" fillId="8" borderId="1" xfId="0" applyNumberFormat="1" applyFont="1" applyFill="1" applyBorder="1" applyAlignment="1" applyProtection="1">
      <alignment horizontal="center"/>
    </xf>
    <xf numFmtId="166" fontId="7" fillId="8" borderId="1" xfId="0" applyNumberFormat="1" applyFont="1" applyFill="1" applyBorder="1" applyAlignment="1" applyProtection="1">
      <alignment horizontal="center"/>
      <protection locked="0"/>
    </xf>
    <xf numFmtId="166" fontId="3" fillId="0" borderId="21" xfId="0" applyNumberFormat="1" applyFont="1" applyFill="1" applyBorder="1" applyAlignment="1" applyProtection="1">
      <alignment horizontal="center"/>
      <protection locked="0"/>
    </xf>
    <xf numFmtId="166" fontId="4" fillId="0" borderId="0" xfId="0" applyNumberFormat="1" applyFont="1" applyFill="1" applyAlignment="1">
      <alignment horizontal="center"/>
    </xf>
    <xf numFmtId="0" fontId="4" fillId="8" borderId="1" xfId="6" applyNumberFormat="1" applyFont="1" applyFill="1" applyBorder="1" applyAlignment="1" applyProtection="1">
      <alignment horizontal="center"/>
    </xf>
    <xf numFmtId="166" fontId="12" fillId="0" borderId="0" xfId="0" applyNumberFormat="1" applyFont="1" applyFill="1" applyAlignment="1">
      <alignment wrapText="1"/>
    </xf>
    <xf numFmtId="0" fontId="12" fillId="0" borderId="0" xfId="0" applyNumberFormat="1" applyFont="1" applyFill="1" applyAlignment="1">
      <alignment wrapText="1"/>
    </xf>
    <xf numFmtId="166" fontId="4" fillId="0" borderId="0" xfId="0" applyNumberFormat="1" applyFont="1" applyFill="1" applyAlignment="1">
      <alignment horizontal="center"/>
    </xf>
    <xf numFmtId="0" fontId="3" fillId="5" borderId="2" xfId="6" applyNumberFormat="1" applyFont="1" applyFill="1" applyBorder="1" applyAlignment="1" applyProtection="1">
      <alignment horizontal="center"/>
    </xf>
    <xf numFmtId="0" fontId="3" fillId="5" borderId="3" xfId="6" applyNumberFormat="1" applyFont="1" applyFill="1" applyBorder="1" applyAlignment="1" applyProtection="1">
      <alignment horizontal="center"/>
    </xf>
    <xf numFmtId="0" fontId="4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0" fontId="4" fillId="4" borderId="0" xfId="0" applyNumberFormat="1" applyFont="1" applyFill="1" applyAlignment="1">
      <alignment horizontal="center"/>
    </xf>
    <xf numFmtId="166" fontId="3" fillId="4" borderId="0" xfId="0" applyNumberFormat="1" applyFont="1" applyFill="1" applyBorder="1" applyAlignment="1">
      <alignment horizontal="center"/>
    </xf>
    <xf numFmtId="166" fontId="3" fillId="4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0" fontId="3" fillId="0" borderId="1" xfId="6" applyNumberFormat="1" applyFont="1" applyFill="1" applyBorder="1" applyAlignment="1" applyProtection="1">
      <alignment horizontal="center"/>
    </xf>
    <xf numFmtId="0" fontId="4" fillId="5" borderId="2" xfId="6" applyNumberFormat="1" applyFont="1" applyFill="1" applyBorder="1" applyAlignment="1" applyProtection="1">
      <alignment horizontal="center"/>
    </xf>
    <xf numFmtId="0" fontId="4" fillId="5" borderId="3" xfId="6" applyNumberFormat="1" applyFont="1" applyFill="1" applyBorder="1" applyAlignment="1" applyProtection="1">
      <alignment horizontal="center"/>
    </xf>
    <xf numFmtId="0" fontId="3" fillId="0" borderId="2" xfId="6" applyNumberFormat="1" applyFont="1" applyFill="1" applyBorder="1" applyAlignment="1" applyProtection="1">
      <alignment horizontal="center"/>
    </xf>
    <xf numFmtId="0" fontId="3" fillId="0" borderId="3" xfId="6" applyNumberFormat="1" applyFont="1" applyFill="1" applyBorder="1" applyAlignment="1" applyProtection="1">
      <alignment horizontal="center"/>
    </xf>
    <xf numFmtId="0" fontId="3" fillId="0" borderId="2" xfId="6" applyNumberFormat="1" applyFont="1" applyFill="1" applyBorder="1" applyAlignment="1" applyProtection="1">
      <alignment horizontal="center" wrapText="1"/>
    </xf>
    <xf numFmtId="0" fontId="3" fillId="0" borderId="3" xfId="6" applyNumberFormat="1" applyFont="1" applyFill="1" applyBorder="1" applyAlignment="1" applyProtection="1">
      <alignment horizontal="center" wrapText="1"/>
    </xf>
    <xf numFmtId="0" fontId="3" fillId="0" borderId="2" xfId="6" quotePrefix="1" applyNumberFormat="1" applyFont="1" applyFill="1" applyBorder="1" applyAlignment="1" applyProtection="1">
      <alignment horizontal="center"/>
    </xf>
    <xf numFmtId="0" fontId="3" fillId="0" borderId="3" xfId="6" quotePrefix="1" applyNumberFormat="1" applyFont="1" applyFill="1" applyBorder="1" applyAlignment="1" applyProtection="1">
      <alignment horizontal="center"/>
    </xf>
    <xf numFmtId="0" fontId="3" fillId="0" borderId="2" xfId="6" applyNumberFormat="1" applyFont="1" applyFill="1" applyBorder="1" applyAlignment="1" applyProtection="1">
      <alignment horizontal="center"/>
      <protection locked="0"/>
    </xf>
    <xf numFmtId="0" fontId="3" fillId="0" borderId="3" xfId="6" applyNumberFormat="1" applyFont="1" applyFill="1" applyBorder="1" applyAlignment="1" applyProtection="1">
      <alignment horizontal="center"/>
      <protection locked="0"/>
    </xf>
    <xf numFmtId="0" fontId="4" fillId="4" borderId="0" xfId="0" applyNumberFormat="1" applyFont="1" applyFill="1" applyBorder="1" applyAlignment="1">
      <alignment horizontal="center" wrapText="1"/>
    </xf>
    <xf numFmtId="0" fontId="3" fillId="3" borderId="32" xfId="0" applyNumberFormat="1" applyFont="1" applyFill="1" applyBorder="1" applyAlignment="1" applyProtection="1">
      <alignment horizontal="center"/>
      <protection locked="0"/>
    </xf>
    <xf numFmtId="0" fontId="3" fillId="3" borderId="33" xfId="0" applyNumberFormat="1" applyFont="1" applyFill="1" applyBorder="1" applyAlignment="1" applyProtection="1">
      <alignment horizontal="center"/>
      <protection locked="0"/>
    </xf>
    <xf numFmtId="0" fontId="3" fillId="3" borderId="36" xfId="0" applyNumberFormat="1" applyFont="1" applyFill="1" applyBorder="1" applyAlignment="1" applyProtection="1">
      <alignment horizontal="center"/>
      <protection locked="0"/>
    </xf>
    <xf numFmtId="0" fontId="3" fillId="3" borderId="28" xfId="0" applyNumberFormat="1" applyFont="1" applyFill="1" applyBorder="1" applyAlignment="1" applyProtection="1">
      <alignment horizontal="center"/>
      <protection locked="0"/>
    </xf>
    <xf numFmtId="0" fontId="3" fillId="3" borderId="23" xfId="0" applyNumberFormat="1" applyFont="1" applyFill="1" applyBorder="1" applyAlignment="1" applyProtection="1">
      <alignment horizontal="center"/>
      <protection locked="0"/>
    </xf>
    <xf numFmtId="0" fontId="3" fillId="3" borderId="11" xfId="0" applyNumberFormat="1" applyFont="1" applyFill="1" applyBorder="1" applyAlignment="1" applyProtection="1">
      <alignment horizontal="center"/>
      <protection locked="0"/>
    </xf>
    <xf numFmtId="0" fontId="7" fillId="0" borderId="2" xfId="6" applyNumberFormat="1" applyFont="1" applyFill="1" applyBorder="1" applyAlignment="1" applyProtection="1">
      <alignment horizontal="center"/>
    </xf>
    <xf numFmtId="0" fontId="7" fillId="0" borderId="3" xfId="6" applyNumberFormat="1" applyFont="1" applyFill="1" applyBorder="1" applyAlignment="1" applyProtection="1">
      <alignment horizontal="center"/>
    </xf>
    <xf numFmtId="0" fontId="14" fillId="0" borderId="2" xfId="0" applyNumberFormat="1" applyFont="1" applyFill="1" applyBorder="1" applyAlignment="1" applyProtection="1">
      <alignment horizontal="center" wrapText="1"/>
      <protection locked="0"/>
    </xf>
    <xf numFmtId="0" fontId="14" fillId="0" borderId="3" xfId="0" applyNumberFormat="1" applyFont="1" applyFill="1" applyBorder="1" applyAlignment="1" applyProtection="1">
      <alignment horizontal="center" wrapText="1"/>
      <protection locked="0"/>
    </xf>
    <xf numFmtId="0" fontId="9" fillId="0" borderId="2" xfId="6" applyNumberFormat="1" applyFont="1" applyFill="1" applyBorder="1" applyAlignment="1" applyProtection="1">
      <alignment horizontal="center" wrapText="1"/>
    </xf>
    <xf numFmtId="0" fontId="9" fillId="0" borderId="3" xfId="6" applyNumberFormat="1" applyFont="1" applyFill="1" applyBorder="1" applyAlignment="1" applyProtection="1">
      <alignment horizontal="center" wrapText="1"/>
    </xf>
    <xf numFmtId="0" fontId="14" fillId="0" borderId="2" xfId="6" applyNumberFormat="1" applyFont="1" applyFill="1" applyBorder="1" applyAlignment="1" applyProtection="1">
      <alignment horizontal="center" wrapText="1"/>
    </xf>
    <xf numFmtId="0" fontId="14" fillId="0" borderId="3" xfId="6" applyNumberFormat="1" applyFont="1" applyFill="1" applyBorder="1" applyAlignment="1" applyProtection="1">
      <alignment horizontal="center" wrapText="1"/>
    </xf>
    <xf numFmtId="0" fontId="9" fillId="0" borderId="19" xfId="6" applyNumberFormat="1" applyFont="1" applyFill="1" applyBorder="1" applyAlignment="1" applyProtection="1">
      <alignment horizontal="center" wrapText="1"/>
    </xf>
    <xf numFmtId="0" fontId="4" fillId="0" borderId="29" xfId="0" applyNumberFormat="1" applyFont="1" applyFill="1" applyBorder="1" applyAlignment="1" applyProtection="1">
      <alignment horizontal="center"/>
      <protection locked="0"/>
    </xf>
    <xf numFmtId="0" fontId="4" fillId="0" borderId="30" xfId="0" applyNumberFormat="1" applyFont="1" applyFill="1" applyBorder="1" applyAlignment="1" applyProtection="1">
      <alignment horizontal="center"/>
      <protection locked="0"/>
    </xf>
    <xf numFmtId="0" fontId="4" fillId="0" borderId="15" xfId="0" applyNumberFormat="1" applyFont="1" applyFill="1" applyBorder="1" applyAlignment="1" applyProtection="1">
      <alignment horizontal="center" wrapText="1"/>
      <protection locked="0"/>
    </xf>
    <xf numFmtId="0" fontId="4" fillId="0" borderId="26" xfId="0" applyNumberFormat="1" applyFont="1" applyFill="1" applyBorder="1" applyAlignment="1" applyProtection="1">
      <alignment horizontal="center" wrapText="1"/>
      <protection locked="0"/>
    </xf>
    <xf numFmtId="0" fontId="4" fillId="0" borderId="2" xfId="0" applyNumberFormat="1" applyFont="1" applyFill="1" applyBorder="1" applyAlignment="1" applyProtection="1">
      <alignment horizontal="center"/>
      <protection locked="0"/>
    </xf>
    <xf numFmtId="0" fontId="4" fillId="0" borderId="3" xfId="0" applyNumberFormat="1" applyFont="1" applyFill="1" applyBorder="1" applyAlignment="1" applyProtection="1">
      <alignment horizontal="center"/>
      <protection locked="0"/>
    </xf>
    <xf numFmtId="0" fontId="4" fillId="0" borderId="19" xfId="0" applyNumberFormat="1" applyFont="1" applyFill="1" applyBorder="1" applyAlignment="1" applyProtection="1">
      <alignment horizontal="center"/>
      <protection locked="0"/>
    </xf>
    <xf numFmtId="0" fontId="3" fillId="0" borderId="27" xfId="0" applyNumberFormat="1" applyFont="1" applyFill="1" applyBorder="1" applyAlignment="1" applyProtection="1">
      <alignment horizontal="center"/>
      <protection locked="0"/>
    </xf>
    <xf numFmtId="0" fontId="3" fillId="0" borderId="20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3" xfId="0" applyNumberFormat="1" applyFont="1" applyFill="1" applyBorder="1" applyAlignment="1" applyProtection="1">
      <alignment horizontal="center"/>
      <protection locked="0"/>
    </xf>
    <xf numFmtId="0" fontId="9" fillId="0" borderId="2" xfId="0" applyNumberFormat="1" applyFont="1" applyFill="1" applyBorder="1" applyAlignment="1" applyProtection="1">
      <alignment horizontal="center"/>
      <protection locked="0"/>
    </xf>
    <xf numFmtId="0" fontId="9" fillId="0" borderId="3" xfId="0" applyNumberFormat="1" applyFont="1" applyFill="1" applyBorder="1" applyAlignment="1" applyProtection="1">
      <alignment horizontal="center"/>
      <protection locked="0"/>
    </xf>
    <xf numFmtId="0" fontId="9" fillId="0" borderId="2" xfId="6" applyNumberFormat="1" applyFont="1" applyFill="1" applyBorder="1" applyAlignment="1" applyProtection="1">
      <alignment horizontal="center"/>
      <protection locked="0"/>
    </xf>
    <xf numFmtId="0" fontId="9" fillId="0" borderId="3" xfId="6" applyNumberFormat="1" applyFont="1" applyFill="1" applyBorder="1" applyAlignment="1" applyProtection="1">
      <alignment horizontal="center"/>
      <protection locked="0"/>
    </xf>
    <xf numFmtId="0" fontId="3" fillId="0" borderId="2" xfId="6" applyNumberFormat="1" applyFont="1" applyFill="1" applyBorder="1" applyAlignment="1">
      <alignment horizontal="center"/>
    </xf>
    <xf numFmtId="0" fontId="3" fillId="0" borderId="3" xfId="6" applyNumberFormat="1" applyFont="1" applyFill="1" applyBorder="1" applyAlignment="1">
      <alignment horizontal="center"/>
    </xf>
    <xf numFmtId="0" fontId="7" fillId="0" borderId="2" xfId="6" applyNumberFormat="1" applyFont="1" applyFill="1" applyBorder="1" applyAlignment="1" applyProtection="1">
      <alignment horizontal="center" wrapText="1"/>
    </xf>
    <xf numFmtId="0" fontId="7" fillId="0" borderId="3" xfId="6" applyNumberFormat="1" applyFont="1" applyFill="1" applyBorder="1" applyAlignment="1" applyProtection="1">
      <alignment horizontal="center" wrapText="1"/>
    </xf>
    <xf numFmtId="0" fontId="10" fillId="2" borderId="28" xfId="6" applyNumberFormat="1" applyFont="1" applyFill="1" applyBorder="1" applyAlignment="1" applyProtection="1">
      <alignment horizontal="center"/>
      <protection locked="0"/>
    </xf>
    <xf numFmtId="0" fontId="10" fillId="2" borderId="23" xfId="6" applyNumberFormat="1" applyFont="1" applyFill="1" applyBorder="1" applyAlignment="1" applyProtection="1">
      <alignment horizontal="center"/>
      <protection locked="0"/>
    </xf>
    <xf numFmtId="0" fontId="10" fillId="2" borderId="11" xfId="6" applyNumberFormat="1" applyFont="1" applyFill="1" applyBorder="1" applyAlignment="1" applyProtection="1">
      <alignment horizontal="center"/>
      <protection locked="0"/>
    </xf>
    <xf numFmtId="166" fontId="18" fillId="0" borderId="0" xfId="0" applyNumberFormat="1" applyFont="1" applyFill="1" applyAlignment="1">
      <alignment horizontal="center" wrapText="1"/>
    </xf>
    <xf numFmtId="0" fontId="12" fillId="0" borderId="2" xfId="6" quotePrefix="1" applyNumberFormat="1" applyFont="1" applyFill="1" applyBorder="1" applyAlignment="1" applyProtection="1">
      <alignment horizontal="center"/>
    </xf>
    <xf numFmtId="0" fontId="12" fillId="0" borderId="3" xfId="6" quotePrefix="1" applyNumberFormat="1" applyFont="1" applyFill="1" applyBorder="1" applyAlignment="1" applyProtection="1">
      <alignment horizontal="center"/>
    </xf>
    <xf numFmtId="0" fontId="3" fillId="5" borderId="2" xfId="6" applyNumberFormat="1" applyFont="1" applyFill="1" applyBorder="1" applyAlignment="1" applyProtection="1">
      <alignment horizontal="center"/>
    </xf>
    <xf numFmtId="0" fontId="3" fillId="5" borderId="3" xfId="6" applyNumberFormat="1" applyFont="1" applyFill="1" applyBorder="1" applyAlignment="1" applyProtection="1">
      <alignment horizontal="center"/>
    </xf>
    <xf numFmtId="0" fontId="3" fillId="0" borderId="2" xfId="6" applyNumberFormat="1" applyFont="1" applyFill="1" applyBorder="1" applyAlignment="1" applyProtection="1">
      <alignment horizontal="center" wrapText="1"/>
      <protection locked="0"/>
    </xf>
    <xf numFmtId="0" fontId="3" fillId="0" borderId="3" xfId="6" applyNumberFormat="1" applyFont="1" applyFill="1" applyBorder="1" applyAlignment="1" applyProtection="1">
      <alignment horizontal="center" wrapText="1"/>
      <protection locked="0"/>
    </xf>
    <xf numFmtId="0" fontId="4" fillId="6" borderId="2" xfId="6" applyNumberFormat="1" applyFont="1" applyFill="1" applyBorder="1" applyAlignment="1" applyProtection="1">
      <alignment horizontal="center"/>
    </xf>
    <xf numFmtId="0" fontId="4" fillId="6" borderId="3" xfId="6" applyNumberFormat="1" applyFont="1" applyFill="1" applyBorder="1" applyAlignment="1" applyProtection="1">
      <alignment horizontal="center"/>
    </xf>
    <xf numFmtId="0" fontId="3" fillId="0" borderId="27" xfId="0" applyNumberFormat="1" applyFont="1" applyFill="1" applyBorder="1" applyAlignment="1" applyProtection="1">
      <alignment horizontal="center" wrapText="1"/>
      <protection locked="0"/>
    </xf>
    <xf numFmtId="0" fontId="3" fillId="0" borderId="20" xfId="0" applyNumberFormat="1" applyFont="1" applyFill="1" applyBorder="1" applyAlignment="1" applyProtection="1">
      <alignment horizontal="center" wrapText="1"/>
      <protection locked="0"/>
    </xf>
    <xf numFmtId="0" fontId="9" fillId="0" borderId="2" xfId="0" applyNumberFormat="1" applyFont="1" applyFill="1" applyBorder="1" applyAlignment="1" applyProtection="1">
      <alignment horizontal="center" wrapText="1"/>
      <protection locked="0"/>
    </xf>
    <xf numFmtId="0" fontId="9" fillId="0" borderId="3" xfId="0" applyNumberFormat="1" applyFont="1" applyFill="1" applyBorder="1" applyAlignment="1" applyProtection="1">
      <alignment horizontal="center" wrapText="1"/>
      <protection locked="0"/>
    </xf>
    <xf numFmtId="0" fontId="3" fillId="0" borderId="27" xfId="6" applyNumberFormat="1" applyFont="1" applyFill="1" applyBorder="1" applyAlignment="1" applyProtection="1">
      <alignment horizontal="center"/>
    </xf>
    <xf numFmtId="0" fontId="3" fillId="0" borderId="20" xfId="6" applyNumberFormat="1" applyFont="1" applyFill="1" applyBorder="1" applyAlignment="1" applyProtection="1">
      <alignment horizontal="center"/>
    </xf>
    <xf numFmtId="0" fontId="12" fillId="0" borderId="2" xfId="6" applyNumberFormat="1" applyFont="1" applyFill="1" applyBorder="1" applyAlignment="1" applyProtection="1">
      <alignment horizontal="center"/>
    </xf>
    <xf numFmtId="0" fontId="12" fillId="0" borderId="3" xfId="6" applyNumberFormat="1" applyFont="1" applyFill="1" applyBorder="1" applyAlignment="1" applyProtection="1">
      <alignment horizontal="center"/>
    </xf>
    <xf numFmtId="0" fontId="9" fillId="0" borderId="0" xfId="0" applyNumberFormat="1" applyFont="1" applyFill="1" applyAlignment="1">
      <alignment horizontal="center" wrapText="1"/>
    </xf>
    <xf numFmtId="0" fontId="4" fillId="0" borderId="31" xfId="6" applyNumberFormat="1" applyFont="1" applyFill="1" applyBorder="1" applyAlignment="1" applyProtection="1">
      <alignment horizontal="center"/>
    </xf>
    <xf numFmtId="0" fontId="4" fillId="0" borderId="30" xfId="6" applyNumberFormat="1" applyFont="1" applyFill="1" applyBorder="1" applyAlignment="1" applyProtection="1">
      <alignment horizontal="center"/>
    </xf>
    <xf numFmtId="0" fontId="4" fillId="0" borderId="25" xfId="6" applyNumberFormat="1" applyFont="1" applyFill="1" applyBorder="1" applyAlignment="1" applyProtection="1">
      <alignment horizontal="center" wrapText="1"/>
    </xf>
    <xf numFmtId="0" fontId="4" fillId="0" borderId="26" xfId="6" applyNumberFormat="1" applyFont="1" applyFill="1" applyBorder="1" applyAlignment="1" applyProtection="1">
      <alignment horizontal="center" wrapText="1"/>
    </xf>
    <xf numFmtId="0" fontId="4" fillId="0" borderId="27" xfId="6" applyNumberFormat="1" applyFont="1" applyFill="1" applyBorder="1" applyAlignment="1" applyProtection="1">
      <alignment horizontal="center"/>
    </xf>
    <xf numFmtId="0" fontId="4" fillId="0" borderId="20" xfId="6" applyNumberFormat="1" applyFont="1" applyFill="1" applyBorder="1" applyAlignment="1" applyProtection="1">
      <alignment horizontal="center"/>
    </xf>
    <xf numFmtId="0" fontId="4" fillId="0" borderId="12" xfId="6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>
      <alignment horizontal="center" wrapText="1"/>
    </xf>
    <xf numFmtId="0" fontId="4" fillId="0" borderId="24" xfId="0" applyNumberFormat="1" applyFont="1" applyFill="1" applyBorder="1" applyAlignment="1">
      <alignment horizontal="center" wrapText="1"/>
    </xf>
    <xf numFmtId="0" fontId="12" fillId="0" borderId="0" xfId="0" applyNumberFormat="1" applyFont="1" applyFill="1" applyAlignment="1">
      <alignment horizontal="center" wrapText="1"/>
    </xf>
    <xf numFmtId="0" fontId="9" fillId="0" borderId="0" xfId="6" applyNumberFormat="1" applyFont="1" applyFill="1" applyBorder="1" applyAlignment="1" applyProtection="1">
      <alignment horizontal="center" wrapText="1"/>
      <protection locked="0"/>
    </xf>
    <xf numFmtId="0" fontId="9" fillId="0" borderId="35" xfId="6" applyNumberFormat="1" applyFont="1" applyFill="1" applyBorder="1" applyAlignment="1" applyProtection="1">
      <alignment horizontal="center" wrapText="1"/>
      <protection locked="0"/>
    </xf>
    <xf numFmtId="0" fontId="4" fillId="0" borderId="0" xfId="0" applyNumberFormat="1" applyFont="1" applyFill="1" applyBorder="1" applyAlignment="1">
      <alignment horizontal="center" wrapText="1"/>
    </xf>
    <xf numFmtId="0" fontId="4" fillId="0" borderId="35" xfId="0" applyNumberFormat="1" applyFont="1" applyFill="1" applyBorder="1" applyAlignment="1">
      <alignment horizontal="center" wrapText="1"/>
    </xf>
    <xf numFmtId="0" fontId="12" fillId="0" borderId="35" xfId="0" applyNumberFormat="1" applyFont="1" applyFill="1" applyBorder="1" applyAlignment="1">
      <alignment horizontal="center" wrapText="1"/>
    </xf>
    <xf numFmtId="0" fontId="4" fillId="4" borderId="0" xfId="0" applyNumberFormat="1" applyFont="1" applyFill="1" applyAlignment="1">
      <alignment horizontal="center"/>
    </xf>
    <xf numFmtId="0" fontId="4" fillId="4" borderId="35" xfId="0" applyNumberFormat="1" applyFont="1" applyFill="1" applyBorder="1" applyAlignment="1">
      <alignment horizontal="center"/>
    </xf>
    <xf numFmtId="0" fontId="4" fillId="5" borderId="19" xfId="6" applyNumberFormat="1" applyFont="1" applyFill="1" applyBorder="1" applyAlignment="1" applyProtection="1">
      <alignment horizontal="center"/>
    </xf>
    <xf numFmtId="0" fontId="10" fillId="0" borderId="2" xfId="0" applyNumberFormat="1" applyFont="1" applyFill="1" applyBorder="1" applyAlignment="1" applyProtection="1">
      <alignment horizontal="center" wrapText="1"/>
      <protection locked="0"/>
    </xf>
    <xf numFmtId="0" fontId="10" fillId="0" borderId="3" xfId="0" applyNumberFormat="1" applyFont="1" applyFill="1" applyBorder="1" applyAlignment="1" applyProtection="1">
      <alignment horizontal="center" wrapText="1"/>
      <protection locked="0"/>
    </xf>
    <xf numFmtId="0" fontId="10" fillId="0" borderId="2" xfId="0" applyNumberFormat="1" applyFont="1" applyFill="1" applyBorder="1" applyAlignment="1" applyProtection="1">
      <alignment horizontal="center"/>
      <protection locked="0"/>
    </xf>
    <xf numFmtId="0" fontId="10" fillId="0" borderId="3" xfId="0" applyNumberFormat="1" applyFont="1" applyFill="1" applyBorder="1" applyAlignment="1" applyProtection="1">
      <alignment horizontal="center"/>
      <protection locked="0"/>
    </xf>
    <xf numFmtId="0" fontId="7" fillId="5" borderId="2" xfId="6" applyNumberFormat="1" applyFont="1" applyFill="1" applyBorder="1" applyAlignment="1" applyProtection="1">
      <alignment horizontal="center"/>
    </xf>
    <xf numFmtId="0" fontId="7" fillId="5" borderId="3" xfId="6" applyNumberFormat="1" applyFont="1" applyFill="1" applyBorder="1" applyAlignment="1" applyProtection="1">
      <alignment horizontal="center"/>
    </xf>
    <xf numFmtId="0" fontId="3" fillId="0" borderId="19" xfId="0" applyNumberFormat="1" applyFont="1" applyFill="1" applyBorder="1" applyAlignment="1" applyProtection="1">
      <alignment horizontal="center"/>
      <protection locked="0"/>
    </xf>
    <xf numFmtId="0" fontId="10" fillId="0" borderId="27" xfId="0" applyNumberFormat="1" applyFont="1" applyFill="1" applyBorder="1" applyAlignment="1" applyProtection="1">
      <alignment horizontal="center"/>
      <protection locked="0"/>
    </xf>
    <xf numFmtId="0" fontId="10" fillId="0" borderId="20" xfId="0" applyNumberFormat="1" applyFont="1" applyFill="1" applyBorder="1" applyAlignment="1" applyProtection="1">
      <alignment horizontal="center"/>
      <protection locked="0"/>
    </xf>
    <xf numFmtId="0" fontId="10" fillId="0" borderId="2" xfId="0" applyNumberFormat="1" applyFont="1" applyFill="1" applyBorder="1" applyAlignment="1" applyProtection="1">
      <alignment horizontal="center"/>
    </xf>
    <xf numFmtId="0" fontId="10" fillId="0" borderId="3" xfId="0" applyNumberFormat="1" applyFont="1" applyFill="1" applyBorder="1" applyAlignment="1" applyProtection="1">
      <alignment horizontal="center"/>
    </xf>
    <xf numFmtId="0" fontId="16" fillId="0" borderId="2" xfId="0" applyNumberFormat="1" applyFont="1" applyFill="1" applyBorder="1" applyAlignment="1" applyProtection="1">
      <alignment horizontal="center" wrapText="1"/>
    </xf>
    <xf numFmtId="0" fontId="16" fillId="0" borderId="3" xfId="0" applyNumberFormat="1" applyFont="1" applyFill="1" applyBorder="1" applyAlignment="1" applyProtection="1">
      <alignment horizontal="center" wrapText="1"/>
    </xf>
    <xf numFmtId="0" fontId="3" fillId="2" borderId="32" xfId="0" applyNumberFormat="1" applyFont="1" applyFill="1" applyBorder="1" applyAlignment="1" applyProtection="1">
      <alignment horizontal="center"/>
    </xf>
    <xf numFmtId="0" fontId="3" fillId="2" borderId="33" xfId="0" applyNumberFormat="1" applyFont="1" applyFill="1" applyBorder="1" applyAlignment="1" applyProtection="1">
      <alignment horizontal="center"/>
    </xf>
    <xf numFmtId="0" fontId="3" fillId="2" borderId="36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 wrapText="1"/>
      <protection locked="0"/>
    </xf>
    <xf numFmtId="0" fontId="3" fillId="0" borderId="3" xfId="0" applyNumberFormat="1" applyFont="1" applyFill="1" applyBorder="1" applyAlignment="1" applyProtection="1">
      <alignment horizontal="center" wrapText="1"/>
      <protection locked="0"/>
    </xf>
    <xf numFmtId="0" fontId="4" fillId="5" borderId="37" xfId="6" applyNumberFormat="1" applyFont="1" applyFill="1" applyBorder="1" applyAlignment="1" applyProtection="1">
      <alignment horizontal="center"/>
    </xf>
    <xf numFmtId="0" fontId="3" fillId="2" borderId="28" xfId="0" applyNumberFormat="1" applyFont="1" applyFill="1" applyBorder="1" applyAlignment="1" applyProtection="1">
      <alignment horizontal="center" wrapText="1"/>
      <protection locked="0"/>
    </xf>
    <xf numFmtId="0" fontId="3" fillId="2" borderId="23" xfId="0" applyNumberFormat="1" applyFont="1" applyFill="1" applyBorder="1" applyAlignment="1" applyProtection="1">
      <alignment horizontal="center" wrapText="1"/>
      <protection locked="0"/>
    </xf>
    <xf numFmtId="0" fontId="3" fillId="2" borderId="11" xfId="0" applyNumberFormat="1" applyFont="1" applyFill="1" applyBorder="1" applyAlignment="1" applyProtection="1">
      <alignment horizontal="center" wrapText="1"/>
      <protection locked="0"/>
    </xf>
    <xf numFmtId="0" fontId="10" fillId="0" borderId="34" xfId="0" applyNumberFormat="1" applyFont="1" applyFill="1" applyBorder="1" applyAlignment="1" applyProtection="1">
      <alignment horizontal="center" wrapText="1"/>
      <protection locked="0"/>
    </xf>
    <xf numFmtId="0" fontId="10" fillId="0" borderId="35" xfId="0" applyNumberFormat="1" applyFont="1" applyFill="1" applyBorder="1" applyAlignment="1" applyProtection="1">
      <alignment horizontal="center" wrapText="1"/>
      <protection locked="0"/>
    </xf>
    <xf numFmtId="0" fontId="3" fillId="0" borderId="2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 wrapText="1"/>
    </xf>
    <xf numFmtId="0" fontId="10" fillId="2" borderId="32" xfId="0" applyNumberFormat="1" applyFont="1" applyFill="1" applyBorder="1" applyAlignment="1" applyProtection="1">
      <alignment horizontal="center" wrapText="1"/>
      <protection locked="0"/>
    </xf>
    <xf numFmtId="0" fontId="10" fillId="2" borderId="33" xfId="0" applyNumberFormat="1" applyFont="1" applyFill="1" applyBorder="1" applyAlignment="1" applyProtection="1">
      <alignment horizontal="center" wrapText="1"/>
      <protection locked="0"/>
    </xf>
    <xf numFmtId="0" fontId="10" fillId="2" borderId="36" xfId="0" applyNumberFormat="1" applyFont="1" applyFill="1" applyBorder="1" applyAlignment="1" applyProtection="1">
      <alignment horizontal="center" wrapText="1"/>
      <protection locked="0"/>
    </xf>
    <xf numFmtId="0" fontId="9" fillId="2" borderId="28" xfId="0" applyNumberFormat="1" applyFont="1" applyFill="1" applyBorder="1" applyAlignment="1" applyProtection="1">
      <alignment horizontal="center" wrapText="1"/>
      <protection locked="0"/>
    </xf>
    <xf numFmtId="0" fontId="9" fillId="2" borderId="23" xfId="0" applyNumberFormat="1" applyFont="1" applyFill="1" applyBorder="1" applyAlignment="1" applyProtection="1">
      <alignment horizontal="center" wrapText="1"/>
      <protection locked="0"/>
    </xf>
    <xf numFmtId="0" fontId="4" fillId="5" borderId="23" xfId="0" applyNumberFormat="1" applyFont="1" applyFill="1" applyBorder="1" applyAlignment="1">
      <alignment horizontal="center"/>
    </xf>
    <xf numFmtId="0" fontId="9" fillId="0" borderId="2" xfId="6" applyNumberFormat="1" applyFont="1" applyFill="1" applyBorder="1" applyAlignment="1" applyProtection="1">
      <alignment horizontal="center"/>
    </xf>
    <xf numFmtId="0" fontId="9" fillId="0" borderId="3" xfId="6" applyNumberFormat="1" applyFont="1" applyFill="1" applyBorder="1" applyAlignment="1" applyProtection="1">
      <alignment horizontal="center"/>
    </xf>
    <xf numFmtId="0" fontId="10" fillId="0" borderId="2" xfId="6" applyNumberFormat="1" applyFont="1" applyFill="1" applyBorder="1" applyAlignment="1" applyProtection="1">
      <alignment horizontal="center" wrapText="1"/>
    </xf>
    <xf numFmtId="0" fontId="10" fillId="0" borderId="3" xfId="6" applyNumberFormat="1" applyFont="1" applyFill="1" applyBorder="1" applyAlignment="1" applyProtection="1">
      <alignment horizontal="center" wrapText="1"/>
    </xf>
    <xf numFmtId="0" fontId="3" fillId="5" borderId="23" xfId="6" applyNumberFormat="1" applyFont="1" applyFill="1" applyBorder="1" applyAlignment="1" applyProtection="1"/>
    <xf numFmtId="0" fontId="3" fillId="0" borderId="35" xfId="6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>
      <alignment horizontal="left"/>
    </xf>
    <xf numFmtId="166" fontId="4" fillId="0" borderId="0" xfId="0" applyNumberFormat="1" applyFont="1" applyFill="1" applyAlignment="1">
      <alignment horizontal="center"/>
    </xf>
    <xf numFmtId="0" fontId="3" fillId="0" borderId="0" xfId="6" applyNumberFormat="1" applyFont="1" applyFill="1" applyBorder="1" applyAlignment="1" applyProtection="1">
      <alignment horizontal="center"/>
    </xf>
    <xf numFmtId="0" fontId="9" fillId="2" borderId="11" xfId="0" applyNumberFormat="1" applyFont="1" applyFill="1" applyBorder="1" applyAlignment="1" applyProtection="1">
      <alignment horizontal="center" wrapText="1"/>
      <protection locked="0"/>
    </xf>
    <xf numFmtId="0" fontId="4" fillId="0" borderId="24" xfId="0" applyNumberFormat="1" applyFont="1" applyFill="1" applyBorder="1" applyAlignment="1" applyProtection="1">
      <alignment horizontal="center"/>
      <protection locked="0"/>
    </xf>
    <xf numFmtId="0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24" xfId="0" applyNumberFormat="1" applyFont="1" applyFill="1" applyBorder="1" applyAlignment="1" applyProtection="1">
      <alignment horizontal="center" wrapText="1"/>
      <protection locked="0"/>
    </xf>
    <xf numFmtId="0" fontId="4" fillId="0" borderId="1" xfId="0" applyNumberFormat="1" applyFont="1" applyFill="1" applyBorder="1" applyAlignment="1" applyProtection="1">
      <alignment horizontal="center" wrapText="1"/>
      <protection locked="0"/>
    </xf>
    <xf numFmtId="0" fontId="3" fillId="2" borderId="32" xfId="0" applyNumberFormat="1" applyFont="1" applyFill="1" applyBorder="1" applyAlignment="1" applyProtection="1">
      <alignment horizontal="center" wrapText="1"/>
      <protection locked="0"/>
    </xf>
    <xf numFmtId="0" fontId="3" fillId="2" borderId="33" xfId="0" applyNumberFormat="1" applyFont="1" applyFill="1" applyBorder="1" applyAlignment="1" applyProtection="1">
      <alignment horizontal="center" wrapText="1"/>
      <protection locked="0"/>
    </xf>
    <xf numFmtId="0" fontId="3" fillId="2" borderId="36" xfId="0" applyNumberFormat="1" applyFont="1" applyFill="1" applyBorder="1" applyAlignment="1" applyProtection="1">
      <alignment horizontal="center" wrapText="1"/>
      <protection locked="0"/>
    </xf>
    <xf numFmtId="0" fontId="3" fillId="5" borderId="0" xfId="6" applyNumberFormat="1" applyFont="1" applyFill="1" applyBorder="1" applyAlignment="1" applyProtection="1">
      <alignment horizontal="center"/>
    </xf>
  </cellXfs>
  <cellStyles count="7">
    <cellStyle name="Currency 2" xfId="1"/>
    <cellStyle name="Įprastas" xfId="0" builtinId="0"/>
    <cellStyle name="Įprastas 2" xfId="2"/>
    <cellStyle name="Kablelis" xfId="3" builtinId="3"/>
    <cellStyle name="Normal 2" xfId="4"/>
    <cellStyle name="Normal 3" xfId="5"/>
    <cellStyle name="Normal_Sheet1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548"/>
  <sheetViews>
    <sheetView tabSelected="1" zoomScale="118" zoomScaleNormal="118" workbookViewId="0">
      <pane ySplit="5" topLeftCell="A6" activePane="bottomLeft" state="frozen"/>
      <selection pane="bottomLeft" activeCell="A2" sqref="A2:G3"/>
    </sheetView>
  </sheetViews>
  <sheetFormatPr defaultColWidth="9.140625" defaultRowHeight="10.5" customHeight="1" x14ac:dyDescent="0.2"/>
  <cols>
    <col min="1" max="1" width="17.7109375" style="48" customWidth="1"/>
    <col min="2" max="2" width="8.42578125" style="48" customWidth="1"/>
    <col min="3" max="5" width="9.7109375" style="48" customWidth="1"/>
    <col min="6" max="6" width="11.85546875" style="48" customWidth="1"/>
    <col min="7" max="7" width="0.42578125" style="48" hidden="1" customWidth="1"/>
    <col min="8" max="8" width="1.28515625" style="48" customWidth="1"/>
    <col min="9" max="9" width="8" style="48" customWidth="1"/>
    <col min="10" max="10" width="8.140625" style="48" customWidth="1"/>
    <col min="11" max="11" width="1.28515625" style="48" customWidth="1"/>
    <col min="12" max="12" width="1.28515625" style="48" hidden="1" customWidth="1"/>
    <col min="13" max="13" width="7.28515625" style="48" customWidth="1"/>
    <col min="14" max="14" width="0.140625" style="48" customWidth="1"/>
    <col min="15" max="15" width="7.42578125" style="48" customWidth="1"/>
    <col min="16" max="16384" width="9.140625" style="48"/>
  </cols>
  <sheetData>
    <row r="1" spans="1:16" ht="10.5" customHeight="1" x14ac:dyDescent="0.2">
      <c r="F1" s="127" t="s">
        <v>153</v>
      </c>
      <c r="H1" s="32"/>
      <c r="I1" s="7"/>
    </row>
    <row r="2" spans="1:16" ht="15.75" customHeight="1" x14ac:dyDescent="0.2">
      <c r="A2" s="283" t="s">
        <v>152</v>
      </c>
      <c r="B2" s="283"/>
      <c r="C2" s="283"/>
      <c r="D2" s="283"/>
      <c r="E2" s="283"/>
      <c r="F2" s="283"/>
      <c r="G2" s="283"/>
      <c r="H2" s="32"/>
      <c r="I2" s="7"/>
    </row>
    <row r="3" spans="1:16" ht="15.75" customHeight="1" thickBot="1" x14ac:dyDescent="0.25">
      <c r="A3" s="283"/>
      <c r="B3" s="283"/>
      <c r="C3" s="283"/>
      <c r="D3" s="283"/>
      <c r="E3" s="283"/>
      <c r="F3" s="283"/>
      <c r="G3" s="283"/>
      <c r="H3" s="32"/>
      <c r="I3" s="294" t="s">
        <v>124</v>
      </c>
      <c r="J3" s="296" t="s">
        <v>115</v>
      </c>
      <c r="K3" s="299"/>
      <c r="M3" s="293" t="s">
        <v>111</v>
      </c>
      <c r="N3" s="185"/>
      <c r="O3" s="293" t="s">
        <v>110</v>
      </c>
    </row>
    <row r="4" spans="1:16" ht="12.75" customHeight="1" x14ac:dyDescent="0.2">
      <c r="A4" s="284"/>
      <c r="B4" s="286" t="s">
        <v>0</v>
      </c>
      <c r="C4" s="288" t="s">
        <v>2</v>
      </c>
      <c r="D4" s="289"/>
      <c r="E4" s="289"/>
      <c r="F4" s="290"/>
      <c r="G4" s="291"/>
      <c r="H4" s="32"/>
      <c r="I4" s="294"/>
      <c r="J4" s="296"/>
      <c r="K4" s="299"/>
      <c r="L4" s="39"/>
      <c r="M4" s="293"/>
      <c r="N4" s="187"/>
      <c r="O4" s="293"/>
    </row>
    <row r="5" spans="1:16" ht="39" customHeight="1" thickBot="1" x14ac:dyDescent="0.25">
      <c r="A5" s="285"/>
      <c r="B5" s="287"/>
      <c r="C5" s="53" t="s">
        <v>18</v>
      </c>
      <c r="D5" s="53" t="s">
        <v>17</v>
      </c>
      <c r="E5" s="54" t="s">
        <v>20</v>
      </c>
      <c r="F5" s="53" t="s">
        <v>1</v>
      </c>
      <c r="G5" s="292"/>
      <c r="H5" s="32"/>
      <c r="I5" s="295"/>
      <c r="J5" s="297"/>
      <c r="K5" s="300"/>
      <c r="L5" s="46"/>
      <c r="M5" s="298"/>
      <c r="N5" s="188"/>
      <c r="O5" s="293"/>
    </row>
    <row r="6" spans="1:16" ht="12" customHeight="1" x14ac:dyDescent="0.2">
      <c r="A6" s="279" t="s">
        <v>29</v>
      </c>
      <c r="B6" s="280"/>
      <c r="C6" s="280"/>
      <c r="D6" s="280"/>
      <c r="E6" s="280"/>
      <c r="F6" s="280"/>
      <c r="H6" s="23"/>
      <c r="I6" s="4"/>
      <c r="K6" s="47"/>
    </row>
    <row r="7" spans="1:16" ht="10.5" customHeight="1" x14ac:dyDescent="0.2">
      <c r="A7" s="132" t="s">
        <v>120</v>
      </c>
      <c r="B7" s="55">
        <f>SUM(C7:F7)</f>
        <v>580.79999999999995</v>
      </c>
      <c r="C7" s="55">
        <v>418.8</v>
      </c>
      <c r="D7" s="55">
        <v>6</v>
      </c>
      <c r="E7" s="55"/>
      <c r="F7" s="55">
        <v>156</v>
      </c>
      <c r="H7" s="23"/>
      <c r="I7" s="4"/>
      <c r="J7" s="56">
        <f>((B7+B11)*100)/B8-100</f>
        <v>16.626506024096372</v>
      </c>
      <c r="K7" s="57"/>
      <c r="L7" s="56"/>
      <c r="M7" s="56">
        <f>((C7+E7)*100/(C8+E8))-100</f>
        <v>15.531034482758628</v>
      </c>
      <c r="N7" s="56"/>
      <c r="O7" s="56">
        <f>(F7+F11)/F8*100-100</f>
        <v>19.815668202764996</v>
      </c>
    </row>
    <row r="8" spans="1:16" ht="10.5" customHeight="1" x14ac:dyDescent="0.2">
      <c r="A8" s="133" t="s">
        <v>121</v>
      </c>
      <c r="B8" s="59">
        <f>SUM(C8:F8)</f>
        <v>498</v>
      </c>
      <c r="C8" s="59">
        <v>360.8</v>
      </c>
      <c r="D8" s="59">
        <v>5.3</v>
      </c>
      <c r="E8" s="59">
        <v>1.7</v>
      </c>
      <c r="F8" s="59">
        <v>130.19999999999999</v>
      </c>
      <c r="H8" s="23"/>
      <c r="I8" s="4"/>
      <c r="K8" s="47"/>
      <c r="N8" s="56"/>
    </row>
    <row r="9" spans="1:16" ht="6.75" customHeight="1" x14ac:dyDescent="0.2">
      <c r="A9" s="218"/>
      <c r="B9" s="219"/>
      <c r="C9" s="219"/>
      <c r="D9" s="219"/>
      <c r="E9" s="219"/>
      <c r="F9" s="219"/>
      <c r="H9" s="23"/>
      <c r="I9" s="4"/>
      <c r="K9" s="47"/>
      <c r="N9" s="56"/>
    </row>
    <row r="10" spans="1:16" ht="10.5" customHeight="1" x14ac:dyDescent="0.2">
      <c r="A10" s="281" t="s">
        <v>90</v>
      </c>
      <c r="B10" s="282"/>
      <c r="C10" s="282"/>
      <c r="D10" s="282"/>
      <c r="E10" s="282"/>
      <c r="F10" s="282"/>
      <c r="H10" s="23"/>
      <c r="I10" s="4"/>
      <c r="K10" s="47"/>
      <c r="N10" s="56"/>
    </row>
    <row r="11" spans="1:16" ht="10.5" customHeight="1" x14ac:dyDescent="0.2">
      <c r="A11" s="189" t="s">
        <v>120</v>
      </c>
      <c r="B11" s="190">
        <f>SUM(C11:F11)</f>
        <v>0</v>
      </c>
      <c r="C11" s="190"/>
      <c r="D11" s="190"/>
      <c r="E11" s="190"/>
      <c r="F11" s="190"/>
      <c r="H11" s="23"/>
      <c r="I11" s="4"/>
      <c r="K11" s="47"/>
      <c r="N11" s="56"/>
    </row>
    <row r="12" spans="1:16" ht="10.5" customHeight="1" x14ac:dyDescent="0.2">
      <c r="A12" s="133" t="s">
        <v>121</v>
      </c>
      <c r="B12" s="59">
        <f>SUM(C12:F12)</f>
        <v>5</v>
      </c>
      <c r="C12" s="59"/>
      <c r="D12" s="59"/>
      <c r="E12" s="59"/>
      <c r="F12" s="59">
        <v>5</v>
      </c>
      <c r="H12" s="23"/>
      <c r="I12" s="4"/>
      <c r="K12" s="47"/>
      <c r="N12" s="56"/>
    </row>
    <row r="13" spans="1:16" ht="6.75" customHeight="1" x14ac:dyDescent="0.2">
      <c r="A13" s="218"/>
      <c r="B13" s="219"/>
      <c r="C13" s="219"/>
      <c r="D13" s="219"/>
      <c r="E13" s="219"/>
      <c r="F13" s="219"/>
      <c r="H13" s="23"/>
      <c r="I13" s="4"/>
      <c r="K13" s="47"/>
      <c r="N13" s="56"/>
    </row>
    <row r="14" spans="1:16" ht="10.5" customHeight="1" x14ac:dyDescent="0.2">
      <c r="A14" s="220" t="s">
        <v>30</v>
      </c>
      <c r="B14" s="221"/>
      <c r="C14" s="221"/>
      <c r="D14" s="221"/>
      <c r="E14" s="221"/>
      <c r="F14" s="221"/>
      <c r="H14" s="23"/>
      <c r="I14" s="4"/>
      <c r="K14" s="47"/>
      <c r="N14" s="56"/>
    </row>
    <row r="15" spans="1:16" ht="10.5" customHeight="1" x14ac:dyDescent="0.2">
      <c r="A15" s="132" t="s">
        <v>120</v>
      </c>
      <c r="B15" s="55">
        <f>SUM(C15:F15)</f>
        <v>182.8</v>
      </c>
      <c r="C15" s="55">
        <v>129.69999999999999</v>
      </c>
      <c r="D15" s="55">
        <v>1.8</v>
      </c>
      <c r="E15" s="55"/>
      <c r="F15" s="55">
        <v>51.3</v>
      </c>
      <c r="H15" s="23"/>
      <c r="I15" s="4"/>
      <c r="J15" s="56">
        <f>(B15*100/B16)-100</f>
        <v>10.186859553948182</v>
      </c>
      <c r="K15" s="47"/>
      <c r="M15" s="56">
        <f>((C15+E15)*100/(C16+E16))-100</f>
        <v>9.5439189189189051</v>
      </c>
      <c r="N15" s="56"/>
      <c r="O15" s="56">
        <f>(F15*100/F16)-100</f>
        <v>12.008733624454152</v>
      </c>
    </row>
    <row r="16" spans="1:16" ht="10.5" customHeight="1" x14ac:dyDescent="0.2">
      <c r="A16" s="133" t="s">
        <v>121</v>
      </c>
      <c r="B16" s="59">
        <f>SUM(C16:F16)</f>
        <v>165.89999999999998</v>
      </c>
      <c r="C16" s="59">
        <v>117.8</v>
      </c>
      <c r="D16" s="59">
        <v>1.7</v>
      </c>
      <c r="E16" s="59">
        <v>0.6</v>
      </c>
      <c r="F16" s="59">
        <v>45.8</v>
      </c>
      <c r="H16" s="23"/>
      <c r="I16" s="4"/>
      <c r="J16" s="56"/>
      <c r="K16" s="47"/>
      <c r="N16" s="56"/>
      <c r="P16" s="214"/>
    </row>
    <row r="17" spans="1:17" ht="6.75" customHeight="1" x14ac:dyDescent="0.2">
      <c r="A17" s="218"/>
      <c r="B17" s="219"/>
      <c r="C17" s="219"/>
      <c r="D17" s="219"/>
      <c r="E17" s="219"/>
      <c r="F17" s="219"/>
      <c r="H17" s="23"/>
      <c r="I17" s="4"/>
      <c r="J17" s="56"/>
      <c r="K17" s="47"/>
      <c r="N17" s="56"/>
    </row>
    <row r="18" spans="1:17" ht="10.5" customHeight="1" x14ac:dyDescent="0.2">
      <c r="A18" s="220" t="s">
        <v>31</v>
      </c>
      <c r="B18" s="221"/>
      <c r="C18" s="221"/>
      <c r="D18" s="221"/>
      <c r="E18" s="221"/>
      <c r="F18" s="221"/>
      <c r="H18" s="23"/>
      <c r="I18" s="4"/>
      <c r="J18" s="56"/>
      <c r="K18" s="47"/>
      <c r="N18" s="56"/>
    </row>
    <row r="19" spans="1:17" ht="10.5" customHeight="1" x14ac:dyDescent="0.2">
      <c r="A19" s="132" t="s">
        <v>120</v>
      </c>
      <c r="B19" s="55">
        <f>SUM(C19:F19)</f>
        <v>294.10000000000002</v>
      </c>
      <c r="C19" s="55">
        <v>207.3</v>
      </c>
      <c r="D19" s="55">
        <v>2.9</v>
      </c>
      <c r="E19" s="55"/>
      <c r="F19" s="55">
        <v>83.9</v>
      </c>
      <c r="H19" s="23"/>
      <c r="I19" s="4"/>
      <c r="J19" s="56">
        <f>((B19+B23)*100)/B20-100</f>
        <v>-3.7630890052355994</v>
      </c>
      <c r="K19" s="47"/>
      <c r="M19" s="56">
        <f>((C19+E19)*100/(C20+E20))-100</f>
        <v>-2.63034288398309</v>
      </c>
      <c r="N19" s="56"/>
      <c r="O19" s="56">
        <f>(F19+F23)/F20*100-100</f>
        <v>-6.3616071428571246</v>
      </c>
    </row>
    <row r="20" spans="1:17" ht="10.5" customHeight="1" x14ac:dyDescent="0.2">
      <c r="A20" s="133" t="s">
        <v>121</v>
      </c>
      <c r="B20" s="59">
        <f>SUM(C20:F20)</f>
        <v>305.60000000000002</v>
      </c>
      <c r="C20" s="59">
        <v>212.1</v>
      </c>
      <c r="D20" s="59">
        <v>3.1</v>
      </c>
      <c r="E20" s="59">
        <v>0.8</v>
      </c>
      <c r="F20" s="59">
        <v>89.6</v>
      </c>
      <c r="H20" s="23"/>
      <c r="I20" s="4"/>
      <c r="J20" s="56"/>
      <c r="K20" s="47"/>
      <c r="N20" s="56"/>
      <c r="O20" s="155"/>
    </row>
    <row r="21" spans="1:17" ht="6.75" customHeight="1" x14ac:dyDescent="0.2">
      <c r="A21" s="40"/>
      <c r="B21" s="60"/>
      <c r="C21" s="60"/>
      <c r="D21" s="60"/>
      <c r="E21" s="60"/>
      <c r="F21" s="60"/>
      <c r="H21" s="23"/>
      <c r="I21" s="4"/>
      <c r="J21" s="56"/>
      <c r="K21" s="47"/>
      <c r="N21" s="56"/>
    </row>
    <row r="22" spans="1:17" ht="10.5" customHeight="1" x14ac:dyDescent="0.2">
      <c r="A22" s="281" t="s">
        <v>88</v>
      </c>
      <c r="B22" s="282"/>
      <c r="C22" s="282"/>
      <c r="D22" s="282"/>
      <c r="E22" s="282"/>
      <c r="F22" s="282"/>
      <c r="H22" s="23"/>
      <c r="I22" s="4"/>
      <c r="J22" s="56"/>
      <c r="K22" s="47"/>
      <c r="N22" s="56"/>
    </row>
    <row r="23" spans="1:17" ht="10.5" customHeight="1" x14ac:dyDescent="0.2">
      <c r="A23" s="191" t="s">
        <v>120</v>
      </c>
      <c r="B23" s="190">
        <f>SUM(C23:F23)</f>
        <v>0</v>
      </c>
      <c r="C23" s="190"/>
      <c r="D23" s="190"/>
      <c r="E23" s="190"/>
      <c r="F23" s="190"/>
      <c r="H23" s="23"/>
      <c r="I23" s="4"/>
      <c r="J23" s="56"/>
      <c r="K23" s="47"/>
      <c r="N23" s="56"/>
    </row>
    <row r="24" spans="1:17" ht="10.5" customHeight="1" x14ac:dyDescent="0.2">
      <c r="A24" s="149" t="s">
        <v>121</v>
      </c>
      <c r="B24" s="177">
        <f>SUM(C24:F24)</f>
        <v>10.7</v>
      </c>
      <c r="C24" s="59"/>
      <c r="D24" s="59"/>
      <c r="E24" s="59"/>
      <c r="F24" s="59">
        <v>10.7</v>
      </c>
      <c r="H24" s="23"/>
      <c r="I24" s="4"/>
      <c r="J24" s="56"/>
      <c r="K24" s="47"/>
      <c r="N24" s="56"/>
    </row>
    <row r="25" spans="1:17" ht="6.75" customHeight="1" x14ac:dyDescent="0.2">
      <c r="A25" s="218"/>
      <c r="B25" s="219"/>
      <c r="C25" s="219"/>
      <c r="D25" s="219"/>
      <c r="E25" s="219"/>
      <c r="F25" s="219"/>
      <c r="H25" s="23"/>
      <c r="I25" s="4"/>
      <c r="J25" s="56"/>
      <c r="K25" s="47"/>
      <c r="N25" s="56"/>
    </row>
    <row r="26" spans="1:17" ht="10.5" customHeight="1" x14ac:dyDescent="0.2">
      <c r="A26" s="222" t="s">
        <v>32</v>
      </c>
      <c r="B26" s="223"/>
      <c r="C26" s="223"/>
      <c r="D26" s="223"/>
      <c r="E26" s="223"/>
      <c r="F26" s="223"/>
      <c r="H26" s="23"/>
      <c r="I26" s="4"/>
      <c r="J26" s="56"/>
      <c r="K26" s="47"/>
      <c r="N26" s="56"/>
    </row>
    <row r="27" spans="1:17" ht="10.5" customHeight="1" x14ac:dyDescent="0.2">
      <c r="A27" s="134" t="s">
        <v>120</v>
      </c>
      <c r="B27" s="38">
        <f>SUM(C27:F27)</f>
        <v>413.3</v>
      </c>
      <c r="C27" s="38">
        <v>291.8</v>
      </c>
      <c r="D27" s="38">
        <v>4.2</v>
      </c>
      <c r="E27" s="38"/>
      <c r="F27" s="38">
        <v>117.3</v>
      </c>
      <c r="H27" s="23"/>
      <c r="I27" s="4"/>
      <c r="J27" s="56">
        <f>(B27*100/B28)-100</f>
        <v>19.072313454335912</v>
      </c>
      <c r="K27" s="47"/>
      <c r="M27" s="56">
        <f>((C27+E27)*100/(C28+E28))-100</f>
        <v>21.786310517529216</v>
      </c>
      <c r="N27" s="56"/>
      <c r="O27" s="56">
        <f>(F27*100/F28)-100</f>
        <v>12.788461538461533</v>
      </c>
      <c r="P27" s="148"/>
    </row>
    <row r="28" spans="1:17" ht="10.5" customHeight="1" x14ac:dyDescent="0.2">
      <c r="A28" s="135" t="s">
        <v>121</v>
      </c>
      <c r="B28" s="59">
        <f>SUM(C28:F28)</f>
        <v>347.1</v>
      </c>
      <c r="C28" s="59">
        <v>238.4</v>
      </c>
      <c r="D28" s="59">
        <v>3.5</v>
      </c>
      <c r="E28" s="59">
        <v>1.2</v>
      </c>
      <c r="F28" s="59">
        <v>104</v>
      </c>
      <c r="H28" s="23"/>
      <c r="I28" s="4"/>
      <c r="J28" s="56"/>
      <c r="K28" s="47"/>
      <c r="N28" s="56"/>
    </row>
    <row r="29" spans="1:17" ht="6.75" customHeight="1" x14ac:dyDescent="0.2">
      <c r="A29" s="218"/>
      <c r="B29" s="219"/>
      <c r="C29" s="219"/>
      <c r="D29" s="219"/>
      <c r="E29" s="219"/>
      <c r="F29" s="219"/>
      <c r="H29" s="23"/>
      <c r="I29" s="4"/>
      <c r="J29" s="56"/>
      <c r="K29" s="47"/>
      <c r="N29" s="56"/>
    </row>
    <row r="30" spans="1:17" ht="10.5" customHeight="1" x14ac:dyDescent="0.2">
      <c r="A30" s="220" t="s">
        <v>33</v>
      </c>
      <c r="B30" s="221"/>
      <c r="C30" s="221"/>
      <c r="D30" s="221"/>
      <c r="E30" s="221"/>
      <c r="F30" s="221"/>
      <c r="H30" s="23"/>
      <c r="I30" s="4"/>
      <c r="J30" s="56"/>
      <c r="K30" s="47"/>
      <c r="N30" s="56"/>
    </row>
    <row r="31" spans="1:17" ht="10.5" customHeight="1" x14ac:dyDescent="0.2">
      <c r="A31" s="132" t="s">
        <v>120</v>
      </c>
      <c r="B31" s="55">
        <f>SUM(C31:F31)</f>
        <v>672.4</v>
      </c>
      <c r="C31" s="55">
        <v>483.3</v>
      </c>
      <c r="D31" s="55">
        <v>6.9</v>
      </c>
      <c r="E31" s="55"/>
      <c r="F31" s="55">
        <v>182.2</v>
      </c>
      <c r="H31" s="23"/>
      <c r="I31" s="4"/>
      <c r="J31" s="56">
        <f>(B31*100/B32)-100</f>
        <v>11.435200530328146</v>
      </c>
      <c r="K31" s="47"/>
      <c r="M31" s="56">
        <f>((C31+E31)*100/(C32+E32))-100</f>
        <v>12.082560296846012</v>
      </c>
      <c r="N31" s="56"/>
      <c r="O31" s="56">
        <f>(F31*100/F32)-100</f>
        <v>9.8251959011452641</v>
      </c>
      <c r="P31" s="148"/>
      <c r="Q31" s="148"/>
    </row>
    <row r="32" spans="1:17" ht="10.5" customHeight="1" x14ac:dyDescent="0.2">
      <c r="A32" s="133" t="s">
        <v>121</v>
      </c>
      <c r="B32" s="59">
        <f>SUM(C32:F32)</f>
        <v>603.4</v>
      </c>
      <c r="C32" s="59">
        <v>429.2</v>
      </c>
      <c r="D32" s="59">
        <v>6.3</v>
      </c>
      <c r="E32" s="59">
        <v>2</v>
      </c>
      <c r="F32" s="59">
        <v>165.9</v>
      </c>
      <c r="H32" s="23"/>
      <c r="I32" s="4"/>
      <c r="J32" s="56"/>
      <c r="K32" s="47"/>
      <c r="N32" s="56"/>
    </row>
    <row r="33" spans="1:17" ht="6.75" customHeight="1" x14ac:dyDescent="0.2">
      <c r="A33" s="218"/>
      <c r="B33" s="219"/>
      <c r="C33" s="219"/>
      <c r="D33" s="219"/>
      <c r="E33" s="219"/>
      <c r="F33" s="219"/>
      <c r="H33" s="23"/>
      <c r="I33" s="4"/>
      <c r="J33" s="56"/>
      <c r="K33" s="47"/>
      <c r="N33" s="56"/>
    </row>
    <row r="34" spans="1:17" ht="10.5" customHeight="1" x14ac:dyDescent="0.2">
      <c r="A34" s="224" t="s">
        <v>34</v>
      </c>
      <c r="B34" s="225"/>
      <c r="C34" s="225"/>
      <c r="D34" s="225"/>
      <c r="E34" s="225"/>
      <c r="F34" s="225"/>
      <c r="H34" s="23"/>
      <c r="I34" s="4"/>
      <c r="K34" s="47"/>
      <c r="N34" s="56"/>
    </row>
    <row r="35" spans="1:17" ht="10.5" customHeight="1" x14ac:dyDescent="0.2">
      <c r="A35" s="132" t="s">
        <v>120</v>
      </c>
      <c r="B35" s="55">
        <f>SUM(C35:F35)</f>
        <v>350.8</v>
      </c>
      <c r="C35" s="55">
        <v>242.8</v>
      </c>
      <c r="D35" s="55">
        <v>3.5</v>
      </c>
      <c r="E35" s="55"/>
      <c r="F35" s="55">
        <v>104.5</v>
      </c>
      <c r="H35" s="23"/>
      <c r="I35" s="4"/>
      <c r="J35" s="56">
        <f>((B35+B39)*100)/B36-100</f>
        <v>9.7622027534417981</v>
      </c>
      <c r="K35" s="47"/>
      <c r="M35" s="56">
        <f>((C35+E35)*100/(C36+E36))-100</f>
        <v>7.3861123396727209</v>
      </c>
      <c r="N35" s="56"/>
      <c r="O35" s="56">
        <f>(F35+F39)/F36*100-100</f>
        <v>15.853658536585357</v>
      </c>
      <c r="P35" s="216"/>
      <c r="Q35" s="216"/>
    </row>
    <row r="36" spans="1:17" ht="10.5" customHeight="1" x14ac:dyDescent="0.2">
      <c r="A36" s="133" t="s">
        <v>121</v>
      </c>
      <c r="B36" s="59">
        <f>SUM(C36:F36)</f>
        <v>319.60000000000002</v>
      </c>
      <c r="C36" s="59">
        <v>225.5</v>
      </c>
      <c r="D36" s="59">
        <v>3.3</v>
      </c>
      <c r="E36" s="59">
        <v>0.6</v>
      </c>
      <c r="F36" s="59">
        <v>90.2</v>
      </c>
      <c r="H36" s="23"/>
      <c r="I36" s="4"/>
      <c r="K36" s="47"/>
      <c r="N36" s="56"/>
      <c r="P36" s="214"/>
    </row>
    <row r="37" spans="1:17" ht="6.75" customHeight="1" x14ac:dyDescent="0.2">
      <c r="A37" s="40"/>
      <c r="B37" s="60"/>
      <c r="C37" s="60"/>
      <c r="D37" s="60"/>
      <c r="E37" s="60"/>
      <c r="F37" s="60"/>
      <c r="H37" s="23"/>
      <c r="I37" s="4"/>
      <c r="K37" s="47"/>
      <c r="N37" s="56"/>
    </row>
    <row r="38" spans="1:17" ht="10.5" customHeight="1" x14ac:dyDescent="0.2">
      <c r="A38" s="267" t="s">
        <v>89</v>
      </c>
      <c r="B38" s="268"/>
      <c r="C38" s="268"/>
      <c r="D38" s="268"/>
      <c r="E38" s="268"/>
      <c r="F38" s="268"/>
      <c r="H38" s="23"/>
      <c r="I38" s="4"/>
      <c r="K38" s="47"/>
      <c r="N38" s="56"/>
    </row>
    <row r="39" spans="1:17" ht="10.5" customHeight="1" x14ac:dyDescent="0.2">
      <c r="A39" s="189" t="s">
        <v>120</v>
      </c>
      <c r="B39" s="190">
        <f>SUM(C39:F39)</f>
        <v>0</v>
      </c>
      <c r="C39" s="190"/>
      <c r="D39" s="190"/>
      <c r="E39" s="190"/>
      <c r="F39" s="190"/>
      <c r="H39" s="23"/>
      <c r="I39" s="4"/>
      <c r="K39" s="47"/>
      <c r="N39" s="56"/>
    </row>
    <row r="40" spans="1:17" ht="10.5" customHeight="1" x14ac:dyDescent="0.2">
      <c r="A40" s="133" t="s">
        <v>121</v>
      </c>
      <c r="B40" s="59">
        <f>SUM(C40:F40)</f>
        <v>19.5</v>
      </c>
      <c r="C40" s="59"/>
      <c r="D40" s="59"/>
      <c r="E40" s="59"/>
      <c r="F40" s="59">
        <v>19.5</v>
      </c>
      <c r="H40" s="23"/>
      <c r="I40" s="4"/>
      <c r="K40" s="47"/>
      <c r="N40" s="56"/>
    </row>
    <row r="41" spans="1:17" ht="6.75" customHeight="1" x14ac:dyDescent="0.2">
      <c r="A41" s="40"/>
      <c r="B41" s="60"/>
      <c r="C41" s="60"/>
      <c r="D41" s="60"/>
      <c r="E41" s="60"/>
      <c r="F41" s="60"/>
      <c r="H41" s="23"/>
      <c r="I41" s="4"/>
      <c r="K41" s="47"/>
      <c r="N41" s="56"/>
    </row>
    <row r="42" spans="1:17" ht="10.5" customHeight="1" x14ac:dyDescent="0.2">
      <c r="A42" s="220" t="s">
        <v>35</v>
      </c>
      <c r="B42" s="221"/>
      <c r="C42" s="221"/>
      <c r="D42" s="221"/>
      <c r="E42" s="221"/>
      <c r="F42" s="221"/>
      <c r="H42" s="23"/>
      <c r="I42" s="4"/>
      <c r="K42" s="47"/>
      <c r="N42" s="56"/>
    </row>
    <row r="43" spans="1:17" ht="10.5" customHeight="1" x14ac:dyDescent="0.2">
      <c r="A43" s="132" t="s">
        <v>120</v>
      </c>
      <c r="B43" s="55">
        <f>SUM(C43:F43)</f>
        <v>444.6</v>
      </c>
      <c r="C43" s="55">
        <v>291.7</v>
      </c>
      <c r="D43" s="55">
        <v>4.0999999999999996</v>
      </c>
      <c r="E43" s="55"/>
      <c r="F43" s="55">
        <v>148.80000000000001</v>
      </c>
      <c r="H43" s="23"/>
      <c r="I43" s="4"/>
      <c r="J43" s="56">
        <f>(B43*100/B44)-100</f>
        <v>20.129694677114301</v>
      </c>
      <c r="K43" s="47"/>
      <c r="M43" s="56">
        <f>((C43+E43)*100/(C44+E44))-100</f>
        <v>12.974438419829596</v>
      </c>
      <c r="N43" s="56"/>
      <c r="O43" s="56">
        <f>(F43*100/F44)-100</f>
        <v>37.523105360443623</v>
      </c>
      <c r="P43" s="216"/>
      <c r="Q43" s="216"/>
    </row>
    <row r="44" spans="1:17" ht="10.5" customHeight="1" x14ac:dyDescent="0.2">
      <c r="A44" s="133" t="s">
        <v>121</v>
      </c>
      <c r="B44" s="59">
        <f>SUM(C44:F44)</f>
        <v>370.09999999999997</v>
      </c>
      <c r="C44" s="59">
        <v>254.2</v>
      </c>
      <c r="D44" s="59">
        <v>3.7</v>
      </c>
      <c r="E44" s="59">
        <v>4</v>
      </c>
      <c r="F44" s="59">
        <v>108.2</v>
      </c>
      <c r="H44" s="23"/>
      <c r="I44" s="4"/>
      <c r="K44" s="47"/>
      <c r="N44" s="56"/>
    </row>
    <row r="45" spans="1:17" ht="8.25" customHeight="1" x14ac:dyDescent="0.2">
      <c r="A45" s="218"/>
      <c r="B45" s="219"/>
      <c r="C45" s="219"/>
      <c r="D45" s="219"/>
      <c r="E45" s="219"/>
      <c r="F45" s="219"/>
      <c r="H45" s="23"/>
      <c r="I45" s="4"/>
      <c r="K45" s="47"/>
      <c r="N45" s="56"/>
    </row>
    <row r="46" spans="1:17" ht="10.5" customHeight="1" x14ac:dyDescent="0.2">
      <c r="A46" s="220" t="s">
        <v>37</v>
      </c>
      <c r="B46" s="221"/>
      <c r="C46" s="221"/>
      <c r="D46" s="221"/>
      <c r="E46" s="221"/>
      <c r="F46" s="221"/>
      <c r="H46" s="23"/>
      <c r="I46" s="4"/>
      <c r="K46" s="47"/>
      <c r="N46" s="56"/>
    </row>
    <row r="47" spans="1:17" ht="10.5" customHeight="1" x14ac:dyDescent="0.2">
      <c r="A47" s="132" t="s">
        <v>120</v>
      </c>
      <c r="B47" s="55">
        <f>SUM(C47:F47)</f>
        <v>435</v>
      </c>
      <c r="C47" s="55">
        <v>235.4</v>
      </c>
      <c r="D47" s="55">
        <v>3.3</v>
      </c>
      <c r="E47" s="55"/>
      <c r="F47" s="55">
        <v>196.3</v>
      </c>
      <c r="H47" s="23"/>
      <c r="I47" s="4"/>
      <c r="J47" s="56">
        <f>((B47+B51)*100)/B48-100</f>
        <v>42.57620452310718</v>
      </c>
      <c r="K47" s="47"/>
      <c r="M47" s="56">
        <f>((C47+E47)*100/(C48+E48))-100</f>
        <v>12.309160305343511</v>
      </c>
      <c r="N47" s="56"/>
      <c r="O47" s="56">
        <f>(F47+F51)/F48*100-100</f>
        <v>112.21621621621622</v>
      </c>
      <c r="P47" s="215"/>
      <c r="Q47" s="215"/>
    </row>
    <row r="48" spans="1:17" ht="10.5" customHeight="1" x14ac:dyDescent="0.2">
      <c r="A48" s="133" t="s">
        <v>121</v>
      </c>
      <c r="B48" s="59">
        <f>SUM(C48:F48)</f>
        <v>305.10000000000002</v>
      </c>
      <c r="C48" s="59">
        <v>208.6</v>
      </c>
      <c r="D48" s="59">
        <v>3</v>
      </c>
      <c r="E48" s="59">
        <v>1</v>
      </c>
      <c r="F48" s="59">
        <v>92.5</v>
      </c>
      <c r="H48" s="23"/>
      <c r="I48" s="4"/>
      <c r="J48" s="56"/>
      <c r="K48" s="47"/>
      <c r="N48" s="56"/>
    </row>
    <row r="49" spans="1:15" ht="6.75" customHeight="1" x14ac:dyDescent="0.2">
      <c r="A49" s="218"/>
      <c r="B49" s="219"/>
      <c r="C49" s="219"/>
      <c r="D49" s="219"/>
      <c r="E49" s="219"/>
      <c r="F49" s="219"/>
      <c r="H49" s="23"/>
      <c r="I49" s="4"/>
      <c r="J49" s="56"/>
      <c r="K49" s="47"/>
      <c r="N49" s="56"/>
    </row>
    <row r="50" spans="1:15" ht="10.5" customHeight="1" x14ac:dyDescent="0.2">
      <c r="A50" s="281" t="s">
        <v>91</v>
      </c>
      <c r="B50" s="282"/>
      <c r="C50" s="282"/>
      <c r="D50" s="282"/>
      <c r="E50" s="282"/>
      <c r="F50" s="282"/>
      <c r="H50" s="23"/>
      <c r="I50" s="4"/>
      <c r="J50" s="56"/>
      <c r="K50" s="47"/>
      <c r="N50" s="56"/>
    </row>
    <row r="51" spans="1:15" ht="10.5" customHeight="1" x14ac:dyDescent="0.2">
      <c r="A51" s="189" t="s">
        <v>120</v>
      </c>
      <c r="B51" s="190">
        <f>SUM(C51:F51)</f>
        <v>0</v>
      </c>
      <c r="C51" s="190"/>
      <c r="D51" s="190"/>
      <c r="E51" s="190"/>
      <c r="F51" s="190"/>
      <c r="H51" s="23"/>
      <c r="I51" s="4"/>
      <c r="J51" s="56"/>
      <c r="K51" s="47"/>
      <c r="N51" s="56"/>
    </row>
    <row r="52" spans="1:15" ht="10.5" customHeight="1" x14ac:dyDescent="0.2">
      <c r="A52" s="133" t="s">
        <v>121</v>
      </c>
      <c r="B52" s="59">
        <f>SUM(C52:F52)</f>
        <v>20.3</v>
      </c>
      <c r="C52" s="59"/>
      <c r="D52" s="59"/>
      <c r="E52" s="59"/>
      <c r="F52" s="59">
        <v>20.3</v>
      </c>
      <c r="H52" s="23"/>
      <c r="I52" s="4"/>
      <c r="J52" s="56"/>
      <c r="K52" s="47"/>
      <c r="N52" s="56"/>
    </row>
    <row r="53" spans="1:15" ht="6.75" customHeight="1" x14ac:dyDescent="0.2">
      <c r="A53" s="218"/>
      <c r="B53" s="219"/>
      <c r="C53" s="219"/>
      <c r="D53" s="219"/>
      <c r="E53" s="219"/>
      <c r="F53" s="219"/>
      <c r="H53" s="23"/>
      <c r="I53" s="4"/>
      <c r="J53" s="56"/>
      <c r="K53" s="47"/>
      <c r="N53" s="56"/>
    </row>
    <row r="54" spans="1:15" ht="10.5" customHeight="1" x14ac:dyDescent="0.2">
      <c r="A54" s="226" t="s">
        <v>38</v>
      </c>
      <c r="B54" s="227"/>
      <c r="C54" s="227"/>
      <c r="D54" s="227"/>
      <c r="E54" s="227"/>
      <c r="F54" s="227"/>
      <c r="H54" s="23"/>
      <c r="I54" s="4"/>
      <c r="J54" s="56"/>
      <c r="K54" s="47"/>
      <c r="N54" s="56"/>
    </row>
    <row r="55" spans="1:15" ht="10.5" customHeight="1" x14ac:dyDescent="0.2">
      <c r="A55" s="132" t="s">
        <v>120</v>
      </c>
      <c r="B55" s="55">
        <f>SUM(C55:F55)</f>
        <v>35.6</v>
      </c>
      <c r="C55" s="61">
        <v>22.6</v>
      </c>
      <c r="D55" s="61">
        <v>0.3</v>
      </c>
      <c r="E55" s="61"/>
      <c r="F55" s="61">
        <v>12.7</v>
      </c>
      <c r="H55" s="23"/>
      <c r="I55" s="4"/>
      <c r="J55" s="56">
        <f>(B55*100/B56)-100</f>
        <v>3.4883720930232442</v>
      </c>
      <c r="K55" s="47"/>
      <c r="M55" s="56">
        <f>((C55+E55)*100/(C56+E56))-100</f>
        <v>10.784313725490179</v>
      </c>
      <c r="N55" s="56"/>
      <c r="O55" s="56">
        <f>(F55*100/F56)-100</f>
        <v>-7.299270072992698</v>
      </c>
    </row>
    <row r="56" spans="1:15" ht="10.5" customHeight="1" x14ac:dyDescent="0.2">
      <c r="A56" s="133" t="s">
        <v>121</v>
      </c>
      <c r="B56" s="59">
        <f>SUM(C56:F56)</f>
        <v>34.400000000000006</v>
      </c>
      <c r="C56" s="62">
        <v>20.3</v>
      </c>
      <c r="D56" s="62">
        <v>0.3</v>
      </c>
      <c r="E56" s="62">
        <v>0.1</v>
      </c>
      <c r="F56" s="62">
        <v>13.7</v>
      </c>
      <c r="H56" s="23"/>
      <c r="I56" s="4"/>
      <c r="J56" s="56"/>
      <c r="K56" s="47"/>
      <c r="N56" s="56"/>
    </row>
    <row r="57" spans="1:15" ht="6.75" customHeight="1" x14ac:dyDescent="0.2">
      <c r="A57" s="40"/>
      <c r="B57" s="60"/>
      <c r="C57" s="63"/>
      <c r="D57" s="63"/>
      <c r="E57" s="63"/>
      <c r="F57" s="63"/>
      <c r="H57" s="23"/>
      <c r="I57" s="4"/>
      <c r="J57" s="56"/>
      <c r="K57" s="47"/>
      <c r="N57" s="56"/>
    </row>
    <row r="58" spans="1:15" ht="10.5" customHeight="1" x14ac:dyDescent="0.2">
      <c r="A58" s="226" t="s">
        <v>39</v>
      </c>
      <c r="B58" s="227"/>
      <c r="C58" s="227"/>
      <c r="D58" s="227"/>
      <c r="E58" s="227"/>
      <c r="F58" s="227"/>
      <c r="H58" s="23"/>
      <c r="I58" s="4"/>
      <c r="J58" s="56"/>
      <c r="K58" s="47"/>
      <c r="N58" s="56"/>
    </row>
    <row r="59" spans="1:15" ht="10.5" customHeight="1" x14ac:dyDescent="0.2">
      <c r="A59" s="132" t="s">
        <v>120</v>
      </c>
      <c r="B59" s="55">
        <f>SUM(C59:F59)</f>
        <v>363</v>
      </c>
      <c r="C59" s="61">
        <v>272.5</v>
      </c>
      <c r="D59" s="61">
        <v>3.9</v>
      </c>
      <c r="E59" s="61"/>
      <c r="F59" s="61">
        <v>86.6</v>
      </c>
      <c r="H59" s="23"/>
      <c r="I59" s="4"/>
      <c r="J59" s="56">
        <f>((B59+B63)*100)/B60-100</f>
        <v>16.49550706033375</v>
      </c>
      <c r="K59" s="47"/>
      <c r="M59" s="56">
        <f>((C59+E59)*100/(C60+E60))-100</f>
        <v>20.842572062084258</v>
      </c>
      <c r="N59" s="56"/>
      <c r="O59" s="56">
        <f>(F59+F63)/F60*100-100</f>
        <v>4.5893719806763329</v>
      </c>
    </row>
    <row r="60" spans="1:15" ht="10.5" customHeight="1" x14ac:dyDescent="0.2">
      <c r="A60" s="133" t="s">
        <v>121</v>
      </c>
      <c r="B60" s="59">
        <f>SUM(C60:F60)</f>
        <v>311.60000000000002</v>
      </c>
      <c r="C60" s="62">
        <v>224.8</v>
      </c>
      <c r="D60" s="62">
        <v>3.3</v>
      </c>
      <c r="E60" s="62">
        <v>0.7</v>
      </c>
      <c r="F60" s="62">
        <v>82.8</v>
      </c>
      <c r="H60" s="23"/>
      <c r="I60" s="4"/>
      <c r="J60" s="56"/>
      <c r="K60" s="47"/>
      <c r="N60" s="56"/>
    </row>
    <row r="61" spans="1:15" ht="7.5" customHeight="1" x14ac:dyDescent="0.2">
      <c r="A61" s="218"/>
      <c r="B61" s="219"/>
      <c r="C61" s="219"/>
      <c r="D61" s="219"/>
      <c r="E61" s="219"/>
      <c r="F61" s="219"/>
      <c r="H61" s="23"/>
      <c r="I61" s="4"/>
      <c r="J61" s="56"/>
      <c r="K61" s="47"/>
      <c r="N61" s="56"/>
    </row>
    <row r="62" spans="1:15" ht="10.5" customHeight="1" x14ac:dyDescent="0.2">
      <c r="A62" s="257" t="s">
        <v>36</v>
      </c>
      <c r="B62" s="258"/>
      <c r="C62" s="258"/>
      <c r="D62" s="258"/>
      <c r="E62" s="258"/>
      <c r="F62" s="258"/>
      <c r="H62" s="23"/>
      <c r="I62" s="4"/>
      <c r="J62" s="56"/>
      <c r="K62" s="47"/>
      <c r="N62" s="56"/>
    </row>
    <row r="63" spans="1:15" ht="10.5" customHeight="1" x14ac:dyDescent="0.2">
      <c r="A63" s="132" t="s">
        <v>120</v>
      </c>
      <c r="B63" s="55">
        <f>SUM(C63:F63)</f>
        <v>0</v>
      </c>
      <c r="C63" s="61"/>
      <c r="D63" s="61"/>
      <c r="E63" s="61"/>
      <c r="F63" s="61"/>
      <c r="H63" s="23"/>
      <c r="I63" s="4"/>
      <c r="J63" s="56"/>
      <c r="K63" s="47"/>
      <c r="N63" s="56"/>
    </row>
    <row r="64" spans="1:15" ht="10.5" customHeight="1" x14ac:dyDescent="0.2">
      <c r="A64" s="133" t="s">
        <v>121</v>
      </c>
      <c r="B64" s="59">
        <f>SUM(C64:F64)</f>
        <v>4.5</v>
      </c>
      <c r="C64" s="62"/>
      <c r="D64" s="62"/>
      <c r="E64" s="62"/>
      <c r="F64" s="62">
        <v>4.5</v>
      </c>
      <c r="H64" s="23"/>
      <c r="I64" s="4"/>
      <c r="J64" s="56"/>
      <c r="K64" s="47"/>
      <c r="N64" s="56"/>
    </row>
    <row r="65" spans="1:16" ht="6.75" customHeight="1" x14ac:dyDescent="0.2">
      <c r="A65" s="40"/>
      <c r="B65" s="41"/>
      <c r="C65" s="41"/>
      <c r="D65" s="41"/>
      <c r="E65" s="41"/>
      <c r="F65" s="41"/>
      <c r="H65" s="23"/>
      <c r="I65" s="4"/>
      <c r="J65" s="56"/>
      <c r="K65" s="47"/>
      <c r="N65" s="56"/>
    </row>
    <row r="66" spans="1:16" ht="10.5" customHeight="1" x14ac:dyDescent="0.2">
      <c r="A66" s="226" t="s">
        <v>40</v>
      </c>
      <c r="B66" s="227"/>
      <c r="C66" s="227"/>
      <c r="D66" s="227"/>
      <c r="E66" s="227"/>
      <c r="F66" s="227"/>
      <c r="H66" s="23"/>
      <c r="I66" s="4"/>
      <c r="J66" s="56"/>
      <c r="K66" s="47"/>
      <c r="N66" s="56"/>
    </row>
    <row r="67" spans="1:16" ht="10.5" customHeight="1" x14ac:dyDescent="0.2">
      <c r="A67" s="132" t="s">
        <v>120</v>
      </c>
      <c r="B67" s="61">
        <f>SUM(C67:F67)</f>
        <v>473.70000000000005</v>
      </c>
      <c r="C67" s="61">
        <v>401.5</v>
      </c>
      <c r="D67" s="61">
        <v>5.8</v>
      </c>
      <c r="E67" s="61"/>
      <c r="F67" s="161">
        <v>66.400000000000006</v>
      </c>
      <c r="H67" s="23"/>
      <c r="I67" s="4"/>
      <c r="J67" s="56">
        <f>(B67*100/B68)-100</f>
        <v>12.785714285714306</v>
      </c>
      <c r="K67" s="47"/>
      <c r="M67" s="56">
        <f>((C67+E67)*100/(C68+E68))-100</f>
        <v>13.67497168742922</v>
      </c>
      <c r="N67" s="56"/>
      <c r="O67" s="56">
        <f>(F67*100/F68)-100</f>
        <v>7.617504051863861</v>
      </c>
    </row>
    <row r="68" spans="1:16" ht="10.5" customHeight="1" x14ac:dyDescent="0.2">
      <c r="A68" s="133" t="s">
        <v>121</v>
      </c>
      <c r="B68" s="62">
        <f>SUM(C68:F68)</f>
        <v>420</v>
      </c>
      <c r="C68" s="62">
        <v>352.5</v>
      </c>
      <c r="D68" s="62">
        <v>5.0999999999999996</v>
      </c>
      <c r="E68" s="62">
        <v>0.7</v>
      </c>
      <c r="F68" s="64">
        <v>61.7</v>
      </c>
      <c r="H68" s="23"/>
      <c r="I68" s="4"/>
      <c r="J68" s="56"/>
      <c r="K68" s="47"/>
      <c r="N68" s="56"/>
    </row>
    <row r="69" spans="1:16" ht="6.75" customHeight="1" x14ac:dyDescent="0.2">
      <c r="A69" s="273"/>
      <c r="B69" s="274"/>
      <c r="C69" s="274"/>
      <c r="D69" s="274"/>
      <c r="E69" s="274"/>
      <c r="F69" s="274"/>
      <c r="H69" s="23"/>
      <c r="I69" s="4"/>
      <c r="J69" s="56"/>
      <c r="K69" s="47"/>
      <c r="N69" s="56"/>
    </row>
    <row r="70" spans="1:16" ht="10.5" customHeight="1" x14ac:dyDescent="0.2">
      <c r="A70" s="226" t="s">
        <v>41</v>
      </c>
      <c r="B70" s="227"/>
      <c r="C70" s="227"/>
      <c r="D70" s="227"/>
      <c r="E70" s="227"/>
      <c r="F70" s="227"/>
      <c r="H70" s="23"/>
      <c r="I70" s="4"/>
      <c r="J70" s="56"/>
      <c r="K70" s="47"/>
      <c r="N70" s="56"/>
    </row>
    <row r="71" spans="1:16" ht="10.5" customHeight="1" x14ac:dyDescent="0.2">
      <c r="A71" s="132" t="s">
        <v>120</v>
      </c>
      <c r="B71" s="61">
        <f>SUM(C71:F71)</f>
        <v>812.3</v>
      </c>
      <c r="C71" s="61">
        <v>735.3</v>
      </c>
      <c r="D71" s="61">
        <v>10.7</v>
      </c>
      <c r="E71" s="61"/>
      <c r="F71" s="161">
        <v>66.3</v>
      </c>
      <c r="H71" s="23"/>
      <c r="I71" s="4"/>
      <c r="J71" s="56">
        <f>(B71*100/B72)-100</f>
        <v>40.682369241427068</v>
      </c>
      <c r="K71" s="47"/>
      <c r="M71" s="56">
        <f>((C71+E71)*100/(C72+E72))-100</f>
        <v>44.374631847633992</v>
      </c>
      <c r="N71" s="56"/>
      <c r="O71" s="56">
        <f>(F71*100/F72)-100</f>
        <v>9.2257001647446373</v>
      </c>
      <c r="P71" s="214"/>
    </row>
    <row r="72" spans="1:16" ht="10.5" customHeight="1" x14ac:dyDescent="0.2">
      <c r="A72" s="133" t="s">
        <v>121</v>
      </c>
      <c r="B72" s="62">
        <f>SUM(C72:F72)</f>
        <v>577.40000000000009</v>
      </c>
      <c r="C72" s="62">
        <v>508.1</v>
      </c>
      <c r="D72" s="62">
        <v>7.4</v>
      </c>
      <c r="E72" s="62">
        <v>1.2</v>
      </c>
      <c r="F72" s="64">
        <v>60.7</v>
      </c>
      <c r="H72" s="23"/>
      <c r="I72" s="4"/>
      <c r="J72" s="56"/>
      <c r="K72" s="47"/>
      <c r="N72" s="56"/>
    </row>
    <row r="73" spans="1:16" ht="12" customHeight="1" x14ac:dyDescent="0.2">
      <c r="A73" s="218"/>
      <c r="B73" s="219"/>
      <c r="C73" s="219"/>
      <c r="D73" s="219"/>
      <c r="E73" s="219"/>
      <c r="F73" s="219"/>
      <c r="H73" s="23"/>
      <c r="I73" s="4"/>
      <c r="J73" s="56"/>
      <c r="K73" s="47"/>
      <c r="N73" s="56"/>
    </row>
    <row r="74" spans="1:16" ht="12" customHeight="1" x14ac:dyDescent="0.2">
      <c r="A74" s="235" t="s">
        <v>103</v>
      </c>
      <c r="B74" s="236"/>
      <c r="C74" s="236"/>
      <c r="D74" s="236"/>
      <c r="E74" s="236"/>
      <c r="F74" s="236"/>
      <c r="H74" s="23"/>
      <c r="I74" s="4"/>
      <c r="J74" s="56"/>
      <c r="K74" s="47"/>
      <c r="N74" s="56"/>
    </row>
    <row r="75" spans="1:16" ht="10.5" customHeight="1" x14ac:dyDescent="0.2">
      <c r="A75" s="259" t="s">
        <v>42</v>
      </c>
      <c r="B75" s="260"/>
      <c r="C75" s="260"/>
      <c r="D75" s="260"/>
      <c r="E75" s="260"/>
      <c r="F75" s="260"/>
      <c r="H75" s="23"/>
      <c r="I75" s="4"/>
      <c r="J75" s="56"/>
      <c r="K75" s="47"/>
      <c r="N75" s="56"/>
    </row>
    <row r="76" spans="1:16" ht="10.5" customHeight="1" x14ac:dyDescent="0.2">
      <c r="A76" s="132" t="s">
        <v>120</v>
      </c>
      <c r="B76" s="61">
        <f>SUM(C76:F76)</f>
        <v>759.1</v>
      </c>
      <c r="C76" s="61">
        <v>644.6</v>
      </c>
      <c r="D76" s="61">
        <v>9.4</v>
      </c>
      <c r="E76" s="61"/>
      <c r="F76" s="161">
        <v>105.1</v>
      </c>
      <c r="H76" s="23"/>
      <c r="I76" s="4"/>
      <c r="J76" s="56">
        <f>(B76*100/B77)-100</f>
        <v>45.032479938861286</v>
      </c>
      <c r="K76" s="47"/>
      <c r="M76" s="56">
        <f>((C76+E76)*100/(C77+E77))-100</f>
        <v>47.337142857142851</v>
      </c>
      <c r="N76" s="56"/>
      <c r="O76" s="56">
        <f>(F76*100/F77)-100</f>
        <v>32.035175879397002</v>
      </c>
      <c r="P76" s="214"/>
    </row>
    <row r="77" spans="1:16" ht="10.5" customHeight="1" x14ac:dyDescent="0.2">
      <c r="A77" s="133" t="s">
        <v>121</v>
      </c>
      <c r="B77" s="62">
        <f>SUM(C77:F77)</f>
        <v>523.4</v>
      </c>
      <c r="C77" s="62">
        <v>436.5</v>
      </c>
      <c r="D77" s="62">
        <v>6.3</v>
      </c>
      <c r="E77" s="62">
        <v>1</v>
      </c>
      <c r="F77" s="64">
        <v>79.599999999999994</v>
      </c>
      <c r="H77" s="23"/>
      <c r="I77" s="4"/>
      <c r="J77" s="56"/>
      <c r="K77" s="47"/>
      <c r="N77" s="56"/>
    </row>
    <row r="78" spans="1:16" ht="6.75" customHeight="1" x14ac:dyDescent="0.2">
      <c r="A78" s="218"/>
      <c r="B78" s="219"/>
      <c r="C78" s="219"/>
      <c r="D78" s="219"/>
      <c r="E78" s="219"/>
      <c r="F78" s="219"/>
      <c r="H78" s="23"/>
      <c r="I78" s="4"/>
      <c r="J78" s="56"/>
      <c r="K78" s="47"/>
      <c r="N78" s="56"/>
    </row>
    <row r="79" spans="1:16" ht="10.5" customHeight="1" x14ac:dyDescent="0.2">
      <c r="A79" s="226" t="s">
        <v>43</v>
      </c>
      <c r="B79" s="227"/>
      <c r="C79" s="227"/>
      <c r="D79" s="227"/>
      <c r="E79" s="227"/>
      <c r="F79" s="227"/>
      <c r="H79" s="23"/>
      <c r="I79" s="4"/>
      <c r="J79" s="56"/>
      <c r="K79" s="47"/>
      <c r="N79" s="56"/>
    </row>
    <row r="80" spans="1:16" ht="10.5" customHeight="1" x14ac:dyDescent="0.2">
      <c r="A80" s="132" t="s">
        <v>120</v>
      </c>
      <c r="B80" s="61">
        <f>SUM(C80:F80)</f>
        <v>626.70000000000005</v>
      </c>
      <c r="C80" s="61">
        <v>511.8</v>
      </c>
      <c r="D80" s="61">
        <v>7.4</v>
      </c>
      <c r="E80" s="61"/>
      <c r="F80" s="161">
        <v>107.5</v>
      </c>
      <c r="H80" s="23"/>
      <c r="I80" s="4"/>
      <c r="J80" s="56">
        <f>(B80*100/B81)-100</f>
        <v>16.660461653015645</v>
      </c>
      <c r="K80" s="47"/>
      <c r="M80" s="56">
        <f>((C80+E80)*100/(C81+E81))-100</f>
        <v>18.062283737024217</v>
      </c>
      <c r="N80" s="56"/>
      <c r="O80" s="56">
        <f>(F80*100/F81)-100</f>
        <v>10.369609856262826</v>
      </c>
    </row>
    <row r="81" spans="1:22" ht="10.5" customHeight="1" x14ac:dyDescent="0.2">
      <c r="A81" s="133" t="s">
        <v>121</v>
      </c>
      <c r="B81" s="62">
        <f>SUM(C81:F81)</f>
        <v>537.20000000000005</v>
      </c>
      <c r="C81" s="62">
        <v>432.5</v>
      </c>
      <c r="D81" s="62">
        <v>6.3</v>
      </c>
      <c r="E81" s="62">
        <v>1</v>
      </c>
      <c r="F81" s="64">
        <v>97.4</v>
      </c>
      <c r="H81" s="23"/>
      <c r="I81" s="4"/>
      <c r="J81" s="56"/>
      <c r="K81" s="47"/>
      <c r="N81" s="56"/>
    </row>
    <row r="82" spans="1:22" ht="6.75" customHeight="1" x14ac:dyDescent="0.2">
      <c r="A82" s="218"/>
      <c r="B82" s="219"/>
      <c r="C82" s="219"/>
      <c r="D82" s="219"/>
      <c r="E82" s="219"/>
      <c r="F82" s="219"/>
      <c r="H82" s="23"/>
      <c r="I82" s="4"/>
      <c r="J82" s="56"/>
      <c r="K82" s="47"/>
      <c r="N82" s="56"/>
    </row>
    <row r="83" spans="1:22" ht="10.5" customHeight="1" x14ac:dyDescent="0.2">
      <c r="A83" s="259" t="s">
        <v>44</v>
      </c>
      <c r="B83" s="260"/>
      <c r="C83" s="260"/>
      <c r="D83" s="260"/>
      <c r="E83" s="260"/>
      <c r="F83" s="260"/>
      <c r="H83" s="23"/>
      <c r="I83" s="4"/>
      <c r="J83" s="56"/>
      <c r="K83" s="47"/>
      <c r="N83" s="56"/>
    </row>
    <row r="84" spans="1:22" ht="10.5" customHeight="1" x14ac:dyDescent="0.2">
      <c r="A84" s="132" t="s">
        <v>120</v>
      </c>
      <c r="B84" s="61">
        <f>SUM(C84:F84)</f>
        <v>606.90000000000009</v>
      </c>
      <c r="C84" s="61">
        <v>523.20000000000005</v>
      </c>
      <c r="D84" s="61">
        <v>7.6</v>
      </c>
      <c r="E84" s="61"/>
      <c r="F84" s="161">
        <v>76.099999999999994</v>
      </c>
      <c r="H84" s="23"/>
      <c r="I84" s="4"/>
      <c r="J84" s="56">
        <f>(B84*100/B85)-100</f>
        <v>20.632081097197386</v>
      </c>
      <c r="K84" s="47"/>
      <c r="M84" s="56">
        <f>((C84+E84)*100/(C85+E85))-100</f>
        <v>23.571091166745418</v>
      </c>
      <c r="N84" s="56"/>
      <c r="O84" s="56">
        <f>(F84*100/F85)-100</f>
        <v>3.3967391304347814</v>
      </c>
      <c r="Q84" s="179"/>
      <c r="R84" s="88"/>
      <c r="S84" s="93"/>
      <c r="T84" s="93"/>
      <c r="U84" s="93"/>
      <c r="V84" s="93"/>
    </row>
    <row r="85" spans="1:22" ht="10.5" customHeight="1" x14ac:dyDescent="0.2">
      <c r="A85" s="133" t="s">
        <v>121</v>
      </c>
      <c r="B85" s="62">
        <f>SUM(C85:F85)</f>
        <v>503.1</v>
      </c>
      <c r="C85" s="62">
        <v>422</v>
      </c>
      <c r="D85" s="62">
        <v>6.1</v>
      </c>
      <c r="E85" s="62">
        <v>1.4</v>
      </c>
      <c r="F85" s="64">
        <v>73.599999999999994</v>
      </c>
      <c r="H85" s="23"/>
      <c r="I85" s="4"/>
      <c r="J85" s="56"/>
      <c r="K85" s="47"/>
      <c r="N85" s="56"/>
      <c r="Q85" s="194"/>
      <c r="R85" s="195"/>
      <c r="S85" s="196"/>
      <c r="T85" s="196"/>
      <c r="U85" s="196"/>
      <c r="V85" s="196"/>
    </row>
    <row r="86" spans="1:22" ht="7.5" customHeight="1" x14ac:dyDescent="0.2">
      <c r="A86" s="218"/>
      <c r="B86" s="219"/>
      <c r="C86" s="219"/>
      <c r="D86" s="219"/>
      <c r="E86" s="219"/>
      <c r="F86" s="219"/>
      <c r="H86" s="23"/>
      <c r="I86" s="4"/>
      <c r="J86" s="56"/>
      <c r="K86" s="47"/>
      <c r="N86" s="56"/>
    </row>
    <row r="87" spans="1:22" ht="10.5" customHeight="1" x14ac:dyDescent="0.2">
      <c r="A87" s="259" t="s">
        <v>45</v>
      </c>
      <c r="B87" s="260"/>
      <c r="C87" s="260"/>
      <c r="D87" s="260"/>
      <c r="E87" s="260"/>
      <c r="F87" s="260"/>
      <c r="H87" s="23"/>
      <c r="I87" s="4"/>
      <c r="J87" s="56"/>
      <c r="K87" s="47"/>
      <c r="N87" s="56"/>
    </row>
    <row r="88" spans="1:22" ht="10.5" customHeight="1" x14ac:dyDescent="0.2">
      <c r="A88" s="132" t="s">
        <v>120</v>
      </c>
      <c r="B88" s="61">
        <f>SUM(C88:F88)</f>
        <v>1060.9000000000001</v>
      </c>
      <c r="C88" s="61">
        <v>921</v>
      </c>
      <c r="D88" s="61">
        <v>13.4</v>
      </c>
      <c r="E88" s="61"/>
      <c r="F88" s="161">
        <v>126.5</v>
      </c>
      <c r="G88" s="9"/>
      <c r="H88" s="11"/>
      <c r="I88" s="12"/>
      <c r="J88" s="56">
        <f>(B88*100/B89)-100</f>
        <v>22.110957642725609</v>
      </c>
      <c r="K88" s="47"/>
      <c r="M88" s="56">
        <f>((C88+E88)*100/(C89+E89))-100</f>
        <v>27.52700083079479</v>
      </c>
      <c r="N88" s="56"/>
      <c r="O88" s="56">
        <f>(F88*100/F89)-100</f>
        <v>-7.0536370315944055</v>
      </c>
    </row>
    <row r="89" spans="1:22" ht="10.5" customHeight="1" x14ac:dyDescent="0.2">
      <c r="A89" s="133" t="s">
        <v>121</v>
      </c>
      <c r="B89" s="62">
        <f>SUM(C89:F89)</f>
        <v>868.80000000000007</v>
      </c>
      <c r="C89" s="62">
        <v>721.2</v>
      </c>
      <c r="D89" s="62">
        <v>10.5</v>
      </c>
      <c r="E89" s="62">
        <v>1</v>
      </c>
      <c r="F89" s="64">
        <v>136.1</v>
      </c>
      <c r="H89" s="23"/>
      <c r="I89" s="4"/>
      <c r="J89" s="56"/>
      <c r="K89" s="47"/>
      <c r="N89" s="56"/>
    </row>
    <row r="90" spans="1:22" ht="6.75" customHeight="1" x14ac:dyDescent="0.2">
      <c r="A90" s="218"/>
      <c r="B90" s="219"/>
      <c r="C90" s="219"/>
      <c r="D90" s="219"/>
      <c r="E90" s="219"/>
      <c r="F90" s="219"/>
      <c r="H90" s="23"/>
      <c r="I90" s="4"/>
      <c r="J90" s="56"/>
      <c r="K90" s="47"/>
      <c r="N90" s="56"/>
    </row>
    <row r="91" spans="1:22" ht="10.5" customHeight="1" x14ac:dyDescent="0.2">
      <c r="A91" s="271" t="s">
        <v>46</v>
      </c>
      <c r="B91" s="272"/>
      <c r="C91" s="272"/>
      <c r="D91" s="272"/>
      <c r="E91" s="272"/>
      <c r="F91" s="272"/>
      <c r="H91" s="23"/>
      <c r="I91" s="4"/>
      <c r="J91" s="56"/>
      <c r="K91" s="47"/>
      <c r="N91" s="56"/>
    </row>
    <row r="92" spans="1:22" ht="10.5" customHeight="1" x14ac:dyDescent="0.2">
      <c r="A92" s="132" t="s">
        <v>120</v>
      </c>
      <c r="B92" s="61">
        <f>SUM(C92:F92)</f>
        <v>1527.6</v>
      </c>
      <c r="C92" s="61">
        <v>1465.8</v>
      </c>
      <c r="D92" s="61">
        <v>21.3</v>
      </c>
      <c r="E92" s="61"/>
      <c r="F92" s="61">
        <v>40.5</v>
      </c>
      <c r="H92" s="23"/>
      <c r="I92" s="4"/>
      <c r="J92" s="56">
        <f>(B92*100/B93)-100</f>
        <v>13.931980906921268</v>
      </c>
      <c r="K92" s="47"/>
      <c r="M92" s="56">
        <f>((C92+E92)*100/(C93+E93))-100</f>
        <v>14.105558150397016</v>
      </c>
      <c r="N92" s="56"/>
      <c r="O92" s="56">
        <f>(F92*100/F93)-100</f>
        <v>7.7127659574468055</v>
      </c>
    </row>
    <row r="93" spans="1:22" ht="10.5" customHeight="1" x14ac:dyDescent="0.2">
      <c r="A93" s="133" t="s">
        <v>121</v>
      </c>
      <c r="B93" s="62">
        <f>SUM(C93:F93)</f>
        <v>1340.7999999999997</v>
      </c>
      <c r="C93" s="62">
        <v>1281.5</v>
      </c>
      <c r="D93" s="62">
        <v>18.600000000000001</v>
      </c>
      <c r="E93" s="62">
        <v>3.1</v>
      </c>
      <c r="F93" s="62">
        <v>37.6</v>
      </c>
      <c r="H93" s="23"/>
      <c r="I93" s="4"/>
      <c r="J93" s="56"/>
      <c r="K93" s="47"/>
      <c r="N93" s="56"/>
    </row>
    <row r="94" spans="1:22" ht="6.75" customHeight="1" x14ac:dyDescent="0.2">
      <c r="A94" s="218"/>
      <c r="B94" s="219"/>
      <c r="C94" s="219"/>
      <c r="D94" s="219"/>
      <c r="E94" s="219"/>
      <c r="F94" s="301"/>
      <c r="H94" s="23"/>
      <c r="I94" s="4"/>
      <c r="J94" s="56"/>
      <c r="K94" s="47"/>
      <c r="N94" s="56"/>
    </row>
    <row r="95" spans="1:22" ht="10.5" customHeight="1" x14ac:dyDescent="0.2">
      <c r="A95" s="226" t="s">
        <v>47</v>
      </c>
      <c r="B95" s="227"/>
      <c r="C95" s="227"/>
      <c r="D95" s="227"/>
      <c r="E95" s="227"/>
      <c r="F95" s="227"/>
      <c r="H95" s="23"/>
      <c r="I95" s="4"/>
      <c r="J95" s="56"/>
      <c r="K95" s="47"/>
      <c r="N95" s="56"/>
    </row>
    <row r="96" spans="1:22" ht="10.5" customHeight="1" x14ac:dyDescent="0.2">
      <c r="A96" s="132" t="s">
        <v>120</v>
      </c>
      <c r="B96" s="55">
        <f>SUM(C96:F96)</f>
        <v>476.7</v>
      </c>
      <c r="C96" s="61">
        <v>464.8</v>
      </c>
      <c r="D96" s="61">
        <v>6.7</v>
      </c>
      <c r="E96" s="61"/>
      <c r="F96" s="61">
        <v>5.2</v>
      </c>
      <c r="H96" s="23"/>
      <c r="I96" s="4"/>
      <c r="J96" s="56">
        <f>(B96*100/B97)-100</f>
        <v>16.013628620102224</v>
      </c>
      <c r="K96" s="47"/>
      <c r="M96" s="56">
        <f>((C96+E96)*100/(C97+E97))-100</f>
        <v>16.229057264316083</v>
      </c>
      <c r="N96" s="56"/>
      <c r="O96" s="56">
        <f>(F96*100/F97)-100</f>
        <v>0</v>
      </c>
    </row>
    <row r="97" spans="1:15" ht="10.5" customHeight="1" x14ac:dyDescent="0.2">
      <c r="A97" s="133" t="s">
        <v>121</v>
      </c>
      <c r="B97" s="59">
        <f>SUM(C97:F97)</f>
        <v>410.9</v>
      </c>
      <c r="C97" s="62">
        <v>398.9</v>
      </c>
      <c r="D97" s="62">
        <v>5.8</v>
      </c>
      <c r="E97" s="62">
        <v>1</v>
      </c>
      <c r="F97" s="62">
        <v>5.2</v>
      </c>
      <c r="H97" s="23"/>
      <c r="I97" s="4"/>
      <c r="J97" s="56"/>
      <c r="K97" s="47"/>
      <c r="N97" s="56"/>
    </row>
    <row r="98" spans="1:15" ht="6.75" customHeight="1" x14ac:dyDescent="0.2">
      <c r="A98" s="218"/>
      <c r="B98" s="219"/>
      <c r="C98" s="219"/>
      <c r="D98" s="219"/>
      <c r="E98" s="219"/>
      <c r="F98" s="219"/>
      <c r="H98" s="23"/>
      <c r="I98" s="4"/>
      <c r="J98" s="56"/>
      <c r="K98" s="47"/>
      <c r="N98" s="56"/>
    </row>
    <row r="99" spans="1:15" ht="10.5" customHeight="1" x14ac:dyDescent="0.2">
      <c r="A99" s="271" t="s">
        <v>145</v>
      </c>
      <c r="B99" s="272"/>
      <c r="C99" s="272"/>
      <c r="D99" s="272"/>
      <c r="E99" s="272"/>
      <c r="F99" s="272"/>
      <c r="H99" s="23"/>
      <c r="I99" s="4"/>
      <c r="J99" s="56"/>
      <c r="K99" s="47"/>
      <c r="N99" s="56"/>
    </row>
    <row r="100" spans="1:15" ht="10.5" customHeight="1" x14ac:dyDescent="0.2">
      <c r="A100" s="132" t="s">
        <v>120</v>
      </c>
      <c r="B100" s="55">
        <f>SUM(C100:F100)</f>
        <v>700.7</v>
      </c>
      <c r="C100" s="61">
        <v>572.9</v>
      </c>
      <c r="D100" s="61">
        <v>8.1</v>
      </c>
      <c r="E100" s="61"/>
      <c r="F100" s="61">
        <v>119.7</v>
      </c>
      <c r="H100" s="23"/>
      <c r="I100" s="4"/>
      <c r="J100" s="56">
        <f>(B100*100/B101)-100</f>
        <v>8.3836040216550884</v>
      </c>
      <c r="K100" s="35"/>
      <c r="M100" s="56">
        <f>((C100+E100)*100/(C101+E101))-100</f>
        <v>4.7732260424286892</v>
      </c>
      <c r="N100" s="56"/>
      <c r="O100" s="56">
        <f>(F100*100/F101)-100</f>
        <v>30.392156862745111</v>
      </c>
    </row>
    <row r="101" spans="1:15" ht="10.5" customHeight="1" x14ac:dyDescent="0.2">
      <c r="A101" s="133" t="s">
        <v>121</v>
      </c>
      <c r="B101" s="59">
        <f>SUM(C101:F101)</f>
        <v>646.49999999999989</v>
      </c>
      <c r="C101" s="62">
        <v>546</v>
      </c>
      <c r="D101" s="62">
        <v>7.9</v>
      </c>
      <c r="E101" s="62">
        <v>0.8</v>
      </c>
      <c r="F101" s="62">
        <v>91.8</v>
      </c>
      <c r="H101" s="23"/>
      <c r="I101" s="4"/>
      <c r="J101" s="56"/>
      <c r="K101" s="47"/>
      <c r="N101" s="56"/>
    </row>
    <row r="102" spans="1:15" ht="6.75" customHeight="1" x14ac:dyDescent="0.2">
      <c r="A102" s="218"/>
      <c r="B102" s="219"/>
      <c r="C102" s="219"/>
      <c r="D102" s="219"/>
      <c r="E102" s="219"/>
      <c r="F102" s="219"/>
      <c r="H102" s="23"/>
      <c r="I102" s="4"/>
      <c r="J102" s="56"/>
      <c r="K102" s="47"/>
      <c r="N102" s="56"/>
    </row>
    <row r="103" spans="1:15" ht="10.5" customHeight="1" x14ac:dyDescent="0.2">
      <c r="A103" s="220" t="s">
        <v>146</v>
      </c>
      <c r="B103" s="221"/>
      <c r="C103" s="221"/>
      <c r="D103" s="221"/>
      <c r="E103" s="221"/>
      <c r="F103" s="221"/>
      <c r="H103" s="23"/>
      <c r="I103" s="4"/>
      <c r="J103" s="56"/>
      <c r="K103" s="47"/>
      <c r="N103" s="56"/>
    </row>
    <row r="104" spans="1:15" ht="10.5" customHeight="1" x14ac:dyDescent="0.2">
      <c r="A104" s="132" t="s">
        <v>120</v>
      </c>
      <c r="B104" s="55">
        <f>SUM(C104:F104)</f>
        <v>290</v>
      </c>
      <c r="C104" s="61">
        <v>285.7</v>
      </c>
      <c r="D104" s="61">
        <v>4.3</v>
      </c>
      <c r="E104" s="61"/>
      <c r="F104" s="61"/>
      <c r="H104" s="23"/>
      <c r="I104" s="4"/>
      <c r="J104" s="56">
        <v>6.6976024748646807</v>
      </c>
      <c r="K104" s="47"/>
      <c r="N104" s="56"/>
    </row>
    <row r="105" spans="1:15" ht="10.5" customHeight="1" x14ac:dyDescent="0.2">
      <c r="A105" s="133" t="s">
        <v>121</v>
      </c>
      <c r="B105" s="59">
        <f>SUM(C105:F105)</f>
        <v>250</v>
      </c>
      <c r="C105" s="62">
        <v>180.5</v>
      </c>
      <c r="D105" s="62">
        <v>2.6</v>
      </c>
      <c r="E105" s="62"/>
      <c r="F105" s="62">
        <v>66.900000000000006</v>
      </c>
      <c r="H105" s="23"/>
      <c r="I105" s="4"/>
      <c r="J105" s="56"/>
      <c r="K105" s="47"/>
      <c r="N105" s="56"/>
    </row>
    <row r="106" spans="1:15" ht="6.75" customHeight="1" x14ac:dyDescent="0.2">
      <c r="A106" s="218"/>
      <c r="B106" s="219"/>
      <c r="C106" s="219"/>
      <c r="D106" s="219"/>
      <c r="E106" s="219"/>
      <c r="F106" s="219"/>
      <c r="H106" s="23"/>
      <c r="I106" s="4"/>
      <c r="J106" s="56"/>
      <c r="K106" s="47"/>
      <c r="N106" s="56"/>
    </row>
    <row r="107" spans="1:15" ht="10.5" customHeight="1" x14ac:dyDescent="0.2">
      <c r="A107" s="226" t="s">
        <v>48</v>
      </c>
      <c r="B107" s="227"/>
      <c r="C107" s="227"/>
      <c r="D107" s="227"/>
      <c r="E107" s="227"/>
      <c r="F107" s="227"/>
      <c r="H107" s="23"/>
      <c r="I107" s="4"/>
      <c r="J107" s="56"/>
      <c r="K107" s="35"/>
      <c r="N107" s="56"/>
    </row>
    <row r="108" spans="1:15" ht="10.5" customHeight="1" x14ac:dyDescent="0.2">
      <c r="A108" s="132" t="s">
        <v>120</v>
      </c>
      <c r="B108" s="61">
        <f>SUM(C108:F108)</f>
        <v>35</v>
      </c>
      <c r="C108" s="61"/>
      <c r="D108" s="61"/>
      <c r="E108" s="61"/>
      <c r="F108" s="61">
        <v>35</v>
      </c>
      <c r="H108" s="23"/>
      <c r="I108" s="4"/>
      <c r="J108" s="56">
        <f>(B108*100/B109)-100</f>
        <v>16.666666666666671</v>
      </c>
      <c r="K108" s="228"/>
      <c r="N108" s="56"/>
      <c r="O108" s="178">
        <f>(F108*100/F109)-100</f>
        <v>16.666666666666671</v>
      </c>
    </row>
    <row r="109" spans="1:15" ht="10.5" customHeight="1" x14ac:dyDescent="0.2">
      <c r="A109" s="133" t="s">
        <v>121</v>
      </c>
      <c r="B109" s="62">
        <f>SUM(C109:F109)</f>
        <v>30</v>
      </c>
      <c r="C109" s="62"/>
      <c r="D109" s="62"/>
      <c r="E109" s="62"/>
      <c r="F109" s="62">
        <v>30</v>
      </c>
      <c r="H109" s="23"/>
      <c r="I109" s="4"/>
      <c r="J109" s="56"/>
      <c r="K109" s="228"/>
      <c r="N109" s="56"/>
    </row>
    <row r="110" spans="1:15" ht="6.75" customHeight="1" x14ac:dyDescent="0.2">
      <c r="A110" s="218"/>
      <c r="B110" s="219"/>
      <c r="C110" s="219"/>
      <c r="D110" s="219"/>
      <c r="E110" s="219"/>
      <c r="F110" s="219"/>
      <c r="H110" s="23"/>
      <c r="I110" s="4"/>
      <c r="J110" s="56"/>
      <c r="K110" s="44"/>
      <c r="N110" s="56"/>
    </row>
    <row r="111" spans="1:15" ht="10.5" customHeight="1" x14ac:dyDescent="0.2">
      <c r="A111" s="226" t="s">
        <v>92</v>
      </c>
      <c r="B111" s="227"/>
      <c r="C111" s="227"/>
      <c r="D111" s="227"/>
      <c r="E111" s="227"/>
      <c r="F111" s="227"/>
      <c r="H111" s="23"/>
      <c r="I111" s="4"/>
      <c r="J111" s="56"/>
      <c r="K111" s="228"/>
      <c r="N111" s="56"/>
    </row>
    <row r="112" spans="1:15" ht="10.5" customHeight="1" x14ac:dyDescent="0.2">
      <c r="A112" s="132" t="s">
        <v>120</v>
      </c>
      <c r="B112" s="61">
        <f>SUM(C112:F112)</f>
        <v>35</v>
      </c>
      <c r="C112" s="61"/>
      <c r="D112" s="61"/>
      <c r="E112" s="61"/>
      <c r="F112" s="61">
        <v>35</v>
      </c>
      <c r="H112" s="23"/>
      <c r="I112" s="4"/>
      <c r="J112" s="56">
        <f>(B112*100/B113)-100</f>
        <v>0</v>
      </c>
      <c r="K112" s="228"/>
      <c r="N112" s="56"/>
      <c r="O112" s="56">
        <f>(F112*100/F113)-100</f>
        <v>0</v>
      </c>
    </row>
    <row r="113" spans="1:15" ht="10.5" customHeight="1" x14ac:dyDescent="0.2">
      <c r="A113" s="133" t="s">
        <v>121</v>
      </c>
      <c r="B113" s="62">
        <f>SUM(C113:F113)</f>
        <v>35</v>
      </c>
      <c r="C113" s="62"/>
      <c r="D113" s="62"/>
      <c r="E113" s="62"/>
      <c r="F113" s="62">
        <v>35</v>
      </c>
      <c r="H113" s="23"/>
      <c r="I113" s="4"/>
      <c r="J113" s="56"/>
      <c r="K113" s="228"/>
      <c r="N113" s="56"/>
    </row>
    <row r="114" spans="1:15" ht="6.75" customHeight="1" x14ac:dyDescent="0.2">
      <c r="A114" s="40"/>
      <c r="B114" s="63"/>
      <c r="C114" s="63"/>
      <c r="D114" s="63"/>
      <c r="E114" s="63"/>
      <c r="F114" s="63"/>
      <c r="H114" s="23"/>
      <c r="I114" s="4"/>
      <c r="J114" s="56"/>
      <c r="K114" s="44"/>
      <c r="N114" s="56"/>
    </row>
    <row r="115" spans="1:15" ht="10.5" customHeight="1" x14ac:dyDescent="0.2">
      <c r="A115" s="220" t="s">
        <v>93</v>
      </c>
      <c r="B115" s="221"/>
      <c r="C115" s="221"/>
      <c r="D115" s="221"/>
      <c r="E115" s="221"/>
      <c r="F115" s="221"/>
      <c r="H115" s="23"/>
      <c r="I115" s="4"/>
      <c r="J115" s="56"/>
      <c r="K115" s="35"/>
      <c r="N115" s="56"/>
    </row>
    <row r="116" spans="1:15" ht="10.5" customHeight="1" x14ac:dyDescent="0.2">
      <c r="A116" s="132" t="s">
        <v>120</v>
      </c>
      <c r="B116" s="55">
        <f>SUM(C116:F116)</f>
        <v>35</v>
      </c>
      <c r="C116" s="55"/>
      <c r="D116" s="55"/>
      <c r="E116" s="55"/>
      <c r="F116" s="55">
        <v>35</v>
      </c>
      <c r="H116" s="23"/>
      <c r="I116" s="4"/>
      <c r="J116" s="56">
        <f>(B116*100/B117)-100</f>
        <v>0</v>
      </c>
      <c r="K116" s="35"/>
      <c r="N116" s="56"/>
      <c r="O116" s="56"/>
    </row>
    <row r="117" spans="1:15" ht="10.5" customHeight="1" x14ac:dyDescent="0.2">
      <c r="A117" s="133" t="s">
        <v>121</v>
      </c>
      <c r="B117" s="59">
        <f>SUM(C117:F117)</f>
        <v>35</v>
      </c>
      <c r="C117" s="59"/>
      <c r="D117" s="59"/>
      <c r="E117" s="59"/>
      <c r="F117" s="59">
        <v>35</v>
      </c>
      <c r="H117" s="23"/>
      <c r="I117" s="4"/>
      <c r="J117" s="56"/>
      <c r="K117" s="35"/>
      <c r="N117" s="56"/>
    </row>
    <row r="118" spans="1:15" ht="6.75" customHeight="1" x14ac:dyDescent="0.2">
      <c r="A118" s="269"/>
      <c r="B118" s="270"/>
      <c r="C118" s="270"/>
      <c r="D118" s="270"/>
      <c r="E118" s="270"/>
      <c r="F118" s="270"/>
      <c r="H118" s="23"/>
      <c r="I118" s="4"/>
      <c r="J118" s="56"/>
      <c r="K118" s="35"/>
      <c r="N118" s="56"/>
    </row>
    <row r="119" spans="1:15" ht="10.5" customHeight="1" x14ac:dyDescent="0.2">
      <c r="A119" s="226" t="s">
        <v>49</v>
      </c>
      <c r="B119" s="227"/>
      <c r="C119" s="227"/>
      <c r="D119" s="227"/>
      <c r="E119" s="227"/>
      <c r="F119" s="227"/>
      <c r="H119" s="23"/>
      <c r="I119" s="4"/>
      <c r="J119" s="56"/>
      <c r="K119" s="35"/>
      <c r="N119" s="56"/>
    </row>
    <row r="120" spans="1:15" ht="10.5" customHeight="1" x14ac:dyDescent="0.2">
      <c r="A120" s="132" t="s">
        <v>120</v>
      </c>
      <c r="B120" s="61">
        <f>SUM(C120:F120)</f>
        <v>80</v>
      </c>
      <c r="C120" s="61"/>
      <c r="D120" s="61"/>
      <c r="E120" s="61"/>
      <c r="F120" s="61">
        <v>80</v>
      </c>
      <c r="H120" s="23"/>
      <c r="I120" s="4"/>
      <c r="J120" s="56">
        <f>(B120*100/B121)-100</f>
        <v>30.293159609120522</v>
      </c>
      <c r="K120" s="35"/>
      <c r="N120" s="56"/>
      <c r="O120" s="56"/>
    </row>
    <row r="121" spans="1:15" ht="10.5" customHeight="1" x14ac:dyDescent="0.2">
      <c r="A121" s="133" t="s">
        <v>121</v>
      </c>
      <c r="B121" s="62">
        <f>SUM(C121:F121)</f>
        <v>61.4</v>
      </c>
      <c r="C121" s="62"/>
      <c r="D121" s="62"/>
      <c r="E121" s="62"/>
      <c r="F121" s="62">
        <v>61.4</v>
      </c>
      <c r="H121" s="23"/>
      <c r="I121" s="4"/>
      <c r="J121" s="56"/>
      <c r="K121" s="35"/>
      <c r="N121" s="56"/>
    </row>
    <row r="122" spans="1:15" ht="6.75" customHeight="1" x14ac:dyDescent="0.2">
      <c r="A122" s="218"/>
      <c r="B122" s="219"/>
      <c r="C122" s="219"/>
      <c r="D122" s="219"/>
      <c r="E122" s="219"/>
      <c r="F122" s="219"/>
      <c r="H122" s="23"/>
      <c r="I122" s="4"/>
      <c r="J122" s="56"/>
      <c r="K122" s="35"/>
      <c r="N122" s="56"/>
    </row>
    <row r="123" spans="1:15" ht="10.5" customHeight="1" x14ac:dyDescent="0.2">
      <c r="A123" s="217" t="s">
        <v>147</v>
      </c>
      <c r="B123" s="217"/>
      <c r="C123" s="217"/>
      <c r="D123" s="217"/>
      <c r="E123" s="217"/>
      <c r="F123" s="217"/>
      <c r="H123" s="23"/>
      <c r="I123" s="4"/>
      <c r="J123" s="56"/>
      <c r="K123" s="35"/>
      <c r="N123" s="56"/>
    </row>
    <row r="124" spans="1:15" ht="10.5" customHeight="1" x14ac:dyDescent="0.2">
      <c r="A124" s="132" t="s">
        <v>120</v>
      </c>
      <c r="B124" s="65">
        <f>SUM(C124:F124)</f>
        <v>360</v>
      </c>
      <c r="C124" s="66"/>
      <c r="D124" s="66"/>
      <c r="E124" s="66"/>
      <c r="F124" s="65">
        <v>360</v>
      </c>
      <c r="H124" s="23"/>
      <c r="I124" s="4"/>
      <c r="J124" s="213">
        <f>(B124*100/B125)-100</f>
        <v>9.4224924012158056</v>
      </c>
      <c r="K124" s="35"/>
      <c r="N124" s="56"/>
      <c r="O124" s="56"/>
    </row>
    <row r="125" spans="1:15" ht="10.5" customHeight="1" x14ac:dyDescent="0.2">
      <c r="A125" s="133" t="s">
        <v>121</v>
      </c>
      <c r="B125" s="62">
        <f>SUM(C125:F125)</f>
        <v>329</v>
      </c>
      <c r="C125" s="67"/>
      <c r="D125" s="67"/>
      <c r="E125" s="67"/>
      <c r="F125" s="62">
        <v>329</v>
      </c>
      <c r="H125" s="23"/>
      <c r="I125" s="4"/>
      <c r="J125" s="56"/>
      <c r="K125" s="35"/>
      <c r="N125" s="56"/>
    </row>
    <row r="126" spans="1:15" ht="6.75" customHeight="1" x14ac:dyDescent="0.2">
      <c r="A126" s="218"/>
      <c r="B126" s="219"/>
      <c r="C126" s="219"/>
      <c r="D126" s="219"/>
      <c r="E126" s="219"/>
      <c r="F126" s="219"/>
      <c r="H126" s="23"/>
      <c r="I126" s="4"/>
      <c r="J126" s="56"/>
      <c r="K126" s="35"/>
      <c r="N126" s="56"/>
    </row>
    <row r="127" spans="1:15" ht="10.5" customHeight="1" x14ac:dyDescent="0.2">
      <c r="A127" s="217" t="s">
        <v>50</v>
      </c>
      <c r="B127" s="217"/>
      <c r="C127" s="217"/>
      <c r="D127" s="217"/>
      <c r="E127" s="217"/>
      <c r="F127" s="217"/>
      <c r="H127" s="23"/>
      <c r="I127" s="4"/>
      <c r="J127" s="56"/>
      <c r="K127" s="35"/>
      <c r="N127" s="56"/>
    </row>
    <row r="128" spans="1:15" ht="10.5" customHeight="1" x14ac:dyDescent="0.2">
      <c r="A128" s="132" t="s">
        <v>120</v>
      </c>
      <c r="B128" s="65">
        <f>SUM(C128:F128)</f>
        <v>195.9</v>
      </c>
      <c r="C128" s="66"/>
      <c r="D128" s="66"/>
      <c r="E128" s="66"/>
      <c r="F128" s="65">
        <v>195.9</v>
      </c>
      <c r="H128" s="23"/>
      <c r="I128" s="4"/>
      <c r="J128" s="56">
        <f>(B128*100/B129)-100</f>
        <v>-2.0499999999999972</v>
      </c>
      <c r="K128" s="35"/>
      <c r="N128" s="56"/>
    </row>
    <row r="129" spans="1:15" ht="10.5" customHeight="1" x14ac:dyDescent="0.2">
      <c r="A129" s="133" t="s">
        <v>121</v>
      </c>
      <c r="B129" s="62">
        <v>200</v>
      </c>
      <c r="C129" s="62"/>
      <c r="D129" s="62"/>
      <c r="E129" s="62"/>
      <c r="F129" s="62">
        <v>200</v>
      </c>
      <c r="H129" s="23"/>
      <c r="I129" s="4"/>
      <c r="J129" s="56"/>
      <c r="K129" s="35"/>
      <c r="N129" s="56"/>
    </row>
    <row r="130" spans="1:15" ht="6.75" customHeight="1" x14ac:dyDescent="0.2">
      <c r="A130" s="218"/>
      <c r="B130" s="219"/>
      <c r="C130" s="219"/>
      <c r="D130" s="219"/>
      <c r="E130" s="219"/>
      <c r="F130" s="219"/>
      <c r="H130" s="23"/>
      <c r="I130" s="4"/>
      <c r="J130" s="56"/>
      <c r="K130" s="35"/>
      <c r="N130" s="56"/>
    </row>
    <row r="131" spans="1:15" ht="10.5" customHeight="1" x14ac:dyDescent="0.2">
      <c r="A131" s="217" t="s">
        <v>51</v>
      </c>
      <c r="B131" s="217"/>
      <c r="C131" s="217"/>
      <c r="D131" s="217"/>
      <c r="E131" s="217"/>
      <c r="F131" s="217"/>
      <c r="H131" s="23"/>
      <c r="I131" s="4"/>
      <c r="J131" s="56"/>
      <c r="K131" s="35"/>
      <c r="N131" s="56"/>
    </row>
    <row r="132" spans="1:15" ht="10.5" customHeight="1" x14ac:dyDescent="0.2">
      <c r="A132" s="132" t="s">
        <v>120</v>
      </c>
      <c r="B132" s="65">
        <f>SUM(C132:F132)</f>
        <v>90</v>
      </c>
      <c r="C132" s="66"/>
      <c r="D132" s="66"/>
      <c r="E132" s="66"/>
      <c r="F132" s="65">
        <v>90</v>
      </c>
      <c r="H132" s="23"/>
      <c r="I132" s="4"/>
      <c r="J132" s="56">
        <f>(B132*100/B133)-100</f>
        <v>12.5</v>
      </c>
      <c r="K132" s="35"/>
      <c r="N132" s="56"/>
      <c r="O132" s="56"/>
    </row>
    <row r="133" spans="1:15" ht="10.5" customHeight="1" x14ac:dyDescent="0.2">
      <c r="A133" s="133" t="s">
        <v>121</v>
      </c>
      <c r="B133" s="62">
        <f>SUM(C133:F133)</f>
        <v>80</v>
      </c>
      <c r="C133" s="62"/>
      <c r="D133" s="62"/>
      <c r="E133" s="62"/>
      <c r="F133" s="62">
        <v>80</v>
      </c>
      <c r="H133" s="23"/>
      <c r="I133" s="4"/>
      <c r="J133" s="56"/>
      <c r="K133" s="35"/>
      <c r="N133" s="56"/>
    </row>
    <row r="134" spans="1:15" ht="6.75" customHeight="1" x14ac:dyDescent="0.2">
      <c r="A134" s="218"/>
      <c r="B134" s="219"/>
      <c r="C134" s="219"/>
      <c r="D134" s="219"/>
      <c r="E134" s="219"/>
      <c r="F134" s="219"/>
      <c r="H134" s="23"/>
      <c r="I134" s="4"/>
      <c r="J134" s="56"/>
      <c r="K134" s="35"/>
      <c r="N134" s="56"/>
    </row>
    <row r="135" spans="1:15" ht="10.5" customHeight="1" x14ac:dyDescent="0.2">
      <c r="A135" s="217" t="s">
        <v>52</v>
      </c>
      <c r="B135" s="217"/>
      <c r="C135" s="217"/>
      <c r="D135" s="217"/>
      <c r="E135" s="217"/>
      <c r="F135" s="217"/>
      <c r="H135" s="23"/>
      <c r="I135" s="4"/>
      <c r="J135" s="56"/>
      <c r="K135" s="35"/>
      <c r="N135" s="56"/>
    </row>
    <row r="136" spans="1:15" ht="10.5" customHeight="1" x14ac:dyDescent="0.2">
      <c r="A136" s="132" t="s">
        <v>120</v>
      </c>
      <c r="B136" s="65">
        <f>SUM(C136:F136)</f>
        <v>42</v>
      </c>
      <c r="C136" s="66"/>
      <c r="D136" s="66"/>
      <c r="E136" s="66"/>
      <c r="F136" s="65">
        <v>42</v>
      </c>
      <c r="H136" s="23"/>
      <c r="I136" s="4"/>
      <c r="J136" s="56">
        <f>(B136*100/B137)-100</f>
        <v>23.529411764705884</v>
      </c>
      <c r="K136" s="35"/>
      <c r="N136" s="56"/>
      <c r="O136" s="56"/>
    </row>
    <row r="137" spans="1:15" ht="10.5" customHeight="1" x14ac:dyDescent="0.2">
      <c r="A137" s="133" t="s">
        <v>121</v>
      </c>
      <c r="B137" s="62">
        <f>SUM(C137:F137)</f>
        <v>34</v>
      </c>
      <c r="C137" s="67"/>
      <c r="D137" s="67"/>
      <c r="E137" s="67"/>
      <c r="F137" s="62">
        <v>34</v>
      </c>
      <c r="H137" s="23"/>
      <c r="I137" s="4"/>
      <c r="J137" s="56"/>
      <c r="K137" s="35"/>
      <c r="N137" s="56"/>
    </row>
    <row r="138" spans="1:15" ht="6.75" customHeight="1" x14ac:dyDescent="0.2">
      <c r="A138" s="218"/>
      <c r="B138" s="219"/>
      <c r="C138" s="219"/>
      <c r="D138" s="219"/>
      <c r="E138" s="219"/>
      <c r="F138" s="219"/>
      <c r="H138" s="23"/>
      <c r="I138" s="4"/>
      <c r="J138" s="56"/>
      <c r="K138" s="35"/>
      <c r="N138" s="56"/>
    </row>
    <row r="139" spans="1:15" ht="10.5" customHeight="1" x14ac:dyDescent="0.2">
      <c r="A139" s="217" t="s">
        <v>53</v>
      </c>
      <c r="B139" s="217"/>
      <c r="C139" s="217"/>
      <c r="D139" s="217"/>
      <c r="E139" s="217"/>
      <c r="F139" s="217"/>
      <c r="H139" s="23"/>
      <c r="I139" s="4"/>
      <c r="J139" s="56"/>
      <c r="K139" s="35"/>
      <c r="N139" s="56"/>
    </row>
    <row r="140" spans="1:15" ht="10.5" customHeight="1" x14ac:dyDescent="0.2">
      <c r="A140" s="132" t="s">
        <v>120</v>
      </c>
      <c r="B140" s="65">
        <f>SUM(C140:F140)</f>
        <v>72</v>
      </c>
      <c r="C140" s="66"/>
      <c r="D140" s="66"/>
      <c r="E140" s="66"/>
      <c r="F140" s="65">
        <v>72</v>
      </c>
      <c r="H140" s="23"/>
      <c r="I140" s="4"/>
      <c r="J140" s="56">
        <f>(B140*100/B141)-100</f>
        <v>24.137931034482762</v>
      </c>
      <c r="K140" s="35"/>
      <c r="N140" s="56"/>
      <c r="O140" s="56"/>
    </row>
    <row r="141" spans="1:15" ht="10.5" customHeight="1" x14ac:dyDescent="0.2">
      <c r="A141" s="133" t="s">
        <v>121</v>
      </c>
      <c r="B141" s="62">
        <f>SUM(C141:F141)</f>
        <v>58</v>
      </c>
      <c r="C141" s="67"/>
      <c r="D141" s="67"/>
      <c r="E141" s="67"/>
      <c r="F141" s="62">
        <v>58</v>
      </c>
      <c r="H141" s="23"/>
      <c r="I141" s="4"/>
      <c r="J141" s="56"/>
      <c r="K141" s="35"/>
      <c r="N141" s="56"/>
    </row>
    <row r="142" spans="1:15" ht="6" customHeight="1" x14ac:dyDescent="0.2">
      <c r="A142" s="218"/>
      <c r="B142" s="219"/>
      <c r="C142" s="219"/>
      <c r="D142" s="219"/>
      <c r="E142" s="219"/>
      <c r="F142" s="219"/>
      <c r="H142" s="23"/>
      <c r="I142" s="4"/>
      <c r="J142" s="56"/>
      <c r="K142" s="35"/>
      <c r="N142" s="56"/>
    </row>
    <row r="143" spans="1:15" ht="10.5" customHeight="1" x14ac:dyDescent="0.2">
      <c r="A143" s="220" t="s">
        <v>54</v>
      </c>
      <c r="B143" s="221"/>
      <c r="C143" s="221"/>
      <c r="D143" s="221"/>
      <c r="E143" s="221"/>
      <c r="F143" s="221"/>
      <c r="H143" s="23"/>
      <c r="I143" s="4"/>
      <c r="J143" s="56"/>
      <c r="K143" s="228"/>
      <c r="N143" s="56"/>
    </row>
    <row r="144" spans="1:15" ht="10.5" customHeight="1" x14ac:dyDescent="0.2">
      <c r="A144" s="132" t="s">
        <v>120</v>
      </c>
      <c r="B144" s="61">
        <f>SUM(C144:F144)</f>
        <v>12</v>
      </c>
      <c r="C144" s="61"/>
      <c r="D144" s="61"/>
      <c r="E144" s="61"/>
      <c r="F144" s="61">
        <v>12</v>
      </c>
      <c r="H144" s="23"/>
      <c r="I144" s="4"/>
      <c r="J144" s="56">
        <f>(B144*100/B145)-100</f>
        <v>26.315789473684205</v>
      </c>
      <c r="K144" s="228"/>
      <c r="N144" s="56"/>
      <c r="O144" s="56"/>
    </row>
    <row r="145" spans="1:15" ht="11.25" customHeight="1" thickBot="1" x14ac:dyDescent="0.25">
      <c r="A145" s="133" t="s">
        <v>121</v>
      </c>
      <c r="B145" s="62">
        <f>SUM(C145:F145)</f>
        <v>9.5</v>
      </c>
      <c r="C145" s="62"/>
      <c r="D145" s="62"/>
      <c r="E145" s="62"/>
      <c r="F145" s="62">
        <v>9.5</v>
      </c>
      <c r="H145" s="23"/>
      <c r="I145" s="4"/>
      <c r="J145" s="56"/>
      <c r="K145" s="228"/>
      <c r="N145" s="56"/>
    </row>
    <row r="146" spans="1:15" ht="12.75" customHeight="1" thickBot="1" x14ac:dyDescent="0.25">
      <c r="A146" s="263" t="s">
        <v>94</v>
      </c>
      <c r="B146" s="264"/>
      <c r="C146" s="264"/>
      <c r="D146" s="264"/>
      <c r="E146" s="264"/>
      <c r="F146" s="265"/>
      <c r="G146" s="29"/>
      <c r="H146" s="13"/>
      <c r="I146" s="14"/>
      <c r="J146" s="56"/>
      <c r="K146" s="47"/>
      <c r="N146" s="56"/>
    </row>
    <row r="147" spans="1:15" ht="13.5" customHeight="1" thickBot="1" x14ac:dyDescent="0.25">
      <c r="A147" s="136" t="s">
        <v>120</v>
      </c>
      <c r="B147" s="68">
        <f>SUM(C147:F147)</f>
        <v>12063.9</v>
      </c>
      <c r="C147" s="68">
        <f t="shared" ref="C147:F148" si="0">C7+C11+C23+C35+C39+C51+C63+C15+C19+C27+C31+C43+C47+C55+C59+C67+C71+C76+C80+C84+C88+C92+C96+C100+C104+C108+C112+C116+C120+C124+C128+C132+C136+C140+C144</f>
        <v>9122.5</v>
      </c>
      <c r="D147" s="68">
        <f t="shared" si="0"/>
        <v>131.6</v>
      </c>
      <c r="E147" s="68">
        <f t="shared" si="0"/>
        <v>0</v>
      </c>
      <c r="F147" s="68">
        <f t="shared" si="0"/>
        <v>2809.7999999999997</v>
      </c>
      <c r="G147" s="69" t="e">
        <f>SUM(G7+G15+G19+#REF!+G27+#REF!+#REF!+G43+G47+#REF!+G59+#REF!+#REF!+G67+G71+G76+G80+G84+G88+#REF!+#REF!+G92+G96+G100+G108+G112+#REF!+G116+G120+G144)</f>
        <v>#REF!</v>
      </c>
      <c r="H147" s="70"/>
      <c r="I147" s="3"/>
      <c r="J147" s="56">
        <f>(B147*100/B148)-100</f>
        <v>17.458231101764227</v>
      </c>
      <c r="K147" s="47"/>
      <c r="M147" s="56">
        <f>((C147+E147)*100/(C148+E148))-100</f>
        <v>20.107171540294672</v>
      </c>
      <c r="N147" s="56"/>
      <c r="O147" s="153">
        <f>(F147*100/F148)-100</f>
        <v>9.5267794495985214</v>
      </c>
    </row>
    <row r="148" spans="1:15" ht="10.5" customHeight="1" x14ac:dyDescent="0.2">
      <c r="A148" s="132" t="s">
        <v>121</v>
      </c>
      <c r="B148" s="55">
        <f>SUM(C148:F148)</f>
        <v>10270.799999999999</v>
      </c>
      <c r="C148" s="68">
        <f t="shared" si="0"/>
        <v>7571.4</v>
      </c>
      <c r="D148" s="68">
        <f t="shared" si="0"/>
        <v>110.09999999999998</v>
      </c>
      <c r="E148" s="68">
        <f t="shared" si="0"/>
        <v>23.9</v>
      </c>
      <c r="F148" s="68">
        <f t="shared" si="0"/>
        <v>2565.3999999999996</v>
      </c>
      <c r="G148" s="69" t="e">
        <f>SUM(G8+G16+G20+G28+#REF!+#REF!+G44+G48+#REF!+G60+#REF!+#REF!+#REF!+G68+G72+G77+G81+G85+G89+#REF!+#REF!+#REF!+G93+G97+G101+#REF!+G109+G113+#REF!+G117+G121+G145)</f>
        <v>#REF!</v>
      </c>
      <c r="H148" s="70"/>
      <c r="I148" s="3"/>
      <c r="J148" s="56"/>
      <c r="K148" s="47"/>
      <c r="N148" s="56"/>
    </row>
    <row r="149" spans="1:15" ht="27" customHeight="1" thickBot="1" x14ac:dyDescent="0.25">
      <c r="A149" s="12"/>
      <c r="B149" s="71"/>
      <c r="C149" s="71"/>
      <c r="D149" s="71"/>
      <c r="E149" s="71"/>
      <c r="F149" s="71"/>
      <c r="G149" s="71"/>
      <c r="H149" s="71"/>
      <c r="I149" s="3"/>
      <c r="J149" s="56"/>
      <c r="K149" s="47"/>
      <c r="N149" s="56"/>
    </row>
    <row r="150" spans="1:15" ht="15" customHeight="1" thickBot="1" x14ac:dyDescent="0.25">
      <c r="A150" s="232" t="s">
        <v>95</v>
      </c>
      <c r="B150" s="233"/>
      <c r="C150" s="233"/>
      <c r="D150" s="233"/>
      <c r="E150" s="233"/>
      <c r="F150" s="233"/>
      <c r="G150" s="15"/>
      <c r="H150" s="16"/>
      <c r="I150" s="1"/>
      <c r="J150" s="56"/>
      <c r="K150" s="47"/>
      <c r="N150" s="56"/>
    </row>
    <row r="151" spans="1:15" s="72" customFormat="1" ht="12" customHeight="1" x14ac:dyDescent="0.2">
      <c r="A151" s="244"/>
      <c r="B151" s="246" t="s">
        <v>0</v>
      </c>
      <c r="C151" s="248" t="s">
        <v>2</v>
      </c>
      <c r="D151" s="249"/>
      <c r="E151" s="249"/>
      <c r="F151" s="250"/>
      <c r="G151" s="33"/>
      <c r="H151" s="21"/>
      <c r="I151" s="3"/>
      <c r="J151" s="56"/>
      <c r="K151" s="35"/>
      <c r="N151" s="56"/>
    </row>
    <row r="152" spans="1:15" s="72" customFormat="1" ht="43.5" customHeight="1" thickBot="1" x14ac:dyDescent="0.25">
      <c r="A152" s="245"/>
      <c r="B152" s="247"/>
      <c r="C152" s="73" t="s">
        <v>18</v>
      </c>
      <c r="D152" s="73" t="s">
        <v>17</v>
      </c>
      <c r="E152" s="73" t="s">
        <v>20</v>
      </c>
      <c r="F152" s="73" t="s">
        <v>1</v>
      </c>
      <c r="G152" s="33"/>
      <c r="H152" s="21"/>
      <c r="I152" s="3"/>
      <c r="J152" s="56"/>
      <c r="K152" s="35"/>
      <c r="N152" s="56"/>
    </row>
    <row r="153" spans="1:15" s="72" customFormat="1" ht="10.5" customHeight="1" x14ac:dyDescent="0.2">
      <c r="A153" s="275" t="s">
        <v>83</v>
      </c>
      <c r="B153" s="276"/>
      <c r="C153" s="276"/>
      <c r="D153" s="276"/>
      <c r="E153" s="276"/>
      <c r="F153" s="276"/>
      <c r="H153" s="21"/>
      <c r="I153" s="3"/>
      <c r="J153" s="56"/>
      <c r="K153" s="35"/>
      <c r="N153" s="56"/>
    </row>
    <row r="154" spans="1:15" s="72" customFormat="1" ht="10.5" customHeight="1" x14ac:dyDescent="0.2">
      <c r="A154" s="132" t="s">
        <v>120</v>
      </c>
      <c r="B154" s="74">
        <f>SUM(C154:F154)</f>
        <v>46.2</v>
      </c>
      <c r="C154" s="74"/>
      <c r="D154" s="74"/>
      <c r="E154" s="74"/>
      <c r="F154" s="74">
        <v>46.2</v>
      </c>
      <c r="H154" s="21"/>
      <c r="I154" s="3"/>
      <c r="J154" s="56">
        <f>(B154*100/B155)-100</f>
        <v>76.335877862595424</v>
      </c>
      <c r="K154" s="35"/>
      <c r="N154" s="56"/>
      <c r="O154" s="75"/>
    </row>
    <row r="155" spans="1:15" s="72" customFormat="1" ht="10.5" customHeight="1" x14ac:dyDescent="0.2">
      <c r="A155" s="133" t="s">
        <v>121</v>
      </c>
      <c r="B155" s="76">
        <f>SUM(C155:F155)</f>
        <v>26.2</v>
      </c>
      <c r="C155" s="76"/>
      <c r="D155" s="76"/>
      <c r="E155" s="76"/>
      <c r="F155" s="76">
        <v>26.2</v>
      </c>
      <c r="H155" s="21"/>
      <c r="I155" s="3"/>
      <c r="J155" s="56"/>
      <c r="K155" s="35"/>
      <c r="N155" s="56"/>
    </row>
    <row r="156" spans="1:15" s="72" customFormat="1" ht="10.5" customHeight="1" x14ac:dyDescent="0.2">
      <c r="A156" s="218"/>
      <c r="B156" s="219"/>
      <c r="C156" s="219"/>
      <c r="D156" s="219"/>
      <c r="E156" s="219"/>
      <c r="F156" s="219"/>
      <c r="H156" s="21"/>
      <c r="I156" s="3"/>
      <c r="J156" s="56"/>
      <c r="K156" s="35"/>
      <c r="N156" s="56"/>
    </row>
    <row r="157" spans="1:15" ht="10.5" customHeight="1" x14ac:dyDescent="0.2">
      <c r="A157" s="220" t="s">
        <v>84</v>
      </c>
      <c r="B157" s="221"/>
      <c r="C157" s="221"/>
      <c r="D157" s="221"/>
      <c r="E157" s="221"/>
      <c r="F157" s="221"/>
      <c r="G157" s="72"/>
      <c r="H157" s="21"/>
      <c r="I157" s="3"/>
      <c r="J157" s="56"/>
      <c r="K157" s="47"/>
      <c r="N157" s="56"/>
    </row>
    <row r="158" spans="1:15" ht="10.5" customHeight="1" x14ac:dyDescent="0.2">
      <c r="A158" s="132" t="s">
        <v>120</v>
      </c>
      <c r="B158" s="74">
        <f>SUM(C158:F158)</f>
        <v>20</v>
      </c>
      <c r="C158" s="74"/>
      <c r="D158" s="74"/>
      <c r="E158" s="74"/>
      <c r="F158" s="74">
        <v>20</v>
      </c>
      <c r="G158" s="72"/>
      <c r="H158" s="21"/>
      <c r="I158" s="3"/>
      <c r="J158" s="56">
        <f>(B158*100/B159)-100</f>
        <v>100</v>
      </c>
      <c r="K158" s="47"/>
      <c r="N158" s="56"/>
    </row>
    <row r="159" spans="1:15" ht="12.75" customHeight="1" x14ac:dyDescent="0.2">
      <c r="A159" s="133" t="s">
        <v>121</v>
      </c>
      <c r="B159" s="76">
        <f>SUM(C159:F159)</f>
        <v>10</v>
      </c>
      <c r="C159" s="76"/>
      <c r="D159" s="76"/>
      <c r="E159" s="76"/>
      <c r="F159" s="76">
        <v>10</v>
      </c>
      <c r="G159" s="72"/>
      <c r="H159" s="21"/>
      <c r="I159" s="3"/>
      <c r="J159" s="56"/>
      <c r="K159" s="47"/>
      <c r="N159" s="56"/>
    </row>
    <row r="160" spans="1:15" ht="10.5" customHeight="1" x14ac:dyDescent="0.2">
      <c r="A160" s="218"/>
      <c r="B160" s="219"/>
      <c r="C160" s="219"/>
      <c r="D160" s="219"/>
      <c r="E160" s="219"/>
      <c r="F160" s="219"/>
      <c r="G160" s="72"/>
      <c r="H160" s="21"/>
      <c r="I160" s="3"/>
      <c r="J160" s="56"/>
      <c r="K160" s="47"/>
      <c r="N160" s="56"/>
    </row>
    <row r="161" spans="1:15" ht="10.5" customHeight="1" x14ac:dyDescent="0.2">
      <c r="A161" s="235" t="s">
        <v>85</v>
      </c>
      <c r="B161" s="236"/>
      <c r="C161" s="236"/>
      <c r="D161" s="236"/>
      <c r="E161" s="236"/>
      <c r="F161" s="236"/>
      <c r="G161" s="72"/>
      <c r="H161" s="21"/>
      <c r="I161" s="3"/>
      <c r="J161" s="56"/>
      <c r="K161" s="47"/>
      <c r="N161" s="56"/>
    </row>
    <row r="162" spans="1:15" ht="10.5" customHeight="1" x14ac:dyDescent="0.2">
      <c r="A162" s="134" t="s">
        <v>120</v>
      </c>
      <c r="B162" s="77">
        <f>SUM(C162:F162)</f>
        <v>30</v>
      </c>
      <c r="C162" s="78"/>
      <c r="D162" s="78"/>
      <c r="E162" s="78"/>
      <c r="F162" s="77">
        <v>30</v>
      </c>
      <c r="G162" s="72"/>
      <c r="H162" s="21"/>
      <c r="I162" s="3"/>
      <c r="J162" s="56">
        <f>(B162*100/B163)-100</f>
        <v>50</v>
      </c>
      <c r="K162" s="47"/>
      <c r="N162" s="56"/>
    </row>
    <row r="163" spans="1:15" ht="10.5" customHeight="1" x14ac:dyDescent="0.2">
      <c r="A163" s="133" t="s">
        <v>121</v>
      </c>
      <c r="B163" s="76">
        <f>SUM(C163:F163)</f>
        <v>20</v>
      </c>
      <c r="C163" s="76"/>
      <c r="D163" s="76"/>
      <c r="E163" s="76"/>
      <c r="F163" s="76">
        <v>20</v>
      </c>
      <c r="G163" s="72"/>
      <c r="H163" s="21"/>
      <c r="I163" s="3"/>
      <c r="J163" s="56"/>
      <c r="K163" s="47"/>
      <c r="N163" s="56"/>
    </row>
    <row r="164" spans="1:15" ht="10.5" customHeight="1" x14ac:dyDescent="0.2">
      <c r="A164" s="218"/>
      <c r="B164" s="219"/>
      <c r="C164" s="219"/>
      <c r="D164" s="219"/>
      <c r="E164" s="219"/>
      <c r="F164" s="219"/>
      <c r="G164" s="72"/>
      <c r="H164" s="21"/>
      <c r="I164" s="3"/>
      <c r="J164" s="56"/>
      <c r="K164" s="47"/>
      <c r="N164" s="56"/>
    </row>
    <row r="165" spans="1:15" ht="10.5" customHeight="1" x14ac:dyDescent="0.2">
      <c r="A165" s="261" t="s">
        <v>137</v>
      </c>
      <c r="B165" s="262"/>
      <c r="C165" s="262"/>
      <c r="D165" s="262"/>
      <c r="E165" s="262"/>
      <c r="F165" s="262"/>
      <c r="G165" s="72"/>
      <c r="H165" s="21"/>
      <c r="I165" s="3"/>
      <c r="J165" s="56"/>
      <c r="K165" s="47"/>
      <c r="N165" s="56"/>
    </row>
    <row r="166" spans="1:15" ht="10.5" customHeight="1" x14ac:dyDescent="0.2">
      <c r="A166" s="134" t="s">
        <v>120</v>
      </c>
      <c r="B166" s="77">
        <f>SUM(C166:F166)</f>
        <v>57</v>
      </c>
      <c r="C166" s="78"/>
      <c r="D166" s="78"/>
      <c r="E166" s="78"/>
      <c r="F166" s="77">
        <v>57</v>
      </c>
      <c r="G166" s="72"/>
      <c r="H166" s="21"/>
      <c r="I166" s="3"/>
      <c r="J166" s="56">
        <f>((B166+B170)*100/B167)-100</f>
        <v>168.51851851851853</v>
      </c>
      <c r="K166" s="47"/>
      <c r="N166" s="56"/>
      <c r="O166" s="56"/>
    </row>
    <row r="167" spans="1:15" ht="10.5" customHeight="1" x14ac:dyDescent="0.2">
      <c r="A167" s="133" t="s">
        <v>121</v>
      </c>
      <c r="B167" s="76">
        <f>SUM(C167:F167)</f>
        <v>27</v>
      </c>
      <c r="C167" s="76"/>
      <c r="D167" s="76"/>
      <c r="E167" s="76"/>
      <c r="F167" s="76">
        <v>27</v>
      </c>
      <c r="G167" s="72"/>
      <c r="H167" s="21"/>
      <c r="I167" s="3"/>
      <c r="J167" s="56"/>
      <c r="K167" s="47"/>
      <c r="N167" s="56"/>
    </row>
    <row r="168" spans="1:15" ht="10.5" customHeight="1" x14ac:dyDescent="0.2">
      <c r="A168" s="218"/>
      <c r="B168" s="219"/>
      <c r="C168" s="219"/>
      <c r="D168" s="219"/>
      <c r="E168" s="219"/>
      <c r="F168" s="219"/>
      <c r="G168" s="72"/>
      <c r="H168" s="21"/>
      <c r="I168" s="3"/>
      <c r="J168" s="56"/>
      <c r="K168" s="47"/>
      <c r="N168" s="56"/>
    </row>
    <row r="169" spans="1:15" ht="10.5" customHeight="1" x14ac:dyDescent="0.2">
      <c r="A169" s="235" t="s">
        <v>86</v>
      </c>
      <c r="B169" s="236"/>
      <c r="C169" s="236"/>
      <c r="D169" s="236"/>
      <c r="E169" s="236"/>
      <c r="F169" s="236"/>
      <c r="G169" s="72"/>
      <c r="H169" s="21"/>
      <c r="I169" s="3"/>
      <c r="J169" s="56"/>
      <c r="K169" s="47"/>
      <c r="N169" s="56"/>
    </row>
    <row r="170" spans="1:15" ht="10.5" customHeight="1" x14ac:dyDescent="0.2">
      <c r="A170" s="134" t="s">
        <v>120</v>
      </c>
      <c r="B170" s="77">
        <f>SUM(C170:F170)</f>
        <v>15.5</v>
      </c>
      <c r="C170" s="78"/>
      <c r="D170" s="78"/>
      <c r="E170" s="78"/>
      <c r="F170" s="77">
        <v>15.5</v>
      </c>
      <c r="G170" s="72"/>
      <c r="H170" s="21"/>
      <c r="I170" s="3"/>
      <c r="J170" s="56">
        <f>((B170+B174)*100/B171)-100</f>
        <v>-47.473684210526315</v>
      </c>
      <c r="K170" s="47"/>
      <c r="N170" s="56"/>
    </row>
    <row r="171" spans="1:15" ht="10.5" customHeight="1" x14ac:dyDescent="0.2">
      <c r="A171" s="133" t="s">
        <v>121</v>
      </c>
      <c r="B171" s="76">
        <f>SUM(C171:F171)</f>
        <v>95</v>
      </c>
      <c r="C171" s="76"/>
      <c r="D171" s="76"/>
      <c r="E171" s="76"/>
      <c r="F171" s="76">
        <v>95</v>
      </c>
      <c r="G171" s="72"/>
      <c r="H171" s="21"/>
      <c r="I171" s="3"/>
      <c r="J171" s="56"/>
      <c r="K171" s="47"/>
      <c r="N171" s="56"/>
    </row>
    <row r="172" spans="1:15" ht="10.5" customHeight="1" x14ac:dyDescent="0.2">
      <c r="A172" s="218"/>
      <c r="B172" s="219"/>
      <c r="C172" s="219"/>
      <c r="D172" s="219"/>
      <c r="E172" s="219"/>
      <c r="F172" s="219"/>
      <c r="G172" s="72"/>
      <c r="H172" s="21"/>
      <c r="I172" s="3"/>
      <c r="J172" s="56"/>
      <c r="K172" s="47"/>
      <c r="N172" s="56"/>
    </row>
    <row r="173" spans="1:15" ht="10.5" customHeight="1" x14ac:dyDescent="0.2">
      <c r="A173" s="235" t="s">
        <v>87</v>
      </c>
      <c r="B173" s="236"/>
      <c r="C173" s="236"/>
      <c r="D173" s="236"/>
      <c r="E173" s="236"/>
      <c r="F173" s="236"/>
      <c r="G173" s="72"/>
      <c r="H173" s="21"/>
      <c r="I173" s="3"/>
      <c r="J173" s="56"/>
      <c r="K173" s="47"/>
      <c r="N173" s="56"/>
    </row>
    <row r="174" spans="1:15" ht="10.5" customHeight="1" x14ac:dyDescent="0.2">
      <c r="A174" s="134" t="s">
        <v>120</v>
      </c>
      <c r="B174" s="77">
        <f>SUM(C174:F174)</f>
        <v>34.4</v>
      </c>
      <c r="C174" s="78"/>
      <c r="D174" s="78"/>
      <c r="E174" s="78"/>
      <c r="F174" s="77">
        <v>34.4</v>
      </c>
      <c r="G174" s="72"/>
      <c r="H174" s="21"/>
      <c r="I174" s="3"/>
      <c r="J174" s="56">
        <f>(B174*100/B175)-100</f>
        <v>-1.7142857142857082</v>
      </c>
      <c r="K174" s="47"/>
      <c r="N174" s="56"/>
    </row>
    <row r="175" spans="1:15" ht="10.5" customHeight="1" x14ac:dyDescent="0.2">
      <c r="A175" s="133" t="s">
        <v>121</v>
      </c>
      <c r="B175" s="76">
        <f>SUM(C175:F175)</f>
        <v>35</v>
      </c>
      <c r="C175" s="76"/>
      <c r="D175" s="76"/>
      <c r="E175" s="76"/>
      <c r="F175" s="76">
        <v>35</v>
      </c>
      <c r="G175" s="72"/>
      <c r="H175" s="21"/>
      <c r="I175" s="3"/>
      <c r="J175" s="56"/>
      <c r="K175" s="47"/>
      <c r="N175" s="56"/>
    </row>
    <row r="176" spans="1:15" ht="10.5" customHeight="1" x14ac:dyDescent="0.2">
      <c r="A176" s="218"/>
      <c r="B176" s="219"/>
      <c r="C176" s="219"/>
      <c r="D176" s="219"/>
      <c r="E176" s="219"/>
      <c r="F176" s="219"/>
      <c r="G176" s="72"/>
      <c r="H176" s="21"/>
      <c r="I176" s="3"/>
      <c r="J176" s="56"/>
      <c r="K176" s="47"/>
      <c r="N176" s="56"/>
    </row>
    <row r="177" spans="1:14" ht="23.25" customHeight="1" x14ac:dyDescent="0.2">
      <c r="A177" s="237" t="s">
        <v>132</v>
      </c>
      <c r="B177" s="238"/>
      <c r="C177" s="238"/>
      <c r="D177" s="238"/>
      <c r="E177" s="238"/>
      <c r="F177" s="238"/>
      <c r="G177" s="72"/>
      <c r="H177" s="21"/>
      <c r="I177" s="3"/>
      <c r="J177" s="56"/>
      <c r="K177" s="47"/>
      <c r="N177" s="56"/>
    </row>
    <row r="178" spans="1:14" ht="10.5" customHeight="1" x14ac:dyDescent="0.2">
      <c r="A178" s="132" t="s">
        <v>120</v>
      </c>
      <c r="B178" s="79">
        <f>SUM(C178:F178)</f>
        <v>7.4</v>
      </c>
      <c r="C178" s="74"/>
      <c r="D178" s="74"/>
      <c r="E178" s="74"/>
      <c r="F178" s="74">
        <v>7.4</v>
      </c>
      <c r="G178" s="72"/>
      <c r="H178" s="21"/>
      <c r="I178" s="3"/>
      <c r="J178" s="56">
        <f>((B178+B182)*100/B179)-100</f>
        <v>40.399061032863841</v>
      </c>
      <c r="K178" s="47"/>
    </row>
    <row r="179" spans="1:14" ht="10.5" customHeight="1" x14ac:dyDescent="0.2">
      <c r="A179" s="133" t="s">
        <v>121</v>
      </c>
      <c r="B179" s="80">
        <f>SUM(C179:F179)</f>
        <v>426</v>
      </c>
      <c r="C179" s="76">
        <v>3.1</v>
      </c>
      <c r="D179" s="76"/>
      <c r="E179" s="76"/>
      <c r="F179" s="76">
        <v>422.9</v>
      </c>
      <c r="G179" s="72"/>
      <c r="H179" s="21"/>
      <c r="I179" s="3"/>
      <c r="J179" s="56"/>
      <c r="K179" s="47"/>
      <c r="N179" s="56"/>
    </row>
    <row r="180" spans="1:14" ht="10.5" customHeight="1" x14ac:dyDescent="0.2">
      <c r="A180" s="218"/>
      <c r="B180" s="219"/>
      <c r="C180" s="219"/>
      <c r="D180" s="219"/>
      <c r="E180" s="219"/>
      <c r="F180" s="219"/>
      <c r="G180" s="72"/>
      <c r="H180" s="21"/>
      <c r="I180" s="3"/>
      <c r="J180" s="56"/>
      <c r="K180" s="47"/>
      <c r="N180" s="56"/>
    </row>
    <row r="181" spans="1:14" ht="21" customHeight="1" x14ac:dyDescent="0.2">
      <c r="A181" s="239" t="s">
        <v>114</v>
      </c>
      <c r="B181" s="240"/>
      <c r="C181" s="240"/>
      <c r="D181" s="240"/>
      <c r="E181" s="240"/>
      <c r="F181" s="240"/>
      <c r="G181" s="72"/>
      <c r="H181" s="21"/>
      <c r="I181" s="3"/>
      <c r="J181" s="56"/>
      <c r="K181" s="47"/>
      <c r="N181" s="56"/>
    </row>
    <row r="182" spans="1:14" ht="10.5" customHeight="1" x14ac:dyDescent="0.2">
      <c r="A182" s="132" t="s">
        <v>120</v>
      </c>
      <c r="B182" s="79">
        <f>SUM(C182:F182)</f>
        <v>590.69999999999993</v>
      </c>
      <c r="C182" s="74">
        <v>15.4</v>
      </c>
      <c r="D182" s="74"/>
      <c r="E182" s="74"/>
      <c r="F182" s="74">
        <v>575.29999999999995</v>
      </c>
      <c r="G182" s="72"/>
      <c r="H182" s="21"/>
      <c r="I182" s="3"/>
      <c r="J182" s="56"/>
      <c r="K182" s="47"/>
      <c r="N182" s="56"/>
    </row>
    <row r="183" spans="1:14" ht="10.5" customHeight="1" x14ac:dyDescent="0.2">
      <c r="A183" s="133" t="s">
        <v>121</v>
      </c>
      <c r="B183" s="80">
        <f>SUM(C183:F183)</f>
        <v>198.89999999999998</v>
      </c>
      <c r="C183" s="76">
        <v>2.7</v>
      </c>
      <c r="D183" s="76"/>
      <c r="E183" s="76"/>
      <c r="F183" s="76">
        <v>196.2</v>
      </c>
      <c r="G183" s="72"/>
      <c r="H183" s="21"/>
      <c r="I183" s="3"/>
      <c r="J183" s="56"/>
      <c r="K183" s="47"/>
      <c r="N183" s="56"/>
    </row>
    <row r="184" spans="1:14" s="156" customFormat="1" ht="10.5" customHeight="1" x14ac:dyDescent="0.2">
      <c r="A184" s="162"/>
      <c r="B184" s="163"/>
      <c r="C184" s="164"/>
      <c r="D184" s="164"/>
      <c r="E184" s="164"/>
      <c r="F184" s="164"/>
      <c r="G184" s="72"/>
      <c r="H184" s="21"/>
      <c r="I184" s="3"/>
      <c r="J184" s="157"/>
      <c r="K184" s="160"/>
      <c r="N184" s="157"/>
    </row>
    <row r="185" spans="1:14" s="156" customFormat="1" ht="21" customHeight="1" x14ac:dyDescent="0.2">
      <c r="A185" s="241" t="s">
        <v>133</v>
      </c>
      <c r="B185" s="242"/>
      <c r="C185" s="242"/>
      <c r="D185" s="242"/>
      <c r="E185" s="242"/>
      <c r="F185" s="242"/>
      <c r="G185" s="72"/>
      <c r="H185" s="21"/>
      <c r="I185" s="3"/>
      <c r="J185" s="157"/>
      <c r="K185" s="160"/>
      <c r="N185" s="157"/>
    </row>
    <row r="186" spans="1:14" s="156" customFormat="1" ht="10.5" customHeight="1" x14ac:dyDescent="0.2">
      <c r="A186" s="134" t="s">
        <v>120</v>
      </c>
      <c r="B186" s="92">
        <f>SUM(C186:F186)</f>
        <v>201.9</v>
      </c>
      <c r="C186" s="77"/>
      <c r="D186" s="77"/>
      <c r="E186" s="77"/>
      <c r="F186" s="77">
        <v>201.9</v>
      </c>
      <c r="G186" s="72"/>
      <c r="H186" s="21"/>
      <c r="I186" s="3"/>
      <c r="J186" s="157"/>
      <c r="K186" s="160"/>
      <c r="N186" s="157"/>
    </row>
    <row r="187" spans="1:14" s="156" customFormat="1" ht="10.5" customHeight="1" x14ac:dyDescent="0.2">
      <c r="A187" s="165" t="s">
        <v>121</v>
      </c>
      <c r="B187" s="166">
        <f>SUM(C187:F187)</f>
        <v>0</v>
      </c>
      <c r="C187" s="167"/>
      <c r="D187" s="167"/>
      <c r="E187" s="167"/>
      <c r="F187" s="167"/>
      <c r="G187" s="72"/>
      <c r="H187" s="21"/>
      <c r="I187" s="3"/>
      <c r="J187" s="157"/>
      <c r="K187" s="160"/>
      <c r="N187" s="157"/>
    </row>
    <row r="188" spans="1:14" ht="10.5" customHeight="1" x14ac:dyDescent="0.2">
      <c r="A188" s="40"/>
      <c r="B188" s="41"/>
      <c r="C188" s="41"/>
      <c r="D188" s="41"/>
      <c r="E188" s="41"/>
      <c r="F188" s="41"/>
      <c r="G188" s="72"/>
      <c r="H188" s="21"/>
      <c r="I188" s="3"/>
      <c r="J188" s="56"/>
      <c r="K188" s="47"/>
      <c r="N188" s="56"/>
    </row>
    <row r="189" spans="1:14" s="156" customFormat="1" ht="23.25" customHeight="1" x14ac:dyDescent="0.2">
      <c r="A189" s="241" t="s">
        <v>134</v>
      </c>
      <c r="B189" s="242"/>
      <c r="C189" s="242"/>
      <c r="D189" s="242"/>
      <c r="E189" s="242"/>
      <c r="F189" s="242"/>
      <c r="G189" s="72"/>
      <c r="H189" s="21"/>
      <c r="I189" s="3"/>
      <c r="J189" s="157"/>
      <c r="K189" s="160"/>
      <c r="N189" s="157"/>
    </row>
    <row r="190" spans="1:14" s="156" customFormat="1" ht="10.5" customHeight="1" x14ac:dyDescent="0.2">
      <c r="A190" s="134" t="s">
        <v>120</v>
      </c>
      <c r="B190" s="38">
        <f>SUM(C190:F190)</f>
        <v>683</v>
      </c>
      <c r="C190" s="37"/>
      <c r="D190" s="37"/>
      <c r="E190" s="37"/>
      <c r="F190" s="38">
        <v>683</v>
      </c>
      <c r="G190" s="72"/>
      <c r="H190" s="21"/>
      <c r="I190" s="3"/>
      <c r="J190" s="157"/>
      <c r="K190" s="160"/>
      <c r="N190" s="157"/>
    </row>
    <row r="191" spans="1:14" s="156" customFormat="1" ht="10.5" customHeight="1" x14ac:dyDescent="0.2">
      <c r="A191" s="165" t="s">
        <v>121</v>
      </c>
      <c r="B191" s="201">
        <f>SUM(C191:F191)</f>
        <v>0</v>
      </c>
      <c r="C191" s="201"/>
      <c r="D191" s="201"/>
      <c r="E191" s="201"/>
      <c r="F191" s="201"/>
      <c r="G191" s="72"/>
      <c r="H191" s="21"/>
      <c r="I191" s="3"/>
      <c r="J191" s="157"/>
      <c r="K191" s="160"/>
      <c r="N191" s="157"/>
    </row>
    <row r="192" spans="1:14" s="156" customFormat="1" ht="10.5" customHeight="1" x14ac:dyDescent="0.2">
      <c r="A192" s="159"/>
      <c r="B192" s="158"/>
      <c r="C192" s="158"/>
      <c r="D192" s="158"/>
      <c r="E192" s="158"/>
      <c r="F192" s="158"/>
      <c r="G192" s="72"/>
      <c r="H192" s="21"/>
      <c r="I192" s="3"/>
      <c r="J192" s="157"/>
      <c r="K192" s="160"/>
      <c r="N192" s="157"/>
    </row>
    <row r="193" spans="1:15" ht="24" customHeight="1" x14ac:dyDescent="0.2">
      <c r="A193" s="239" t="s">
        <v>113</v>
      </c>
      <c r="B193" s="240"/>
      <c r="C193" s="240"/>
      <c r="D193" s="240"/>
      <c r="E193" s="240"/>
      <c r="F193" s="240"/>
      <c r="G193" s="72"/>
      <c r="H193" s="21"/>
      <c r="I193" s="3"/>
      <c r="J193" s="56"/>
      <c r="K193" s="47"/>
      <c r="N193" s="56"/>
    </row>
    <row r="194" spans="1:15" ht="10.5" customHeight="1" x14ac:dyDescent="0.2">
      <c r="A194" s="132" t="s">
        <v>120</v>
      </c>
      <c r="B194" s="79">
        <f>SUM(C194:F194)</f>
        <v>1531.5</v>
      </c>
      <c r="C194" s="74"/>
      <c r="D194" s="74"/>
      <c r="E194" s="74"/>
      <c r="F194" s="74">
        <v>1531.5</v>
      </c>
      <c r="G194" s="72"/>
      <c r="H194" s="21"/>
      <c r="I194" s="3"/>
      <c r="J194" s="56"/>
      <c r="K194" s="47"/>
      <c r="N194" s="56"/>
    </row>
    <row r="195" spans="1:15" ht="10.5" customHeight="1" x14ac:dyDescent="0.2">
      <c r="A195" s="133" t="s">
        <v>121</v>
      </c>
      <c r="B195" s="80">
        <f>SUM(C195:F195)</f>
        <v>51.7</v>
      </c>
      <c r="C195" s="76"/>
      <c r="D195" s="76"/>
      <c r="E195" s="76"/>
      <c r="F195" s="76">
        <v>51.7</v>
      </c>
      <c r="G195" s="72"/>
      <c r="H195" s="21"/>
      <c r="I195" s="3"/>
      <c r="J195" s="56"/>
      <c r="K195" s="47"/>
      <c r="N195" s="56"/>
      <c r="O195" s="56"/>
    </row>
    <row r="196" spans="1:15" ht="10.5" customHeight="1" x14ac:dyDescent="0.2">
      <c r="A196" s="40"/>
      <c r="B196" s="41"/>
      <c r="C196" s="41"/>
      <c r="D196" s="41"/>
      <c r="E196" s="41"/>
      <c r="F196" s="41"/>
      <c r="G196" s="72"/>
      <c r="H196" s="21"/>
      <c r="I196" s="3"/>
      <c r="J196" s="56"/>
      <c r="K196" s="47"/>
      <c r="N196" s="56"/>
      <c r="O196" s="56"/>
    </row>
    <row r="197" spans="1:15" ht="21" customHeight="1" x14ac:dyDescent="0.2">
      <c r="A197" s="277" t="s">
        <v>112</v>
      </c>
      <c r="B197" s="278"/>
      <c r="C197" s="278"/>
      <c r="D197" s="278"/>
      <c r="E197" s="278"/>
      <c r="F197" s="278"/>
      <c r="G197" s="72"/>
      <c r="H197" s="21"/>
      <c r="I197" s="3"/>
      <c r="J197" s="56"/>
      <c r="K197" s="47"/>
      <c r="N197" s="56"/>
      <c r="O197" s="56"/>
    </row>
    <row r="198" spans="1:15" ht="10.5" customHeight="1" x14ac:dyDescent="0.2">
      <c r="A198" s="132" t="s">
        <v>120</v>
      </c>
      <c r="B198" s="79">
        <f>SUM(C198:F198)</f>
        <v>1.1000000000000001</v>
      </c>
      <c r="C198" s="74"/>
      <c r="D198" s="74"/>
      <c r="E198" s="74"/>
      <c r="F198" s="74">
        <v>1.1000000000000001</v>
      </c>
      <c r="G198" s="72"/>
      <c r="H198" s="21"/>
      <c r="I198" s="3"/>
      <c r="J198" s="56"/>
      <c r="K198" s="47"/>
      <c r="N198" s="56"/>
    </row>
    <row r="199" spans="1:15" ht="12.75" customHeight="1" thickBot="1" x14ac:dyDescent="0.25">
      <c r="A199" s="133" t="s">
        <v>121</v>
      </c>
      <c r="B199" s="80">
        <f>SUM(C199:F199)</f>
        <v>467</v>
      </c>
      <c r="C199" s="76"/>
      <c r="D199" s="76"/>
      <c r="E199" s="76"/>
      <c r="F199" s="76">
        <v>467</v>
      </c>
      <c r="G199" s="24"/>
      <c r="H199" s="21"/>
      <c r="I199" s="3"/>
      <c r="J199" s="56"/>
      <c r="K199" s="47"/>
      <c r="N199" s="56"/>
    </row>
    <row r="200" spans="1:15" ht="10.5" customHeight="1" thickBot="1" x14ac:dyDescent="0.25">
      <c r="A200" s="218"/>
      <c r="B200" s="219"/>
      <c r="C200" s="219"/>
      <c r="D200" s="219"/>
      <c r="E200" s="219"/>
      <c r="F200" s="219"/>
      <c r="G200" s="81" t="e">
        <f>SUM(G154,#REF!,#REF!,#REF!,G193,#REF!,#REF!)</f>
        <v>#REF!</v>
      </c>
      <c r="H200" s="21"/>
      <c r="I200" s="3"/>
      <c r="J200" s="56"/>
      <c r="K200" s="47"/>
      <c r="N200" s="56"/>
      <c r="O200" s="56"/>
    </row>
    <row r="201" spans="1:15" ht="23.25" customHeight="1" x14ac:dyDescent="0.2">
      <c r="A201" s="241" t="s">
        <v>116</v>
      </c>
      <c r="B201" s="242"/>
      <c r="C201" s="242"/>
      <c r="D201" s="242"/>
      <c r="E201" s="242"/>
      <c r="F201" s="242"/>
      <c r="G201" s="82">
        <f>SUM(G155,G159,G163,G167,G171,G175,G179,G194)</f>
        <v>0</v>
      </c>
      <c r="H201" s="83"/>
      <c r="I201" s="3"/>
      <c r="J201" s="56"/>
      <c r="K201" s="35"/>
      <c r="N201" s="56"/>
    </row>
    <row r="202" spans="1:15" ht="10.5" customHeight="1" x14ac:dyDescent="0.2">
      <c r="A202" s="132" t="s">
        <v>120</v>
      </c>
      <c r="B202" s="79">
        <f>SUM(C202:F202)</f>
        <v>1500</v>
      </c>
      <c r="C202" s="74"/>
      <c r="D202" s="74"/>
      <c r="E202" s="74"/>
      <c r="F202" s="74">
        <v>1500</v>
      </c>
      <c r="G202" s="72"/>
      <c r="H202" s="21"/>
      <c r="I202" s="3"/>
      <c r="J202" s="56"/>
      <c r="K202" s="47"/>
      <c r="N202" s="56"/>
    </row>
    <row r="203" spans="1:15" ht="10.5" customHeight="1" thickBot="1" x14ac:dyDescent="0.25">
      <c r="A203" s="133" t="s">
        <v>121</v>
      </c>
      <c r="B203" s="80">
        <f>SUM(C203:F203)</f>
        <v>1662.4</v>
      </c>
      <c r="C203" s="76"/>
      <c r="D203" s="76"/>
      <c r="E203" s="76"/>
      <c r="F203" s="76">
        <v>1662.4</v>
      </c>
      <c r="G203" s="72"/>
      <c r="H203" s="21"/>
      <c r="I203" s="3"/>
      <c r="J203" s="56"/>
      <c r="K203" s="47"/>
      <c r="N203" s="56"/>
    </row>
    <row r="204" spans="1:15" ht="14.25" customHeight="1" thickBot="1" x14ac:dyDescent="0.25">
      <c r="A204" s="229" t="s">
        <v>96</v>
      </c>
      <c r="B204" s="230"/>
      <c r="C204" s="230"/>
      <c r="D204" s="230"/>
      <c r="E204" s="230"/>
      <c r="F204" s="231"/>
      <c r="G204" s="72"/>
      <c r="H204" s="21"/>
      <c r="I204" s="3"/>
      <c r="J204" s="56"/>
      <c r="K204" s="47"/>
      <c r="N204" s="56"/>
    </row>
    <row r="205" spans="1:15" ht="12" customHeight="1" x14ac:dyDescent="0.2">
      <c r="A205" s="137" t="s">
        <v>120</v>
      </c>
      <c r="B205" s="84">
        <f>SUM(B154,B158,B162,B166,B170,B174,B178,B182,B186,B190,B194,B198,B202)</f>
        <v>4718.7</v>
      </c>
      <c r="C205" s="84">
        <f>SUM(C154,C158,C162,C166,C170,C174,C178,C182,C186,C190,C194,C198,C202)</f>
        <v>15.4</v>
      </c>
      <c r="D205" s="84">
        <f>SUM(D154,D158,D162,D166,D170,D174,D178,D182,D186,D190,D194,D198,D202)</f>
        <v>0</v>
      </c>
      <c r="E205" s="84">
        <f>SUM(E154,E158,E162,E166,E170,E174,E178,E182,E186,E190,E194,E198,E202)</f>
        <v>0</v>
      </c>
      <c r="F205" s="84">
        <f>SUM(F154,F158,F162,F166,F170,F174,F178,F182,F186,F190,F194,F198,F202)</f>
        <v>4703.2999999999993</v>
      </c>
      <c r="G205" s="72"/>
      <c r="H205" s="21"/>
      <c r="I205" s="3"/>
      <c r="J205" s="56">
        <f>(B205*100/B206)-100</f>
        <v>56.289745627980921</v>
      </c>
      <c r="K205" s="47"/>
      <c r="N205" s="56"/>
    </row>
    <row r="206" spans="1:15" ht="12" customHeight="1" thickBot="1" x14ac:dyDescent="0.25">
      <c r="A206" s="138" t="s">
        <v>121</v>
      </c>
      <c r="B206" s="85">
        <f>SUM(B155,B159,B163,B167,B171,B175,B179,B183,B187,B191,B195,B199,B203)</f>
        <v>3019.2000000000003</v>
      </c>
      <c r="C206" s="85">
        <f>SUM(C155,C159,C163,C167,C171,C175,C179,C183,C187,C191,C195,C199,C203)</f>
        <v>5.8000000000000007</v>
      </c>
      <c r="D206" s="85">
        <f t="shared" ref="D206:F206" si="1">SUM(D155,D159,D163,D167,D171,D175,D179,D183,D187,D191,D195,D199,D203)</f>
        <v>0</v>
      </c>
      <c r="E206" s="85">
        <f t="shared" si="1"/>
        <v>0</v>
      </c>
      <c r="F206" s="87">
        <f t="shared" si="1"/>
        <v>3013.4</v>
      </c>
      <c r="G206" s="72"/>
      <c r="H206" s="21"/>
      <c r="I206" s="91"/>
      <c r="J206" s="56"/>
      <c r="K206" s="47"/>
      <c r="N206" s="56"/>
    </row>
    <row r="207" spans="1:15" ht="27" customHeight="1" thickBot="1" x14ac:dyDescent="0.25">
      <c r="A207" s="12"/>
      <c r="B207" s="88"/>
      <c r="C207" s="88"/>
      <c r="D207" s="88"/>
      <c r="E207" s="88"/>
      <c r="F207" s="88"/>
      <c r="G207" s="72"/>
      <c r="H207" s="3"/>
      <c r="I207" s="91"/>
      <c r="J207" s="56"/>
      <c r="K207" s="47"/>
      <c r="N207" s="56"/>
    </row>
    <row r="208" spans="1:15" ht="13.5" customHeight="1" thickBot="1" x14ac:dyDescent="0.25">
      <c r="A208" s="232" t="s">
        <v>97</v>
      </c>
      <c r="B208" s="233"/>
      <c r="C208" s="233"/>
      <c r="D208" s="233"/>
      <c r="E208" s="233"/>
      <c r="F208" s="234"/>
      <c r="G208" s="72"/>
      <c r="H208" s="21"/>
      <c r="I208" s="3"/>
      <c r="J208" s="56"/>
      <c r="K208" s="47"/>
      <c r="N208" s="56"/>
    </row>
    <row r="209" spans="1:14" ht="10.5" customHeight="1" x14ac:dyDescent="0.2">
      <c r="A209" s="244"/>
      <c r="B209" s="246" t="s">
        <v>0</v>
      </c>
      <c r="C209" s="248" t="s">
        <v>2</v>
      </c>
      <c r="D209" s="249"/>
      <c r="E209" s="249"/>
      <c r="F209" s="250"/>
      <c r="G209" s="72"/>
      <c r="H209" s="21"/>
      <c r="I209" s="3"/>
      <c r="J209" s="56"/>
      <c r="K209" s="47"/>
      <c r="N209" s="56"/>
    </row>
    <row r="210" spans="1:14" ht="39.75" customHeight="1" thickBot="1" x14ac:dyDescent="0.25">
      <c r="A210" s="245"/>
      <c r="B210" s="247"/>
      <c r="C210" s="73" t="s">
        <v>18</v>
      </c>
      <c r="D210" s="73" t="s">
        <v>17</v>
      </c>
      <c r="E210" s="73" t="s">
        <v>20</v>
      </c>
      <c r="F210" s="73" t="s">
        <v>1</v>
      </c>
      <c r="G210" s="72"/>
      <c r="H210" s="21"/>
      <c r="I210" s="3"/>
      <c r="J210" s="56"/>
      <c r="K210" s="47"/>
      <c r="N210" s="56"/>
    </row>
    <row r="211" spans="1:14" ht="10.5" customHeight="1" x14ac:dyDescent="0.2">
      <c r="A211" s="251" t="s">
        <v>64</v>
      </c>
      <c r="B211" s="252"/>
      <c r="C211" s="252"/>
      <c r="D211" s="252"/>
      <c r="E211" s="252"/>
      <c r="F211" s="252"/>
      <c r="G211" s="72"/>
      <c r="H211" s="21"/>
      <c r="I211" s="3"/>
      <c r="J211" s="56"/>
      <c r="K211" s="47"/>
      <c r="N211" s="56"/>
    </row>
    <row r="212" spans="1:14" ht="14.25" customHeight="1" x14ac:dyDescent="0.2">
      <c r="A212" s="189" t="s">
        <v>120</v>
      </c>
      <c r="B212" s="192">
        <f>SUM(C212:F212)</f>
        <v>0</v>
      </c>
      <c r="C212" s="193"/>
      <c r="D212" s="193"/>
      <c r="E212" s="193"/>
      <c r="F212" s="193"/>
      <c r="G212" s="72"/>
      <c r="H212" s="21"/>
      <c r="I212" s="21">
        <v>220.9</v>
      </c>
      <c r="J212" s="56"/>
      <c r="K212" s="47"/>
      <c r="N212" s="56"/>
    </row>
    <row r="213" spans="1:14" ht="10.5" customHeight="1" x14ac:dyDescent="0.2">
      <c r="A213" s="165" t="s">
        <v>121</v>
      </c>
      <c r="B213" s="166">
        <f>SUM(C213:F213)</f>
        <v>0</v>
      </c>
      <c r="C213" s="167"/>
      <c r="D213" s="167"/>
      <c r="E213" s="167"/>
      <c r="F213" s="167"/>
      <c r="G213" s="72"/>
      <c r="H213" s="21"/>
      <c r="I213" s="3"/>
      <c r="J213" s="56"/>
      <c r="K213" s="47"/>
      <c r="N213" s="56"/>
    </row>
    <row r="214" spans="1:14" ht="10.5" customHeight="1" x14ac:dyDescent="0.2">
      <c r="A214" s="218"/>
      <c r="B214" s="219"/>
      <c r="C214" s="219"/>
      <c r="D214" s="219"/>
      <c r="E214" s="219"/>
      <c r="F214" s="219"/>
      <c r="G214" s="72"/>
      <c r="H214" s="21"/>
      <c r="I214" s="3"/>
      <c r="J214" s="56"/>
      <c r="K214" s="47"/>
      <c r="N214" s="56"/>
    </row>
    <row r="215" spans="1:14" ht="10.5" customHeight="1" x14ac:dyDescent="0.2">
      <c r="A215" s="253" t="s">
        <v>65</v>
      </c>
      <c r="B215" s="254"/>
      <c r="C215" s="254"/>
      <c r="D215" s="254"/>
      <c r="E215" s="254"/>
      <c r="F215" s="254"/>
      <c r="G215" s="72"/>
      <c r="H215" s="21"/>
      <c r="I215" s="3"/>
      <c r="J215" s="56"/>
      <c r="K215" s="47"/>
      <c r="N215" s="56"/>
    </row>
    <row r="216" spans="1:14" ht="10.5" customHeight="1" x14ac:dyDescent="0.2">
      <c r="A216" s="132" t="s">
        <v>120</v>
      </c>
      <c r="B216" s="79">
        <f>SUM(C216:F216)</f>
        <v>73</v>
      </c>
      <c r="C216" s="74"/>
      <c r="D216" s="74"/>
      <c r="E216" s="74"/>
      <c r="F216" s="74">
        <v>73</v>
      </c>
      <c r="G216" s="72"/>
      <c r="H216" s="21"/>
      <c r="I216" s="3"/>
      <c r="J216" s="56">
        <f>(B216*100/B217)-100</f>
        <v>14.241001564945236</v>
      </c>
      <c r="K216" s="47"/>
      <c r="N216" s="56"/>
    </row>
    <row r="217" spans="1:14" ht="10.5" customHeight="1" thickBot="1" x14ac:dyDescent="0.25">
      <c r="A217" s="133" t="s">
        <v>121</v>
      </c>
      <c r="B217" s="79">
        <f>SUM(C217:F217)</f>
        <v>63.9</v>
      </c>
      <c r="C217" s="76"/>
      <c r="D217" s="76"/>
      <c r="E217" s="76"/>
      <c r="F217" s="76">
        <v>63.9</v>
      </c>
      <c r="G217" s="72"/>
      <c r="H217" s="21"/>
      <c r="I217" s="3"/>
      <c r="J217" s="56"/>
      <c r="K217" s="47"/>
      <c r="N217" s="56"/>
    </row>
    <row r="218" spans="1:14" ht="10.5" customHeight="1" thickBot="1" x14ac:dyDescent="0.25">
      <c r="A218" s="218"/>
      <c r="B218" s="219"/>
      <c r="C218" s="219"/>
      <c r="D218" s="219"/>
      <c r="E218" s="219"/>
      <c r="F218" s="219"/>
      <c r="G218" s="15"/>
      <c r="H218" s="16"/>
      <c r="I218" s="1"/>
      <c r="J218" s="56"/>
      <c r="K218" s="47"/>
      <c r="N218" s="56"/>
    </row>
    <row r="219" spans="1:14" ht="21.75" customHeight="1" x14ac:dyDescent="0.2">
      <c r="A219" s="239" t="s">
        <v>67</v>
      </c>
      <c r="B219" s="240"/>
      <c r="C219" s="240"/>
      <c r="D219" s="240"/>
      <c r="E219" s="240"/>
      <c r="F219" s="243"/>
      <c r="G219" s="86"/>
      <c r="H219" s="21"/>
      <c r="I219" s="3"/>
      <c r="J219" s="56"/>
      <c r="K219" s="47"/>
      <c r="N219" s="56"/>
    </row>
    <row r="220" spans="1:14" ht="12.75" customHeight="1" thickBot="1" x14ac:dyDescent="0.25">
      <c r="A220" s="132" t="s">
        <v>120</v>
      </c>
      <c r="B220" s="79">
        <f>SUM(C220:F220)</f>
        <v>97.6</v>
      </c>
      <c r="C220" s="74"/>
      <c r="D220" s="74"/>
      <c r="E220" s="74"/>
      <c r="F220" s="74">
        <v>97.6</v>
      </c>
      <c r="G220" s="25"/>
      <c r="H220" s="21"/>
      <c r="I220" s="3"/>
      <c r="J220" s="56">
        <f>(B220*100/B221)-100</f>
        <v>-58.661584074544685</v>
      </c>
      <c r="K220" s="47"/>
      <c r="N220" s="56"/>
    </row>
    <row r="221" spans="1:14" ht="12.75" customHeight="1" thickBot="1" x14ac:dyDescent="0.25">
      <c r="A221" s="133" t="s">
        <v>121</v>
      </c>
      <c r="B221" s="58">
        <f>SUM(C221:F221)</f>
        <v>236.1</v>
      </c>
      <c r="C221" s="58"/>
      <c r="D221" s="58"/>
      <c r="E221" s="58"/>
      <c r="F221" s="58">
        <v>236.1</v>
      </c>
      <c r="G221" s="72"/>
      <c r="H221" s="21"/>
      <c r="I221" s="3"/>
      <c r="J221" s="56"/>
      <c r="K221" s="47"/>
      <c r="N221" s="56"/>
    </row>
    <row r="222" spans="1:14" ht="13.5" customHeight="1" thickBot="1" x14ac:dyDescent="0.25">
      <c r="A222" s="229" t="s">
        <v>98</v>
      </c>
      <c r="B222" s="230"/>
      <c r="C222" s="230"/>
      <c r="D222" s="230"/>
      <c r="E222" s="230"/>
      <c r="F222" s="231"/>
      <c r="G222" s="72"/>
      <c r="H222" s="21"/>
      <c r="I222" s="3"/>
      <c r="J222" s="56"/>
      <c r="K222" s="47"/>
      <c r="N222" s="56"/>
    </row>
    <row r="223" spans="1:14" ht="12.75" customHeight="1" x14ac:dyDescent="0.2">
      <c r="A223" s="137" t="s">
        <v>120</v>
      </c>
      <c r="B223" s="84">
        <f>SUM(C223:F223)</f>
        <v>170.6</v>
      </c>
      <c r="C223" s="84">
        <f>SUM(C212,C216,C220)</f>
        <v>0</v>
      </c>
      <c r="D223" s="84">
        <f t="shared" ref="D223:F223" si="2">SUM(D212,D216,D220)</f>
        <v>0</v>
      </c>
      <c r="E223" s="84">
        <f t="shared" si="2"/>
        <v>0</v>
      </c>
      <c r="F223" s="84">
        <f t="shared" si="2"/>
        <v>170.6</v>
      </c>
      <c r="G223" s="140">
        <f>SUM(G212,G216,G220)</f>
        <v>0</v>
      </c>
      <c r="H223" s="21"/>
      <c r="I223" s="3"/>
      <c r="J223" s="56">
        <f>(B223*100/B224)-100</f>
        <v>-43.133333333333333</v>
      </c>
      <c r="K223" s="47"/>
      <c r="N223" s="56"/>
    </row>
    <row r="224" spans="1:14" ht="12.75" customHeight="1" thickBot="1" x14ac:dyDescent="0.25">
      <c r="A224" s="138" t="s">
        <v>121</v>
      </c>
      <c r="B224" s="85">
        <f>SUM(C224:F224)</f>
        <v>300</v>
      </c>
      <c r="C224" s="85">
        <f t="shared" ref="C224:E224" si="3">SUM(C213,C217,C221)</f>
        <v>0</v>
      </c>
      <c r="D224" s="85">
        <f t="shared" si="3"/>
        <v>0</v>
      </c>
      <c r="E224" s="85">
        <f t="shared" si="3"/>
        <v>0</v>
      </c>
      <c r="F224" s="87">
        <v>300</v>
      </c>
      <c r="G224" s="72"/>
      <c r="H224" s="21"/>
      <c r="I224" s="3"/>
      <c r="J224" s="56"/>
      <c r="K224" s="47"/>
      <c r="N224" s="56"/>
    </row>
    <row r="225" spans="1:14" s="173" customFormat="1" ht="12.75" customHeight="1" x14ac:dyDescent="0.2">
      <c r="A225" s="179"/>
      <c r="B225" s="88"/>
      <c r="C225" s="88"/>
      <c r="D225" s="88"/>
      <c r="E225" s="88"/>
      <c r="F225" s="88"/>
      <c r="G225" s="72"/>
      <c r="H225" s="3"/>
      <c r="I225" s="3"/>
      <c r="J225" s="174"/>
      <c r="K225" s="175"/>
      <c r="N225" s="174"/>
    </row>
    <row r="226" spans="1:14" ht="7.5" customHeight="1" thickBot="1" x14ac:dyDescent="0.25">
      <c r="A226" s="12"/>
      <c r="B226" s="88"/>
      <c r="C226" s="88"/>
      <c r="D226" s="88"/>
      <c r="E226" s="88"/>
      <c r="F226" s="88"/>
      <c r="G226" s="72"/>
      <c r="H226" s="3"/>
      <c r="I226" s="3"/>
      <c r="J226" s="56"/>
      <c r="K226" s="47"/>
      <c r="N226" s="56"/>
    </row>
    <row r="227" spans="1:14" ht="14.25" customHeight="1" thickBot="1" x14ac:dyDescent="0.25">
      <c r="A227" s="232" t="s">
        <v>100</v>
      </c>
      <c r="B227" s="233"/>
      <c r="C227" s="233"/>
      <c r="D227" s="233"/>
      <c r="E227" s="233"/>
      <c r="F227" s="233"/>
      <c r="G227" s="72"/>
      <c r="H227" s="21"/>
      <c r="I227" s="3"/>
      <c r="J227" s="56"/>
      <c r="K227" s="47"/>
      <c r="N227" s="56"/>
    </row>
    <row r="228" spans="1:14" ht="10.5" customHeight="1" x14ac:dyDescent="0.2">
      <c r="A228" s="244"/>
      <c r="B228" s="246" t="s">
        <v>0</v>
      </c>
      <c r="C228" s="248" t="s">
        <v>2</v>
      </c>
      <c r="D228" s="249"/>
      <c r="E228" s="249"/>
      <c r="F228" s="250"/>
      <c r="G228" s="72"/>
      <c r="H228" s="21"/>
      <c r="I228" s="3"/>
      <c r="J228" s="56"/>
      <c r="K228" s="47"/>
      <c r="N228" s="56"/>
    </row>
    <row r="229" spans="1:14" ht="41.25" customHeight="1" thickBot="1" x14ac:dyDescent="0.25">
      <c r="A229" s="245"/>
      <c r="B229" s="247"/>
      <c r="C229" s="89" t="s">
        <v>18</v>
      </c>
      <c r="D229" s="89" t="s">
        <v>17</v>
      </c>
      <c r="E229" s="89" t="s">
        <v>20</v>
      </c>
      <c r="F229" s="90" t="s">
        <v>1</v>
      </c>
      <c r="G229" s="72"/>
      <c r="H229" s="21"/>
      <c r="I229" s="3"/>
      <c r="J229" s="56"/>
      <c r="K229" s="47"/>
      <c r="N229" s="56"/>
    </row>
    <row r="230" spans="1:14" ht="10.5" customHeight="1" x14ac:dyDescent="0.2">
      <c r="A230" s="275" t="s">
        <v>56</v>
      </c>
      <c r="B230" s="276"/>
      <c r="C230" s="276"/>
      <c r="D230" s="276"/>
      <c r="E230" s="276"/>
      <c r="F230" s="276"/>
      <c r="G230" s="72"/>
      <c r="H230" s="21"/>
      <c r="I230" s="91"/>
      <c r="J230" s="56"/>
      <c r="K230" s="35"/>
      <c r="N230" s="56"/>
    </row>
    <row r="231" spans="1:14" ht="10.5" customHeight="1" x14ac:dyDescent="0.2">
      <c r="A231" s="132" t="s">
        <v>120</v>
      </c>
      <c r="B231" s="74">
        <f>SUM(C231:F231)</f>
        <v>718</v>
      </c>
      <c r="C231" s="74"/>
      <c r="D231" s="74"/>
      <c r="E231" s="74"/>
      <c r="F231" s="74">
        <v>718</v>
      </c>
      <c r="G231" s="72"/>
      <c r="H231" s="21"/>
      <c r="I231" s="3"/>
      <c r="J231" s="56">
        <f>(B231*100/B232)-100</f>
        <v>8.2956259426847652</v>
      </c>
      <c r="K231" s="47"/>
      <c r="N231" s="56"/>
    </row>
    <row r="232" spans="1:14" ht="10.5" customHeight="1" x14ac:dyDescent="0.2">
      <c r="A232" s="133" t="s">
        <v>121</v>
      </c>
      <c r="B232" s="76">
        <f>SUM(C232:F232)</f>
        <v>663</v>
      </c>
      <c r="C232" s="76"/>
      <c r="D232" s="76"/>
      <c r="E232" s="76"/>
      <c r="F232" s="76">
        <v>663</v>
      </c>
      <c r="G232" s="72"/>
      <c r="H232" s="21"/>
      <c r="I232" s="3"/>
      <c r="J232" s="56"/>
      <c r="K232" s="47"/>
      <c r="N232" s="56"/>
    </row>
    <row r="233" spans="1:14" ht="10.5" customHeight="1" x14ac:dyDescent="0.2">
      <c r="A233" s="218"/>
      <c r="B233" s="219"/>
      <c r="C233" s="219"/>
      <c r="D233" s="219"/>
      <c r="E233" s="219"/>
      <c r="F233" s="219"/>
      <c r="G233" s="72"/>
      <c r="H233" s="21"/>
      <c r="I233" s="3"/>
      <c r="J233" s="56"/>
      <c r="K233" s="47"/>
      <c r="N233" s="56"/>
    </row>
    <row r="234" spans="1:14" ht="10.5" customHeight="1" x14ac:dyDescent="0.2">
      <c r="A234" s="304" t="s">
        <v>55</v>
      </c>
      <c r="B234" s="305"/>
      <c r="C234" s="305"/>
      <c r="D234" s="305"/>
      <c r="E234" s="305"/>
      <c r="F234" s="305"/>
      <c r="G234" s="72"/>
      <c r="H234" s="21"/>
      <c r="I234" s="3"/>
      <c r="J234" s="56"/>
      <c r="K234" s="47"/>
      <c r="N234" s="56"/>
    </row>
    <row r="235" spans="1:14" ht="10.5" customHeight="1" x14ac:dyDescent="0.2">
      <c r="A235" s="132" t="s">
        <v>120</v>
      </c>
      <c r="B235" s="79">
        <f>SUM(C235:F235)</f>
        <v>2526.8000000000002</v>
      </c>
      <c r="C235" s="74">
        <v>458.1</v>
      </c>
      <c r="D235" s="74">
        <v>6.6</v>
      </c>
      <c r="E235" s="74"/>
      <c r="F235" s="74">
        <v>2062.1</v>
      </c>
      <c r="G235" s="72"/>
      <c r="H235" s="21"/>
      <c r="I235" s="210">
        <v>400</v>
      </c>
      <c r="J235" s="56">
        <f>((B235+I235)*100/(B236+400))-100</f>
        <v>16.964392758662029</v>
      </c>
      <c r="K235" s="47"/>
      <c r="N235" s="56"/>
    </row>
    <row r="236" spans="1:14" ht="10.5" customHeight="1" x14ac:dyDescent="0.2">
      <c r="A236" s="133" t="s">
        <v>121</v>
      </c>
      <c r="B236" s="79">
        <f>SUM(C236:F236)</f>
        <v>2102.3000000000002</v>
      </c>
      <c r="C236" s="76">
        <v>365.7</v>
      </c>
      <c r="D236" s="76">
        <v>5.3</v>
      </c>
      <c r="E236" s="76"/>
      <c r="F236" s="76">
        <v>1731.3</v>
      </c>
      <c r="G236" s="72"/>
      <c r="H236" s="21"/>
      <c r="I236" s="3"/>
      <c r="J236" s="56"/>
      <c r="K236" s="47"/>
      <c r="N236" s="56"/>
    </row>
    <row r="237" spans="1:14" s="207" customFormat="1" ht="10.5" customHeight="1" x14ac:dyDescent="0.2">
      <c r="A237" s="273"/>
      <c r="B237" s="274"/>
      <c r="C237" s="274"/>
      <c r="D237" s="274"/>
      <c r="E237" s="274"/>
      <c r="F237" s="274"/>
      <c r="G237" s="72"/>
      <c r="H237" s="21"/>
      <c r="I237" s="3"/>
      <c r="J237" s="208"/>
      <c r="K237" s="209"/>
      <c r="N237" s="208"/>
    </row>
    <row r="238" spans="1:14" s="207" customFormat="1" ht="10.5" customHeight="1" x14ac:dyDescent="0.2">
      <c r="A238" s="255" t="s">
        <v>154</v>
      </c>
      <c r="B238" s="256"/>
      <c r="C238" s="256"/>
      <c r="D238" s="256"/>
      <c r="E238" s="256"/>
      <c r="F238" s="256"/>
      <c r="G238" s="72"/>
      <c r="H238" s="21"/>
      <c r="I238" s="3"/>
      <c r="J238" s="208"/>
      <c r="K238" s="209"/>
      <c r="N238" s="208"/>
    </row>
    <row r="239" spans="1:14" s="207" customFormat="1" ht="10.5" customHeight="1" x14ac:dyDescent="0.2">
      <c r="A239" s="132" t="s">
        <v>120</v>
      </c>
      <c r="B239" s="79">
        <f>SUM(C239:F239)</f>
        <v>1</v>
      </c>
      <c r="C239" s="74"/>
      <c r="D239" s="74"/>
      <c r="E239" s="74"/>
      <c r="F239" s="74">
        <v>1</v>
      </c>
      <c r="G239" s="72"/>
      <c r="H239" s="21"/>
      <c r="I239" s="3"/>
      <c r="J239" s="208"/>
      <c r="K239" s="209"/>
      <c r="N239" s="208"/>
    </row>
    <row r="240" spans="1:14" ht="10.5" customHeight="1" x14ac:dyDescent="0.2">
      <c r="A240" s="165" t="s">
        <v>121</v>
      </c>
      <c r="B240" s="166">
        <f>SUM(C240:F240)</f>
        <v>0</v>
      </c>
      <c r="C240" s="167"/>
      <c r="D240" s="167"/>
      <c r="E240" s="167"/>
      <c r="F240" s="167"/>
      <c r="G240" s="72"/>
      <c r="H240" s="21"/>
      <c r="I240" s="3"/>
      <c r="J240" s="56"/>
      <c r="K240" s="47"/>
      <c r="N240" s="56"/>
    </row>
    <row r="241" spans="1:15" s="207" customFormat="1" ht="10.5" customHeight="1" x14ac:dyDescent="0.2">
      <c r="A241" s="205"/>
      <c r="B241" s="206"/>
      <c r="C241" s="206"/>
      <c r="D241" s="206"/>
      <c r="E241" s="206"/>
      <c r="F241" s="206"/>
      <c r="G241" s="72"/>
      <c r="H241" s="21"/>
      <c r="I241" s="3"/>
      <c r="J241" s="208"/>
      <c r="K241" s="209"/>
      <c r="N241" s="208"/>
    </row>
    <row r="242" spans="1:15" ht="10.5" customHeight="1" x14ac:dyDescent="0.2">
      <c r="A242" s="255" t="s">
        <v>141</v>
      </c>
      <c r="B242" s="256"/>
      <c r="C242" s="256"/>
      <c r="D242" s="256"/>
      <c r="E242" s="256"/>
      <c r="F242" s="256"/>
      <c r="G242" s="72"/>
      <c r="H242" s="21"/>
      <c r="I242" s="3"/>
      <c r="J242" s="56"/>
      <c r="K242" s="47"/>
      <c r="N242" s="56"/>
    </row>
    <row r="243" spans="1:15" ht="10.5" customHeight="1" x14ac:dyDescent="0.2">
      <c r="A243" s="132" t="s">
        <v>120</v>
      </c>
      <c r="B243" s="79">
        <f>SUM(C243:F243)</f>
        <v>780</v>
      </c>
      <c r="C243" s="74"/>
      <c r="D243" s="74"/>
      <c r="E243" s="74"/>
      <c r="F243" s="74">
        <v>780</v>
      </c>
      <c r="G243" s="72"/>
      <c r="H243" s="21"/>
      <c r="I243" s="3"/>
      <c r="J243" s="56">
        <f>(B243*100/B244)-100</f>
        <v>279.74683544303798</v>
      </c>
      <c r="K243" s="47"/>
      <c r="N243" s="56"/>
      <c r="O243" s="214"/>
    </row>
    <row r="244" spans="1:15" ht="10.5" customHeight="1" x14ac:dyDescent="0.2">
      <c r="A244" s="133" t="s">
        <v>121</v>
      </c>
      <c r="B244" s="80">
        <f>SUM(C244:F244)</f>
        <v>205.4</v>
      </c>
      <c r="C244" s="76"/>
      <c r="D244" s="76"/>
      <c r="E244" s="76"/>
      <c r="F244" s="76">
        <v>205.4</v>
      </c>
      <c r="G244" s="72"/>
      <c r="H244" s="21"/>
      <c r="I244" s="3"/>
      <c r="J244" s="56"/>
      <c r="K244" s="47"/>
      <c r="N244" s="56"/>
    </row>
    <row r="245" spans="1:15" ht="10.5" customHeight="1" x14ac:dyDescent="0.2">
      <c r="A245" s="218"/>
      <c r="B245" s="219"/>
      <c r="C245" s="219"/>
      <c r="D245" s="219"/>
      <c r="E245" s="219"/>
      <c r="F245" s="219"/>
      <c r="G245" s="72"/>
      <c r="H245" s="21"/>
      <c r="I245" s="3"/>
      <c r="J245" s="56"/>
      <c r="K245" s="47"/>
      <c r="N245" s="56"/>
    </row>
    <row r="246" spans="1:15" ht="10.5" customHeight="1" x14ac:dyDescent="0.2">
      <c r="A246" s="304" t="s">
        <v>142</v>
      </c>
      <c r="B246" s="305"/>
      <c r="C246" s="305"/>
      <c r="D246" s="305"/>
      <c r="E246" s="305"/>
      <c r="F246" s="305"/>
      <c r="G246" s="72"/>
      <c r="H246" s="21"/>
      <c r="I246" s="3"/>
      <c r="J246" s="56"/>
      <c r="K246" s="47"/>
      <c r="N246" s="56"/>
    </row>
    <row r="247" spans="1:15" ht="10.5" customHeight="1" x14ac:dyDescent="0.2">
      <c r="A247" s="132" t="s">
        <v>120</v>
      </c>
      <c r="B247" s="79">
        <f>SUM(C247:F247)</f>
        <v>20</v>
      </c>
      <c r="C247" s="74"/>
      <c r="D247" s="74"/>
      <c r="E247" s="74"/>
      <c r="F247" s="74">
        <v>20</v>
      </c>
      <c r="G247" s="72"/>
      <c r="H247" s="21"/>
      <c r="I247" s="3"/>
      <c r="J247" s="56">
        <f>(B247*100/B248)-100</f>
        <v>13.636363636363626</v>
      </c>
      <c r="K247" s="47"/>
      <c r="N247" s="56"/>
    </row>
    <row r="248" spans="1:15" ht="10.5" customHeight="1" x14ac:dyDescent="0.2">
      <c r="A248" s="133" t="s">
        <v>121</v>
      </c>
      <c r="B248" s="80">
        <f>SUM(C248:F248)</f>
        <v>17.600000000000001</v>
      </c>
      <c r="C248" s="76"/>
      <c r="D248" s="76"/>
      <c r="E248" s="76"/>
      <c r="F248" s="76">
        <v>17.600000000000001</v>
      </c>
      <c r="G248" s="72"/>
      <c r="H248" s="21"/>
      <c r="I248" s="3"/>
      <c r="J248" s="56"/>
      <c r="K248" s="47"/>
      <c r="N248" s="56"/>
    </row>
    <row r="249" spans="1:15" ht="10.5" customHeight="1" x14ac:dyDescent="0.2">
      <c r="A249" s="218"/>
      <c r="B249" s="219"/>
      <c r="C249" s="219"/>
      <c r="D249" s="219"/>
      <c r="E249" s="219"/>
      <c r="F249" s="219"/>
      <c r="G249" s="72"/>
      <c r="H249" s="21"/>
      <c r="I249" s="3"/>
      <c r="J249" s="56"/>
      <c r="K249" s="47"/>
      <c r="N249" s="56"/>
    </row>
    <row r="250" spans="1:15" ht="10.5" customHeight="1" x14ac:dyDescent="0.2">
      <c r="A250" s="302" t="s">
        <v>135</v>
      </c>
      <c r="B250" s="303"/>
      <c r="C250" s="303"/>
      <c r="D250" s="303"/>
      <c r="E250" s="303"/>
      <c r="F250" s="303"/>
      <c r="G250" s="72"/>
      <c r="H250" s="21"/>
      <c r="I250" s="3"/>
      <c r="J250" s="56"/>
      <c r="K250" s="47"/>
      <c r="N250" s="56"/>
    </row>
    <row r="251" spans="1:15" ht="10.5" customHeight="1" x14ac:dyDescent="0.2">
      <c r="A251" s="132" t="s">
        <v>120</v>
      </c>
      <c r="B251" s="79">
        <f>SUM(C251:F251)</f>
        <v>76.8</v>
      </c>
      <c r="C251" s="74"/>
      <c r="D251" s="74"/>
      <c r="E251" s="74"/>
      <c r="F251" s="74">
        <v>76.8</v>
      </c>
      <c r="G251" s="72"/>
      <c r="H251" s="21"/>
      <c r="I251" s="3"/>
      <c r="J251" s="56">
        <f>(B251*100/B252)-100</f>
        <v>22.488038277511961</v>
      </c>
      <c r="K251" s="47"/>
      <c r="N251" s="56"/>
    </row>
    <row r="252" spans="1:15" ht="10.5" customHeight="1" x14ac:dyDescent="0.2">
      <c r="A252" s="133" t="s">
        <v>121</v>
      </c>
      <c r="B252" s="80">
        <f>SUM(F252:F252)</f>
        <v>62.7</v>
      </c>
      <c r="C252" s="56"/>
      <c r="D252" s="56"/>
      <c r="E252" s="56"/>
      <c r="F252" s="76">
        <v>62.7</v>
      </c>
      <c r="G252" s="72"/>
      <c r="H252" s="21"/>
      <c r="I252" s="3"/>
      <c r="J252" s="56"/>
      <c r="K252" s="47"/>
      <c r="N252" s="56"/>
    </row>
    <row r="253" spans="1:15" ht="10.5" customHeight="1" x14ac:dyDescent="0.2">
      <c r="A253" s="218"/>
      <c r="B253" s="219"/>
      <c r="C253" s="219"/>
      <c r="D253" s="219"/>
      <c r="E253" s="219"/>
      <c r="F253" s="219"/>
      <c r="G253" s="72"/>
      <c r="H253" s="21"/>
      <c r="I253" s="3"/>
      <c r="J253" s="56"/>
      <c r="K253" s="47"/>
      <c r="N253" s="56"/>
    </row>
    <row r="254" spans="1:15" ht="10.5" customHeight="1" x14ac:dyDescent="0.2">
      <c r="A254" s="235" t="s">
        <v>109</v>
      </c>
      <c r="B254" s="236"/>
      <c r="C254" s="236"/>
      <c r="D254" s="236"/>
      <c r="E254" s="236"/>
      <c r="F254" s="236"/>
      <c r="G254" s="72"/>
      <c r="H254" s="21"/>
      <c r="I254" s="3"/>
      <c r="J254" s="56"/>
      <c r="K254" s="47"/>
      <c r="M254" s="56"/>
      <c r="N254" s="56"/>
      <c r="O254" s="56"/>
    </row>
    <row r="255" spans="1:15" ht="10.5" customHeight="1" x14ac:dyDescent="0.2">
      <c r="A255" s="134" t="s">
        <v>120</v>
      </c>
      <c r="B255" s="38">
        <f>SUM(C255:F255)</f>
        <v>80</v>
      </c>
      <c r="C255" s="37"/>
      <c r="D255" s="37"/>
      <c r="E255" s="37"/>
      <c r="F255" s="38">
        <v>80</v>
      </c>
      <c r="G255" s="72"/>
      <c r="H255" s="21"/>
      <c r="I255" s="3"/>
      <c r="J255" s="56"/>
      <c r="K255" s="47"/>
      <c r="N255" s="56"/>
    </row>
    <row r="256" spans="1:15" ht="10.5" customHeight="1" x14ac:dyDescent="0.2">
      <c r="A256" s="133" t="s">
        <v>121</v>
      </c>
      <c r="B256" s="59">
        <f>SUM(F256:F256)</f>
        <v>85.9</v>
      </c>
      <c r="C256" s="58"/>
      <c r="D256" s="58"/>
      <c r="E256" s="58"/>
      <c r="F256" s="58">
        <v>85.9</v>
      </c>
      <c r="G256" s="72"/>
      <c r="H256" s="21"/>
      <c r="I256" s="3"/>
      <c r="J256" s="56"/>
      <c r="K256" s="47"/>
      <c r="N256" s="56"/>
    </row>
    <row r="257" spans="1:15" ht="10.5" customHeight="1" x14ac:dyDescent="0.2">
      <c r="A257" s="40"/>
      <c r="B257" s="41"/>
      <c r="C257" s="41"/>
      <c r="D257" s="41"/>
      <c r="E257" s="41"/>
      <c r="F257" s="41"/>
      <c r="G257" s="72"/>
      <c r="H257" s="21"/>
      <c r="I257" s="3"/>
      <c r="J257" s="56"/>
      <c r="K257" s="47"/>
      <c r="N257" s="56"/>
    </row>
    <row r="258" spans="1:15" ht="10.5" customHeight="1" x14ac:dyDescent="0.2">
      <c r="A258" s="253" t="s">
        <v>12</v>
      </c>
      <c r="B258" s="254"/>
      <c r="C258" s="254"/>
      <c r="D258" s="254"/>
      <c r="E258" s="254"/>
      <c r="F258" s="254"/>
      <c r="G258" s="72"/>
      <c r="H258" s="21"/>
      <c r="I258" s="3"/>
      <c r="J258" s="56"/>
      <c r="K258" s="47"/>
      <c r="N258" s="56"/>
    </row>
    <row r="259" spans="1:15" ht="10.5" customHeight="1" x14ac:dyDescent="0.2">
      <c r="A259" s="132" t="s">
        <v>120</v>
      </c>
      <c r="B259" s="79">
        <f>SUM(C259:F259)</f>
        <v>1660.6</v>
      </c>
      <c r="C259" s="74">
        <v>1391.8</v>
      </c>
      <c r="D259" s="74">
        <v>21.3</v>
      </c>
      <c r="E259" s="74"/>
      <c r="F259" s="74">
        <v>247.5</v>
      </c>
      <c r="G259" s="72"/>
      <c r="H259" s="21"/>
      <c r="I259" s="3"/>
      <c r="J259" s="56">
        <f>(B259*100/B260)-100</f>
        <v>16.451612903225808</v>
      </c>
      <c r="K259" s="47"/>
      <c r="M259" s="56">
        <f>((C259+E259)*100/(C260+E260))-100</f>
        <v>12.061191626409013</v>
      </c>
      <c r="N259" s="56"/>
      <c r="O259" s="56">
        <f>(F259*100/F260)-100</f>
        <v>49.096385542168662</v>
      </c>
    </row>
    <row r="260" spans="1:15" ht="10.5" customHeight="1" x14ac:dyDescent="0.2">
      <c r="A260" s="133" t="s">
        <v>121</v>
      </c>
      <c r="B260" s="80">
        <f>SUM(C260:F260)</f>
        <v>1426</v>
      </c>
      <c r="C260" s="76">
        <v>1238</v>
      </c>
      <c r="D260" s="76">
        <v>18</v>
      </c>
      <c r="E260" s="76">
        <v>4</v>
      </c>
      <c r="F260" s="76">
        <v>166</v>
      </c>
      <c r="G260" s="72"/>
      <c r="H260" s="21"/>
      <c r="I260" s="3"/>
      <c r="J260" s="56"/>
      <c r="K260" s="47"/>
      <c r="M260" s="56"/>
      <c r="N260" s="56"/>
      <c r="O260" s="56"/>
    </row>
    <row r="261" spans="1:15" ht="10.5" customHeight="1" x14ac:dyDescent="0.2">
      <c r="A261" s="218"/>
      <c r="B261" s="219"/>
      <c r="C261" s="219"/>
      <c r="D261" s="219"/>
      <c r="E261" s="219"/>
      <c r="F261" s="219"/>
      <c r="G261" s="72"/>
      <c r="H261" s="21"/>
      <c r="I261" s="3"/>
      <c r="J261" s="56"/>
      <c r="K261" s="47"/>
      <c r="M261" s="56"/>
      <c r="N261" s="56"/>
      <c r="O261" s="56"/>
    </row>
    <row r="262" spans="1:15" ht="10.5" customHeight="1" x14ac:dyDescent="0.2">
      <c r="A262" s="253" t="s">
        <v>22</v>
      </c>
      <c r="B262" s="254"/>
      <c r="C262" s="254"/>
      <c r="D262" s="254"/>
      <c r="E262" s="254"/>
      <c r="F262" s="254"/>
      <c r="G262" s="72"/>
      <c r="H262" s="21"/>
      <c r="I262" s="3"/>
      <c r="J262" s="56"/>
      <c r="K262" s="47"/>
      <c r="M262" s="56"/>
      <c r="N262" s="56"/>
      <c r="O262" s="56"/>
    </row>
    <row r="263" spans="1:15" ht="10.5" customHeight="1" x14ac:dyDescent="0.2">
      <c r="A263" s="132" t="s">
        <v>120</v>
      </c>
      <c r="B263" s="79">
        <f>SUM(C263:F263)</f>
        <v>40</v>
      </c>
      <c r="C263" s="74">
        <v>39.4</v>
      </c>
      <c r="D263" s="74">
        <v>0.6</v>
      </c>
      <c r="E263" s="74"/>
      <c r="F263" s="74"/>
      <c r="G263" s="72"/>
      <c r="H263" s="21"/>
      <c r="I263" s="3"/>
      <c r="J263" s="56">
        <f>(B263*100/B264)-100</f>
        <v>6.1007957559681785</v>
      </c>
      <c r="K263" s="47"/>
      <c r="M263" s="56">
        <f>((C263+E263)*100/(C264+E264))-100</f>
        <v>11.931818181818201</v>
      </c>
      <c r="N263" s="56"/>
      <c r="O263" s="56"/>
    </row>
    <row r="264" spans="1:15" ht="10.5" customHeight="1" x14ac:dyDescent="0.2">
      <c r="A264" s="133" t="s">
        <v>121</v>
      </c>
      <c r="B264" s="80">
        <f>SUM(C264:F264)</f>
        <v>37.699999999999996</v>
      </c>
      <c r="C264" s="76">
        <v>34.799999999999997</v>
      </c>
      <c r="D264" s="76">
        <v>0.5</v>
      </c>
      <c r="E264" s="76">
        <v>0.4</v>
      </c>
      <c r="F264" s="76">
        <v>2</v>
      </c>
      <c r="G264" s="72"/>
      <c r="H264" s="21"/>
      <c r="I264" s="3"/>
      <c r="J264" s="56"/>
      <c r="K264" s="47"/>
      <c r="N264" s="56"/>
    </row>
    <row r="265" spans="1:15" ht="10.5" customHeight="1" x14ac:dyDescent="0.2">
      <c r="A265" s="218"/>
      <c r="B265" s="219"/>
      <c r="C265" s="219"/>
      <c r="D265" s="219"/>
      <c r="E265" s="219"/>
      <c r="F265" s="219"/>
      <c r="G265" s="72"/>
      <c r="H265" s="21"/>
      <c r="I265" s="3"/>
      <c r="J265" s="56"/>
      <c r="K265" s="47"/>
      <c r="N265" s="56"/>
    </row>
    <row r="266" spans="1:15" ht="10.5" customHeight="1" x14ac:dyDescent="0.2">
      <c r="A266" s="253" t="s">
        <v>13</v>
      </c>
      <c r="B266" s="254"/>
      <c r="C266" s="254"/>
      <c r="D266" s="254"/>
      <c r="E266" s="254"/>
      <c r="F266" s="254"/>
      <c r="G266" s="72"/>
      <c r="H266" s="21"/>
      <c r="I266" s="3"/>
      <c r="J266" s="56"/>
      <c r="K266" s="47"/>
      <c r="M266" s="56"/>
      <c r="N266" s="56"/>
    </row>
    <row r="267" spans="1:15" ht="10.5" customHeight="1" x14ac:dyDescent="0.2">
      <c r="A267" s="132" t="s">
        <v>120</v>
      </c>
      <c r="B267" s="79">
        <f>SUM(C267:F267)</f>
        <v>308.29999999999995</v>
      </c>
      <c r="C267" s="74">
        <v>266</v>
      </c>
      <c r="D267" s="74">
        <v>3.9</v>
      </c>
      <c r="E267" s="74"/>
      <c r="F267" s="74">
        <v>38.4</v>
      </c>
      <c r="G267" s="72"/>
      <c r="H267" s="21"/>
      <c r="I267" s="3"/>
      <c r="J267" s="56">
        <f>(B267*100/B268)-100</f>
        <v>22.97566812923813</v>
      </c>
      <c r="K267" s="57"/>
      <c r="L267" s="56"/>
      <c r="M267" s="56">
        <f>((C267+E267)*100/(C268+E268))-100</f>
        <v>25.412541254125415</v>
      </c>
      <c r="N267" s="56"/>
      <c r="O267" s="56">
        <f>(F267*100/F268)-100</f>
        <v>8.1690140845070403</v>
      </c>
    </row>
    <row r="268" spans="1:15" ht="10.5" customHeight="1" x14ac:dyDescent="0.2">
      <c r="A268" s="133" t="s">
        <v>121</v>
      </c>
      <c r="B268" s="80">
        <f>SUM(C268:F268)</f>
        <v>250.7</v>
      </c>
      <c r="C268" s="76">
        <v>211.5</v>
      </c>
      <c r="D268" s="76">
        <v>3.1</v>
      </c>
      <c r="E268" s="76">
        <v>0.6</v>
      </c>
      <c r="F268" s="76">
        <v>35.5</v>
      </c>
      <c r="G268" s="72"/>
      <c r="H268" s="21"/>
      <c r="I268" s="3"/>
      <c r="J268" s="56"/>
      <c r="K268" s="47"/>
      <c r="N268" s="56"/>
    </row>
    <row r="269" spans="1:15" ht="15" customHeight="1" x14ac:dyDescent="0.2">
      <c r="A269" s="218"/>
      <c r="B269" s="219"/>
      <c r="C269" s="219"/>
      <c r="D269" s="219"/>
      <c r="E269" s="219"/>
      <c r="F269" s="219"/>
      <c r="G269" s="72"/>
      <c r="H269" s="21"/>
      <c r="I269" s="3"/>
      <c r="J269" s="56"/>
      <c r="K269" s="47"/>
      <c r="N269" s="56"/>
    </row>
    <row r="270" spans="1:15" s="207" customFormat="1" ht="15.75" customHeight="1" x14ac:dyDescent="0.2">
      <c r="A270" s="220" t="s">
        <v>117</v>
      </c>
      <c r="B270" s="221"/>
      <c r="C270" s="221"/>
      <c r="D270" s="221"/>
      <c r="E270" s="221"/>
      <c r="F270" s="221"/>
      <c r="G270" s="72"/>
      <c r="H270" s="21"/>
      <c r="I270" s="3"/>
      <c r="J270" s="208"/>
      <c r="K270" s="209"/>
      <c r="N270" s="208"/>
    </row>
    <row r="271" spans="1:15" ht="10.5" customHeight="1" x14ac:dyDescent="0.2">
      <c r="A271" s="253" t="s">
        <v>23</v>
      </c>
      <c r="B271" s="254"/>
      <c r="C271" s="254"/>
      <c r="D271" s="254"/>
      <c r="E271" s="254"/>
      <c r="F271" s="254"/>
      <c r="G271" s="72"/>
      <c r="H271" s="21"/>
      <c r="I271" s="91"/>
      <c r="J271" s="56"/>
      <c r="K271" s="47"/>
      <c r="N271" s="56"/>
    </row>
    <row r="272" spans="1:15" ht="10.5" customHeight="1" x14ac:dyDescent="0.2">
      <c r="A272" s="132" t="s">
        <v>120</v>
      </c>
      <c r="B272" s="79">
        <f>SUM(C272:F272)</f>
        <v>141.89999999999998</v>
      </c>
      <c r="C272" s="74">
        <v>139.69999999999999</v>
      </c>
      <c r="D272" s="74">
        <v>2</v>
      </c>
      <c r="E272" s="74"/>
      <c r="F272" s="74">
        <v>0.2</v>
      </c>
      <c r="G272" s="72"/>
      <c r="H272" s="21"/>
      <c r="I272" s="3"/>
      <c r="J272" s="213">
        <f>(B272*100/B273)-100</f>
        <v>19.746835443037966</v>
      </c>
      <c r="K272" s="57"/>
      <c r="L272" s="56"/>
      <c r="M272" s="56">
        <f>((C272+E272)*100/(C273+E273))-100</f>
        <v>19.811320754716974</v>
      </c>
      <c r="N272" s="56"/>
      <c r="O272" s="56">
        <f>(F272*100/F273)-100</f>
        <v>0</v>
      </c>
    </row>
    <row r="273" spans="1:14" ht="14.25" customHeight="1" thickBot="1" x14ac:dyDescent="0.25">
      <c r="A273" s="133" t="s">
        <v>121</v>
      </c>
      <c r="B273" s="80">
        <f>SUM(C273:F273)</f>
        <v>118.5</v>
      </c>
      <c r="C273" s="76">
        <v>116.1</v>
      </c>
      <c r="D273" s="76">
        <v>1.7</v>
      </c>
      <c r="E273" s="76">
        <v>0.5</v>
      </c>
      <c r="F273" s="76">
        <v>0.2</v>
      </c>
      <c r="G273" s="72"/>
      <c r="H273" s="21"/>
      <c r="I273" s="3"/>
      <c r="J273" s="56"/>
      <c r="K273" s="47"/>
      <c r="N273" s="56"/>
    </row>
    <row r="274" spans="1:14" ht="10.5" customHeight="1" thickBot="1" x14ac:dyDescent="0.25">
      <c r="A274" s="306"/>
      <c r="B274" s="307"/>
      <c r="C274" s="307"/>
      <c r="D274" s="307"/>
      <c r="E274" s="307"/>
      <c r="F274" s="307"/>
      <c r="G274" s="15"/>
      <c r="H274" s="16"/>
      <c r="I274" s="1"/>
      <c r="J274" s="56"/>
      <c r="K274" s="47"/>
      <c r="N274" s="56"/>
    </row>
    <row r="275" spans="1:14" ht="10.5" customHeight="1" x14ac:dyDescent="0.2">
      <c r="A275" s="253" t="s">
        <v>125</v>
      </c>
      <c r="B275" s="254"/>
      <c r="C275" s="254"/>
      <c r="D275" s="254"/>
      <c r="E275" s="254"/>
      <c r="F275" s="254"/>
      <c r="G275" s="24"/>
      <c r="H275" s="21"/>
      <c r="I275" s="3"/>
      <c r="J275" s="56"/>
      <c r="K275" s="47"/>
      <c r="N275" s="56"/>
    </row>
    <row r="276" spans="1:14" ht="12.75" customHeight="1" thickBot="1" x14ac:dyDescent="0.25">
      <c r="A276" s="132" t="s">
        <v>120</v>
      </c>
      <c r="B276" s="79">
        <f>SUM(C276:F276)</f>
        <v>850</v>
      </c>
      <c r="C276" s="74"/>
      <c r="D276" s="74"/>
      <c r="E276" s="74"/>
      <c r="F276" s="74">
        <v>850</v>
      </c>
      <c r="G276" s="25"/>
      <c r="H276" s="21"/>
      <c r="I276" s="210">
        <v>500</v>
      </c>
      <c r="J276" s="56">
        <f>((B276+I276)*100/(B277+500))-100</f>
        <v>12.5</v>
      </c>
      <c r="K276" s="47"/>
      <c r="N276" s="56"/>
    </row>
    <row r="277" spans="1:14" ht="10.5" customHeight="1" x14ac:dyDescent="0.2">
      <c r="A277" s="133" t="s">
        <v>121</v>
      </c>
      <c r="B277" s="80">
        <f>SUM(C277:F277)</f>
        <v>700</v>
      </c>
      <c r="C277" s="76"/>
      <c r="D277" s="76"/>
      <c r="E277" s="76"/>
      <c r="F277" s="76">
        <v>700</v>
      </c>
      <c r="G277" s="72"/>
      <c r="H277" s="21"/>
      <c r="I277" s="3"/>
      <c r="J277" s="56"/>
      <c r="K277" s="47"/>
      <c r="N277" s="56"/>
    </row>
    <row r="278" spans="1:14" ht="10.5" customHeight="1" x14ac:dyDescent="0.2">
      <c r="A278" s="219"/>
      <c r="B278" s="219"/>
      <c r="C278" s="219"/>
      <c r="D278" s="219"/>
      <c r="E278" s="219"/>
      <c r="F278" s="219"/>
      <c r="G278" s="72"/>
      <c r="H278" s="21"/>
      <c r="I278" s="3"/>
      <c r="J278" s="56"/>
      <c r="K278" s="47"/>
      <c r="N278" s="56"/>
    </row>
    <row r="279" spans="1:14" ht="10.5" customHeight="1" x14ac:dyDescent="0.2">
      <c r="A279" s="253" t="s">
        <v>15</v>
      </c>
      <c r="B279" s="254"/>
      <c r="C279" s="254"/>
      <c r="D279" s="254"/>
      <c r="E279" s="254"/>
      <c r="F279" s="308"/>
      <c r="G279" s="72"/>
      <c r="H279" s="21"/>
      <c r="I279" s="3"/>
      <c r="J279" s="56"/>
      <c r="K279" s="47"/>
      <c r="M279" s="56"/>
      <c r="N279" s="56"/>
    </row>
    <row r="280" spans="1:14" ht="10.5" customHeight="1" x14ac:dyDescent="0.2">
      <c r="A280" s="132" t="s">
        <v>120</v>
      </c>
      <c r="B280" s="79">
        <f>SUM(C280:F280)</f>
        <v>157.19999999999999</v>
      </c>
      <c r="C280" s="74"/>
      <c r="D280" s="74"/>
      <c r="E280" s="74"/>
      <c r="F280" s="74">
        <v>157.19999999999999</v>
      </c>
      <c r="G280" s="72"/>
      <c r="H280" s="21"/>
      <c r="I280" s="3"/>
      <c r="J280" s="56">
        <f>(B280*100/B281)-100</f>
        <v>44.751381215469593</v>
      </c>
      <c r="K280" s="47"/>
      <c r="N280" s="56"/>
    </row>
    <row r="281" spans="1:14" ht="10.5" customHeight="1" x14ac:dyDescent="0.2">
      <c r="A281" s="133" t="s">
        <v>121</v>
      </c>
      <c r="B281" s="80">
        <f>SUM(C281:F281)</f>
        <v>108.6</v>
      </c>
      <c r="C281" s="76"/>
      <c r="D281" s="76"/>
      <c r="E281" s="76"/>
      <c r="F281" s="76">
        <v>108.6</v>
      </c>
      <c r="G281" s="72"/>
      <c r="H281" s="21"/>
      <c r="I281" s="3"/>
      <c r="J281" s="56"/>
      <c r="K281" s="47"/>
      <c r="N281" s="56"/>
    </row>
    <row r="282" spans="1:14" ht="10.5" customHeight="1" x14ac:dyDescent="0.2">
      <c r="A282" s="218"/>
      <c r="B282" s="219"/>
      <c r="C282" s="219"/>
      <c r="D282" s="219"/>
      <c r="E282" s="219"/>
      <c r="F282" s="219"/>
      <c r="G282" s="72"/>
      <c r="H282" s="21"/>
      <c r="I282" s="3"/>
      <c r="J282" s="56"/>
      <c r="K282" s="47"/>
      <c r="N282" s="56"/>
    </row>
    <row r="283" spans="1:14" ht="10.5" customHeight="1" x14ac:dyDescent="0.2">
      <c r="A283" s="220" t="s">
        <v>16</v>
      </c>
      <c r="B283" s="221"/>
      <c r="C283" s="221"/>
      <c r="D283" s="221"/>
      <c r="E283" s="221"/>
      <c r="F283" s="221"/>
      <c r="G283" s="72"/>
      <c r="H283" s="21"/>
      <c r="I283" s="3"/>
      <c r="J283" s="56"/>
      <c r="K283" s="47"/>
      <c r="N283" s="56"/>
    </row>
    <row r="284" spans="1:14" ht="10.5" customHeight="1" x14ac:dyDescent="0.2">
      <c r="A284" s="132" t="s">
        <v>120</v>
      </c>
      <c r="B284" s="79">
        <f>SUM(C284:F284)</f>
        <v>39.200000000000003</v>
      </c>
      <c r="C284" s="74">
        <v>35.700000000000003</v>
      </c>
      <c r="D284" s="74">
        <v>0.5</v>
      </c>
      <c r="E284" s="74"/>
      <c r="F284" s="74">
        <v>3</v>
      </c>
      <c r="G284" s="72"/>
      <c r="H284" s="21"/>
      <c r="I284" s="3"/>
      <c r="J284" s="56">
        <f>(B284*100/B285)-100</f>
        <v>9.4972067039106349</v>
      </c>
      <c r="K284" s="47"/>
      <c r="M284" s="154">
        <f>((C284+E284)*100/(C285+E285))-100</f>
        <v>10.526315789473713</v>
      </c>
      <c r="N284" s="56"/>
    </row>
    <row r="285" spans="1:14" ht="10.5" customHeight="1" x14ac:dyDescent="0.2">
      <c r="A285" s="133" t="s">
        <v>121</v>
      </c>
      <c r="B285" s="80">
        <f>SUM(C285:F285)</f>
        <v>35.799999999999997</v>
      </c>
      <c r="C285" s="76">
        <v>31.9</v>
      </c>
      <c r="D285" s="76">
        <v>0.5</v>
      </c>
      <c r="E285" s="76">
        <v>0.4</v>
      </c>
      <c r="F285" s="76">
        <v>3</v>
      </c>
      <c r="G285" s="72"/>
      <c r="H285" s="21"/>
      <c r="I285" s="3"/>
      <c r="J285" s="56"/>
      <c r="K285" s="47"/>
      <c r="N285" s="56"/>
    </row>
    <row r="286" spans="1:14" ht="10.5" customHeight="1" x14ac:dyDescent="0.2">
      <c r="A286" s="218"/>
      <c r="B286" s="219"/>
      <c r="C286" s="219"/>
      <c r="D286" s="219"/>
      <c r="E286" s="219"/>
      <c r="F286" s="219"/>
      <c r="G286" s="72"/>
      <c r="H286" s="21"/>
      <c r="I286" s="3"/>
      <c r="J286" s="56"/>
      <c r="K286" s="47"/>
      <c r="N286" s="56"/>
    </row>
    <row r="287" spans="1:14" ht="10.5" customHeight="1" x14ac:dyDescent="0.2">
      <c r="A287" s="220" t="s">
        <v>19</v>
      </c>
      <c r="B287" s="221"/>
      <c r="C287" s="221"/>
      <c r="D287" s="221"/>
      <c r="E287" s="221"/>
      <c r="F287" s="221"/>
      <c r="G287" s="72"/>
      <c r="H287" s="21"/>
      <c r="I287" s="3"/>
      <c r="J287" s="56"/>
      <c r="K287" s="47"/>
      <c r="N287" s="56"/>
    </row>
    <row r="288" spans="1:14" ht="10.5" customHeight="1" x14ac:dyDescent="0.2">
      <c r="A288" s="141" t="s">
        <v>120</v>
      </c>
      <c r="B288" s="92">
        <f>SUM(C288:F288)</f>
        <v>360</v>
      </c>
      <c r="C288" s="77"/>
      <c r="D288" s="77"/>
      <c r="E288" s="77"/>
      <c r="F288" s="77">
        <v>360</v>
      </c>
      <c r="G288" s="72"/>
      <c r="H288" s="21"/>
      <c r="I288" s="3"/>
      <c r="J288" s="56">
        <f>(B288*100/B289)-100</f>
        <v>414.28571428571433</v>
      </c>
      <c r="K288" s="47"/>
      <c r="N288" s="56"/>
    </row>
    <row r="289" spans="1:14" ht="10.5" customHeight="1" x14ac:dyDescent="0.2">
      <c r="A289" s="142" t="s">
        <v>121</v>
      </c>
      <c r="B289" s="80">
        <f>SUM(C289:F289)</f>
        <v>70</v>
      </c>
      <c r="C289" s="76"/>
      <c r="D289" s="76"/>
      <c r="E289" s="76"/>
      <c r="F289" s="76">
        <v>70</v>
      </c>
      <c r="G289" s="72"/>
      <c r="H289" s="21"/>
      <c r="I289" s="3"/>
      <c r="J289" s="56"/>
      <c r="K289" s="47"/>
      <c r="N289" s="56"/>
    </row>
    <row r="290" spans="1:14" ht="10.5" customHeight="1" x14ac:dyDescent="0.2">
      <c r="A290" s="218"/>
      <c r="B290" s="219"/>
      <c r="C290" s="219"/>
      <c r="D290" s="219"/>
      <c r="E290" s="219"/>
      <c r="F290" s="219"/>
      <c r="G290" s="72"/>
      <c r="H290" s="21"/>
      <c r="I290" s="3"/>
      <c r="J290" s="56"/>
      <c r="K290" s="47"/>
      <c r="N290" s="56"/>
    </row>
    <row r="291" spans="1:14" ht="10.5" customHeight="1" x14ac:dyDescent="0.2">
      <c r="A291" s="220" t="s">
        <v>136</v>
      </c>
      <c r="B291" s="221"/>
      <c r="C291" s="221"/>
      <c r="D291" s="221"/>
      <c r="E291" s="221"/>
      <c r="F291" s="221"/>
      <c r="G291" s="72"/>
      <c r="H291" s="21"/>
      <c r="I291" s="3"/>
      <c r="J291" s="56"/>
      <c r="K291" s="47"/>
      <c r="N291" s="56"/>
    </row>
    <row r="292" spans="1:14" ht="10.5" customHeight="1" x14ac:dyDescent="0.2">
      <c r="A292" s="189" t="s">
        <v>120</v>
      </c>
      <c r="B292" s="197">
        <f>SUM(C292:F292)</f>
        <v>0</v>
      </c>
      <c r="C292" s="198"/>
      <c r="D292" s="198"/>
      <c r="E292" s="198"/>
      <c r="F292" s="198"/>
      <c r="G292" s="72"/>
      <c r="H292" s="21"/>
      <c r="I292" s="21">
        <v>130.6</v>
      </c>
      <c r="J292" s="56"/>
      <c r="K292" s="47"/>
      <c r="N292" s="56"/>
    </row>
    <row r="293" spans="1:14" ht="10.5" customHeight="1" x14ac:dyDescent="0.2">
      <c r="A293" s="165" t="s">
        <v>121</v>
      </c>
      <c r="B293" s="166">
        <f>SUM(C293:F293)</f>
        <v>0</v>
      </c>
      <c r="C293" s="167"/>
      <c r="D293" s="167"/>
      <c r="E293" s="167"/>
      <c r="F293" s="167"/>
      <c r="G293" s="72"/>
      <c r="H293" s="21"/>
      <c r="I293" s="3"/>
      <c r="J293" s="56"/>
      <c r="K293" s="47"/>
      <c r="N293" s="56"/>
    </row>
    <row r="294" spans="1:14" ht="10.5" customHeight="1" x14ac:dyDescent="0.2">
      <c r="A294" s="219"/>
      <c r="B294" s="219"/>
      <c r="C294" s="219"/>
      <c r="D294" s="219"/>
      <c r="E294" s="219"/>
      <c r="F294" s="219"/>
      <c r="G294" s="72"/>
      <c r="H294" s="21"/>
      <c r="I294" s="3"/>
      <c r="J294" s="56"/>
      <c r="K294" s="47"/>
      <c r="N294" s="56"/>
    </row>
    <row r="295" spans="1:14" ht="10.5" customHeight="1" x14ac:dyDescent="0.2">
      <c r="A295" s="220" t="s">
        <v>149</v>
      </c>
      <c r="B295" s="221"/>
      <c r="C295" s="221"/>
      <c r="D295" s="221"/>
      <c r="E295" s="221"/>
      <c r="F295" s="221"/>
      <c r="G295" s="72"/>
      <c r="H295" s="21"/>
      <c r="I295" s="3"/>
      <c r="J295" s="56"/>
      <c r="K295" s="47"/>
      <c r="N295" s="56"/>
    </row>
    <row r="296" spans="1:14" ht="10.5" customHeight="1" x14ac:dyDescent="0.2">
      <c r="A296" s="143" t="s">
        <v>120</v>
      </c>
      <c r="B296" s="92">
        <f>SUM(C296:F296)</f>
        <v>21</v>
      </c>
      <c r="C296" s="77"/>
      <c r="D296" s="77"/>
      <c r="E296" s="77"/>
      <c r="F296" s="77">
        <v>21</v>
      </c>
      <c r="G296" s="72"/>
      <c r="H296" s="21"/>
      <c r="I296" s="3"/>
      <c r="J296" s="56"/>
      <c r="K296" s="47"/>
      <c r="N296" s="56"/>
    </row>
    <row r="297" spans="1:14" ht="10.5" customHeight="1" x14ac:dyDescent="0.2">
      <c r="A297" s="142" t="s">
        <v>121</v>
      </c>
      <c r="B297" s="80">
        <f>SUM(C297:F297)</f>
        <v>5</v>
      </c>
      <c r="C297" s="76"/>
      <c r="D297" s="76"/>
      <c r="E297" s="76"/>
      <c r="F297" s="76">
        <v>5</v>
      </c>
      <c r="G297" s="72"/>
      <c r="H297" s="21"/>
      <c r="I297" s="3"/>
      <c r="J297" s="56"/>
      <c r="K297" s="47"/>
      <c r="N297" s="56"/>
    </row>
    <row r="298" spans="1:14" ht="10.5" customHeight="1" x14ac:dyDescent="0.2">
      <c r="A298" s="218"/>
      <c r="B298" s="219"/>
      <c r="C298" s="219"/>
      <c r="D298" s="219"/>
      <c r="E298" s="219"/>
      <c r="F298" s="219"/>
      <c r="G298" s="72"/>
      <c r="H298" s="21"/>
      <c r="I298" s="3"/>
      <c r="J298" s="56"/>
      <c r="K298" s="47"/>
      <c r="N298" s="56"/>
    </row>
    <row r="299" spans="1:14" ht="10.5" customHeight="1" x14ac:dyDescent="0.2">
      <c r="A299" s="220" t="s">
        <v>148</v>
      </c>
      <c r="B299" s="221"/>
      <c r="C299" s="221"/>
      <c r="D299" s="221"/>
      <c r="E299" s="221"/>
      <c r="F299" s="221"/>
      <c r="G299" s="72"/>
      <c r="H299" s="21"/>
      <c r="I299" s="3"/>
      <c r="J299" s="56"/>
      <c r="K299" s="47"/>
      <c r="N299" s="56"/>
    </row>
    <row r="300" spans="1:14" ht="10.5" customHeight="1" x14ac:dyDescent="0.2">
      <c r="A300" s="143" t="s">
        <v>120</v>
      </c>
      <c r="B300" s="92">
        <f>SUM(C300:F300)</f>
        <v>55</v>
      </c>
      <c r="C300" s="77"/>
      <c r="D300" s="77"/>
      <c r="E300" s="77"/>
      <c r="F300" s="77">
        <v>55</v>
      </c>
      <c r="G300" s="72"/>
      <c r="H300" s="21"/>
      <c r="I300" s="3"/>
      <c r="J300" s="56">
        <f>(B300*100/B301)-100</f>
        <v>10</v>
      </c>
      <c r="K300" s="47"/>
      <c r="N300" s="56"/>
    </row>
    <row r="301" spans="1:14" ht="12" customHeight="1" thickBot="1" x14ac:dyDescent="0.25">
      <c r="A301" s="142" t="s">
        <v>121</v>
      </c>
      <c r="B301" s="80">
        <f>SUM(C301:F301)</f>
        <v>50</v>
      </c>
      <c r="C301" s="76"/>
      <c r="D301" s="76"/>
      <c r="E301" s="76"/>
      <c r="F301" s="76">
        <v>50</v>
      </c>
      <c r="G301" s="72"/>
      <c r="H301" s="21"/>
      <c r="I301" s="3"/>
      <c r="J301" s="56"/>
      <c r="K301" s="47"/>
      <c r="N301" s="56"/>
    </row>
    <row r="302" spans="1:14" ht="10.5" customHeight="1" thickBot="1" x14ac:dyDescent="0.25">
      <c r="A302" s="218"/>
      <c r="B302" s="219"/>
      <c r="C302" s="219"/>
      <c r="D302" s="219"/>
      <c r="E302" s="219"/>
      <c r="F302" s="219"/>
      <c r="G302" s="45"/>
      <c r="H302" s="16"/>
      <c r="I302" s="1"/>
      <c r="J302" s="56"/>
      <c r="K302" s="47"/>
      <c r="N302" s="56"/>
    </row>
    <row r="303" spans="1:14" ht="10.5" customHeight="1" x14ac:dyDescent="0.2">
      <c r="A303" s="220" t="s">
        <v>143</v>
      </c>
      <c r="B303" s="221"/>
      <c r="C303" s="221"/>
      <c r="D303" s="221"/>
      <c r="E303" s="221"/>
      <c r="F303" s="221"/>
      <c r="G303" s="31"/>
      <c r="H303" s="16"/>
      <c r="I303" s="93"/>
      <c r="J303" s="56"/>
      <c r="K303" s="47"/>
      <c r="N303" s="56"/>
    </row>
    <row r="304" spans="1:14" ht="10.5" customHeight="1" thickBot="1" x14ac:dyDescent="0.25">
      <c r="A304" s="143" t="s">
        <v>120</v>
      </c>
      <c r="B304" s="92">
        <f>SUM(C304:F304)</f>
        <v>4</v>
      </c>
      <c r="C304" s="77"/>
      <c r="D304" s="77"/>
      <c r="E304" s="77"/>
      <c r="F304" s="77">
        <v>4</v>
      </c>
      <c r="G304" s="85" t="e">
        <f>SUM(G227,G231,G235,G247,G255,G263,G267,#REF!,G276,G272,G259,G280,#REF!,G284,G288,G296,G301)</f>
        <v>#REF!</v>
      </c>
      <c r="H304" s="16"/>
      <c r="I304" s="1"/>
      <c r="J304" s="56">
        <f>(B304*100/B305)-100</f>
        <v>0</v>
      </c>
      <c r="K304" s="47"/>
      <c r="N304" s="56"/>
    </row>
    <row r="305" spans="1:15" ht="10.5" customHeight="1" x14ac:dyDescent="0.2">
      <c r="A305" s="142" t="s">
        <v>121</v>
      </c>
      <c r="B305" s="80">
        <f>SUM(C305:F305)</f>
        <v>4</v>
      </c>
      <c r="C305" s="76"/>
      <c r="D305" s="76"/>
      <c r="E305" s="76"/>
      <c r="F305" s="76">
        <v>4</v>
      </c>
      <c r="G305" s="17"/>
      <c r="H305" s="16"/>
      <c r="I305" s="1"/>
      <c r="J305" s="56"/>
      <c r="K305" s="47"/>
      <c r="N305" s="56"/>
    </row>
    <row r="306" spans="1:15" ht="10.5" customHeight="1" x14ac:dyDescent="0.2">
      <c r="A306" s="218"/>
      <c r="B306" s="219"/>
      <c r="C306" s="219"/>
      <c r="D306" s="219"/>
      <c r="E306" s="219"/>
      <c r="F306" s="219"/>
      <c r="G306" s="94">
        <f t="shared" ref="G306" si="4">SUM(G226,G230,G234,G242,G246,G254,G262,G266,G275,G271,G258,G279,G283,G287,G295,G299,G303)</f>
        <v>0</v>
      </c>
      <c r="H306" s="83"/>
      <c r="I306" s="4"/>
      <c r="J306" s="56"/>
      <c r="K306" s="47"/>
      <c r="M306" s="56"/>
      <c r="N306" s="56"/>
      <c r="O306" s="56"/>
    </row>
    <row r="307" spans="1:15" ht="10.5" customHeight="1" x14ac:dyDescent="0.2">
      <c r="A307" s="220" t="s">
        <v>57</v>
      </c>
      <c r="B307" s="221"/>
      <c r="C307" s="221"/>
      <c r="D307" s="221"/>
      <c r="E307" s="221"/>
      <c r="F307" s="221"/>
      <c r="H307" s="23"/>
      <c r="I307" s="4"/>
      <c r="J307" s="56"/>
      <c r="K307" s="47"/>
      <c r="N307" s="56"/>
    </row>
    <row r="308" spans="1:15" ht="10.5" customHeight="1" x14ac:dyDescent="0.2">
      <c r="A308" s="143" t="s">
        <v>120</v>
      </c>
      <c r="B308" s="92">
        <f>SUM(C308:F308)</f>
        <v>40</v>
      </c>
      <c r="C308" s="77"/>
      <c r="D308" s="77"/>
      <c r="E308" s="77"/>
      <c r="F308" s="77">
        <v>40</v>
      </c>
      <c r="H308" s="23"/>
      <c r="I308" s="4"/>
      <c r="J308" s="56">
        <f>(B308*100/B309)-100</f>
        <v>0</v>
      </c>
      <c r="K308" s="47"/>
      <c r="N308" s="56"/>
    </row>
    <row r="309" spans="1:15" ht="10.5" customHeight="1" thickBot="1" x14ac:dyDescent="0.25">
      <c r="A309" s="133" t="s">
        <v>121</v>
      </c>
      <c r="B309" s="80">
        <f>SUM(C309:F309)</f>
        <v>40</v>
      </c>
      <c r="C309" s="76"/>
      <c r="D309" s="76"/>
      <c r="E309" s="76"/>
      <c r="F309" s="76">
        <v>40</v>
      </c>
      <c r="H309" s="23"/>
      <c r="I309" s="4"/>
      <c r="J309" s="56"/>
      <c r="K309" s="19"/>
      <c r="N309" s="56"/>
    </row>
    <row r="310" spans="1:15" ht="14.25" customHeight="1" thickBot="1" x14ac:dyDescent="0.25">
      <c r="A310" s="232" t="s">
        <v>99</v>
      </c>
      <c r="B310" s="233"/>
      <c r="C310" s="233"/>
      <c r="D310" s="233"/>
      <c r="E310" s="233"/>
      <c r="F310" s="234"/>
      <c r="G310" s="18"/>
      <c r="H310" s="19"/>
      <c r="I310" s="2"/>
      <c r="J310" s="56"/>
      <c r="K310" s="47"/>
      <c r="N310" s="56"/>
    </row>
    <row r="311" spans="1:15" ht="12.75" customHeight="1" x14ac:dyDescent="0.2">
      <c r="A311" s="136" t="s">
        <v>120</v>
      </c>
      <c r="B311" s="100">
        <f>SUM(C311:F311)</f>
        <v>7879.7999999999993</v>
      </c>
      <c r="C311" s="100">
        <f>SUM(C231,C235,C239,C243,C247,C251,C255,C259,C267,C272,C280,C276,C263,C284,C288,C292,C296,C300,C304,C308)</f>
        <v>2330.6999999999998</v>
      </c>
      <c r="D311" s="100">
        <f t="shared" ref="D311:F311" si="5">SUM(D231,D235,D239,D243,D247,D251,D255,D259,D267,D272,D280,D276,D263,D284,D288,D292,D296,D300,D304,D308)</f>
        <v>34.9</v>
      </c>
      <c r="E311" s="100">
        <f t="shared" si="5"/>
        <v>0</v>
      </c>
      <c r="F311" s="100">
        <f t="shared" si="5"/>
        <v>5514.2</v>
      </c>
      <c r="G311" s="30"/>
      <c r="H311" s="19"/>
      <c r="I311" s="88"/>
      <c r="J311" s="56">
        <f>(B311*100/B312)-100</f>
        <v>31.698756518251088</v>
      </c>
      <c r="K311" s="47"/>
      <c r="M311" s="56">
        <f>((C311+E311)*100/(C312+E312))-100</f>
        <v>16.308199011926718</v>
      </c>
      <c r="N311" s="56"/>
      <c r="O311" s="152">
        <f>(F311*100/F312)-100</f>
        <v>39.592932003442883</v>
      </c>
    </row>
    <row r="312" spans="1:15" ht="12" customHeight="1" x14ac:dyDescent="0.2">
      <c r="A312" s="132" t="s">
        <v>121</v>
      </c>
      <c r="B312" s="79">
        <f>SUM(C312:F312)</f>
        <v>5983.2</v>
      </c>
      <c r="C312" s="79">
        <f>SUM(C232,C236,C244,C248,C252,C260,C268,C273,C281,C277,C264,C285,C289,C293,C297,C301,C305,C309)</f>
        <v>1998</v>
      </c>
      <c r="D312" s="79">
        <f t="shared" ref="D312:E312" si="6">SUM(D232,D236,D244,D248,D252,D260,D268,D273,D281,D277,D264,D285,D289,D293,D297,D301,D305,D309)</f>
        <v>29.1</v>
      </c>
      <c r="E312" s="79">
        <f t="shared" si="6"/>
        <v>5.9</v>
      </c>
      <c r="F312" s="79">
        <f>SUM(F232,F236,F244,F248,F252,F256,F260,F268,F273,F281,F277,F264,F285,F289,F293,F297,F301,F305,F309)</f>
        <v>3950.2</v>
      </c>
      <c r="G312" s="86"/>
      <c r="H312" s="21"/>
      <c r="I312" s="3"/>
      <c r="J312" s="56"/>
      <c r="K312" s="47"/>
      <c r="N312" s="56"/>
    </row>
    <row r="313" spans="1:15" ht="20.25" customHeight="1" thickBot="1" x14ac:dyDescent="0.25">
      <c r="A313" s="12"/>
      <c r="B313" s="88"/>
      <c r="C313" s="88"/>
      <c r="D313" s="88"/>
      <c r="E313" s="88"/>
      <c r="F313" s="88"/>
      <c r="G313" s="95"/>
      <c r="H313" s="3"/>
      <c r="I313" s="3"/>
      <c r="J313" s="56"/>
      <c r="K313" s="47"/>
      <c r="N313" s="56"/>
    </row>
    <row r="314" spans="1:15" ht="14.25" customHeight="1" thickBot="1" x14ac:dyDescent="0.25">
      <c r="A314" s="232" t="s">
        <v>150</v>
      </c>
      <c r="B314" s="233"/>
      <c r="C314" s="233"/>
      <c r="D314" s="233"/>
      <c r="E314" s="233"/>
      <c r="F314" s="234"/>
      <c r="G314" s="25"/>
      <c r="H314" s="21"/>
      <c r="I314" s="3"/>
      <c r="J314" s="56"/>
      <c r="K314" s="47"/>
      <c r="N314" s="56"/>
    </row>
    <row r="315" spans="1:15" ht="10.5" customHeight="1" x14ac:dyDescent="0.2">
      <c r="A315" s="244"/>
      <c r="B315" s="246" t="s">
        <v>0</v>
      </c>
      <c r="C315" s="248" t="s">
        <v>2</v>
      </c>
      <c r="D315" s="249"/>
      <c r="E315" s="249"/>
      <c r="F315" s="250"/>
      <c r="G315" s="72"/>
      <c r="H315" s="21"/>
      <c r="I315" s="3"/>
      <c r="J315" s="56"/>
      <c r="K315" s="47"/>
      <c r="N315" s="56"/>
    </row>
    <row r="316" spans="1:15" ht="39.75" customHeight="1" thickBot="1" x14ac:dyDescent="0.25">
      <c r="A316" s="245"/>
      <c r="B316" s="247"/>
      <c r="C316" s="73" t="s">
        <v>18</v>
      </c>
      <c r="D316" s="73" t="s">
        <v>17</v>
      </c>
      <c r="E316" s="73" t="s">
        <v>20</v>
      </c>
      <c r="F316" s="73" t="s">
        <v>1</v>
      </c>
      <c r="H316" s="23"/>
      <c r="I316" s="4"/>
      <c r="J316" s="56"/>
      <c r="K316" s="47"/>
      <c r="N316" s="56"/>
    </row>
    <row r="317" spans="1:15" ht="9.75" customHeight="1" x14ac:dyDescent="0.2">
      <c r="A317" s="309" t="s">
        <v>126</v>
      </c>
      <c r="B317" s="310"/>
      <c r="C317" s="310"/>
      <c r="D317" s="310"/>
      <c r="E317" s="310"/>
      <c r="F317" s="310"/>
      <c r="H317" s="23"/>
      <c r="I317" s="4"/>
      <c r="J317" s="56"/>
      <c r="K317" s="47"/>
      <c r="N317" s="56"/>
    </row>
    <row r="318" spans="1:15" ht="10.5" customHeight="1" x14ac:dyDescent="0.2">
      <c r="A318" s="132" t="s">
        <v>120</v>
      </c>
      <c r="B318" s="79">
        <f>SUM(C318:F318)</f>
        <v>1180</v>
      </c>
      <c r="C318" s="74"/>
      <c r="D318" s="74"/>
      <c r="E318" s="74"/>
      <c r="F318" s="74">
        <v>1180</v>
      </c>
      <c r="G318" s="72"/>
      <c r="H318" s="21"/>
      <c r="I318" s="210">
        <v>143.80000000000001</v>
      </c>
      <c r="J318" s="56">
        <f>((B318+I318)*100/(B319+316.9))-100</f>
        <v>-14.972059862547368</v>
      </c>
      <c r="K318" s="47"/>
      <c r="N318" s="56"/>
    </row>
    <row r="319" spans="1:15" ht="10.5" customHeight="1" x14ac:dyDescent="0.2">
      <c r="A319" s="133" t="s">
        <v>121</v>
      </c>
      <c r="B319" s="80">
        <f>SUM(C319:F319)</f>
        <v>1240</v>
      </c>
      <c r="C319" s="76"/>
      <c r="D319" s="76"/>
      <c r="E319" s="76"/>
      <c r="F319" s="76">
        <v>1240</v>
      </c>
      <c r="G319" s="20"/>
      <c r="H319" s="21"/>
      <c r="I319" s="3"/>
      <c r="J319" s="56"/>
      <c r="K319" s="47"/>
      <c r="N319" s="56"/>
    </row>
    <row r="320" spans="1:15" ht="10.5" customHeight="1" x14ac:dyDescent="0.2">
      <c r="A320" s="218"/>
      <c r="B320" s="219"/>
      <c r="C320" s="219"/>
      <c r="D320" s="219"/>
      <c r="E320" s="219"/>
      <c r="F320" s="219"/>
      <c r="G320" s="33"/>
      <c r="H320" s="21"/>
      <c r="I320" s="3"/>
      <c r="J320" s="56"/>
      <c r="K320" s="47"/>
      <c r="N320" s="56"/>
    </row>
    <row r="321" spans="1:15" ht="10.5" customHeight="1" x14ac:dyDescent="0.2">
      <c r="A321" s="311" t="s">
        <v>82</v>
      </c>
      <c r="B321" s="312"/>
      <c r="C321" s="312"/>
      <c r="D321" s="312"/>
      <c r="E321" s="312"/>
      <c r="F321" s="312"/>
      <c r="G321" s="22"/>
      <c r="H321" s="21"/>
      <c r="I321" s="3"/>
      <c r="J321" s="56"/>
      <c r="K321" s="47"/>
      <c r="N321" s="56"/>
    </row>
    <row r="322" spans="1:15" ht="10.5" customHeight="1" x14ac:dyDescent="0.2">
      <c r="A322" s="189" t="s">
        <v>120</v>
      </c>
      <c r="B322" s="192">
        <f>SUM(C322:F322)</f>
        <v>0</v>
      </c>
      <c r="C322" s="193"/>
      <c r="D322" s="193"/>
      <c r="E322" s="193"/>
      <c r="F322" s="193"/>
      <c r="H322" s="23"/>
      <c r="I322" s="4"/>
      <c r="J322" s="56"/>
      <c r="K322" s="47"/>
      <c r="N322" s="56"/>
    </row>
    <row r="323" spans="1:15" ht="10.5" customHeight="1" x14ac:dyDescent="0.2">
      <c r="A323" s="142" t="s">
        <v>121</v>
      </c>
      <c r="B323" s="96">
        <f>SUM(C323:F323)</f>
        <v>20</v>
      </c>
      <c r="C323" s="97"/>
      <c r="D323" s="97"/>
      <c r="E323" s="97"/>
      <c r="F323" s="97">
        <v>20</v>
      </c>
      <c r="H323" s="23"/>
      <c r="I323" s="4"/>
      <c r="J323" s="56"/>
      <c r="K323" s="47"/>
      <c r="N323" s="56"/>
    </row>
    <row r="324" spans="1:15" ht="10.5" customHeight="1" x14ac:dyDescent="0.2">
      <c r="A324" s="218"/>
      <c r="B324" s="219"/>
      <c r="C324" s="219"/>
      <c r="D324" s="219"/>
      <c r="E324" s="219"/>
      <c r="F324" s="219"/>
      <c r="H324" s="23"/>
      <c r="I324" s="4"/>
      <c r="J324" s="56"/>
      <c r="K324" s="47"/>
      <c r="N324" s="56"/>
    </row>
    <row r="325" spans="1:15" ht="10.5" customHeight="1" x14ac:dyDescent="0.2">
      <c r="A325" s="313" t="s">
        <v>127</v>
      </c>
      <c r="B325" s="314"/>
      <c r="C325" s="314"/>
      <c r="D325" s="314"/>
      <c r="E325" s="314"/>
      <c r="F325" s="314"/>
      <c r="H325" s="23"/>
      <c r="I325" s="4"/>
      <c r="J325" s="56"/>
      <c r="K325" s="47"/>
      <c r="N325" s="56"/>
    </row>
    <row r="326" spans="1:15" ht="10.5" customHeight="1" x14ac:dyDescent="0.2">
      <c r="A326" s="132" t="s">
        <v>120</v>
      </c>
      <c r="B326" s="79">
        <f>SUM(C326:F326)</f>
        <v>245</v>
      </c>
      <c r="C326" s="74"/>
      <c r="D326" s="74"/>
      <c r="E326" s="74"/>
      <c r="F326" s="74">
        <v>245</v>
      </c>
      <c r="H326" s="23"/>
      <c r="I326" s="23">
        <v>49.9</v>
      </c>
      <c r="J326" s="56">
        <f>(B326*100/B327)-100</f>
        <v>19.512195121951223</v>
      </c>
      <c r="K326" s="47"/>
      <c r="N326" s="56"/>
    </row>
    <row r="327" spans="1:15" ht="13.5" customHeight="1" thickBot="1" x14ac:dyDescent="0.25">
      <c r="A327" s="142" t="s">
        <v>121</v>
      </c>
      <c r="B327" s="96">
        <f>SUM(C327:F327)</f>
        <v>205</v>
      </c>
      <c r="C327" s="97"/>
      <c r="D327" s="97"/>
      <c r="E327" s="97"/>
      <c r="F327" s="97">
        <v>205</v>
      </c>
      <c r="H327" s="23"/>
      <c r="I327" s="4"/>
      <c r="J327" s="56"/>
      <c r="K327" s="47"/>
      <c r="N327" s="56"/>
    </row>
    <row r="328" spans="1:15" ht="12.75" customHeight="1" thickBot="1" x14ac:dyDescent="0.25">
      <c r="A328" s="315" t="s">
        <v>151</v>
      </c>
      <c r="B328" s="316"/>
      <c r="C328" s="316"/>
      <c r="D328" s="316"/>
      <c r="E328" s="316"/>
      <c r="F328" s="317"/>
      <c r="H328" s="23"/>
      <c r="I328" s="4"/>
      <c r="J328" s="56"/>
      <c r="K328" s="47"/>
      <c r="N328" s="56"/>
    </row>
    <row r="329" spans="1:15" ht="12" customHeight="1" x14ac:dyDescent="0.2">
      <c r="A329" s="137" t="s">
        <v>120</v>
      </c>
      <c r="B329" s="84">
        <f>SUM(C329:F329)</f>
        <v>1425</v>
      </c>
      <c r="C329" s="98">
        <f>SUM(C318+C326+C322)</f>
        <v>0</v>
      </c>
      <c r="D329" s="98">
        <f t="shared" ref="D329:F329" si="7">SUM(D318+D326+D322)</f>
        <v>0</v>
      </c>
      <c r="E329" s="98">
        <f t="shared" si="7"/>
        <v>0</v>
      </c>
      <c r="F329" s="199">
        <f t="shared" si="7"/>
        <v>1425</v>
      </c>
      <c r="H329" s="23"/>
      <c r="I329" s="4"/>
      <c r="J329" s="56">
        <f>(B329*100/B330)-100</f>
        <v>-2.7303754266211655</v>
      </c>
      <c r="K329" s="47"/>
      <c r="N329" s="56"/>
    </row>
    <row r="330" spans="1:15" ht="12.75" customHeight="1" thickBot="1" x14ac:dyDescent="0.25">
      <c r="A330" s="138" t="s">
        <v>121</v>
      </c>
      <c r="B330" s="85">
        <f>SUM(C330:F330)</f>
        <v>1465</v>
      </c>
      <c r="C330" s="99">
        <f>SUM(C319+C327+C323)</f>
        <v>0</v>
      </c>
      <c r="D330" s="99">
        <f t="shared" ref="D330:E330" si="8">SUM(D319+D327+D323)</f>
        <v>0</v>
      </c>
      <c r="E330" s="99">
        <f t="shared" si="8"/>
        <v>0</v>
      </c>
      <c r="F330" s="129">
        <f>SUM(F319+F327+F323)</f>
        <v>1465</v>
      </c>
      <c r="H330" s="23"/>
      <c r="I330" s="4"/>
      <c r="J330" s="56"/>
      <c r="K330" s="47"/>
      <c r="M330" s="56"/>
      <c r="N330" s="56"/>
      <c r="O330" s="56"/>
    </row>
    <row r="331" spans="1:15" ht="36.75" customHeight="1" thickBot="1" x14ac:dyDescent="0.25">
      <c r="A331" s="180"/>
      <c r="B331" s="88"/>
      <c r="C331" s="93"/>
      <c r="D331" s="93"/>
      <c r="E331" s="93"/>
      <c r="F331" s="93"/>
      <c r="G331" s="72"/>
      <c r="H331" s="3"/>
      <c r="I331" s="3"/>
      <c r="J331" s="56"/>
      <c r="K331" s="47"/>
      <c r="M331" s="56"/>
      <c r="N331" s="56"/>
      <c r="O331" s="56"/>
    </row>
    <row r="332" spans="1:15" ht="14.25" customHeight="1" thickBot="1" x14ac:dyDescent="0.25">
      <c r="A332" s="232" t="s">
        <v>101</v>
      </c>
      <c r="B332" s="233"/>
      <c r="C332" s="233"/>
      <c r="D332" s="233"/>
      <c r="E332" s="233"/>
      <c r="F332" s="234"/>
      <c r="H332" s="23"/>
      <c r="I332" s="4"/>
      <c r="J332" s="56"/>
      <c r="K332" s="47"/>
      <c r="N332" s="56"/>
    </row>
    <row r="333" spans="1:15" ht="10.5" customHeight="1" x14ac:dyDescent="0.2">
      <c r="A333" s="244"/>
      <c r="B333" s="246" t="s">
        <v>0</v>
      </c>
      <c r="C333" s="248" t="s">
        <v>2</v>
      </c>
      <c r="D333" s="249"/>
      <c r="E333" s="249"/>
      <c r="F333" s="250"/>
      <c r="H333" s="23"/>
      <c r="I333" s="4"/>
      <c r="J333" s="56"/>
      <c r="K333" s="47"/>
      <c r="N333" s="56"/>
    </row>
    <row r="334" spans="1:15" ht="38.25" customHeight="1" thickBot="1" x14ac:dyDescent="0.25">
      <c r="A334" s="245"/>
      <c r="B334" s="247"/>
      <c r="C334" s="73" t="s">
        <v>18</v>
      </c>
      <c r="D334" s="73" t="s">
        <v>17</v>
      </c>
      <c r="E334" s="73" t="s">
        <v>20</v>
      </c>
      <c r="F334" s="73" t="s">
        <v>1</v>
      </c>
      <c r="H334" s="23"/>
      <c r="I334" s="4"/>
      <c r="J334" s="56"/>
      <c r="K334" s="47"/>
      <c r="N334" s="56"/>
    </row>
    <row r="335" spans="1:15" ht="10.5" customHeight="1" x14ac:dyDescent="0.2">
      <c r="A335" s="275" t="s">
        <v>68</v>
      </c>
      <c r="B335" s="276"/>
      <c r="C335" s="276"/>
      <c r="D335" s="276"/>
      <c r="E335" s="276"/>
      <c r="F335" s="276"/>
      <c r="H335" s="23"/>
      <c r="I335" s="4"/>
      <c r="J335" s="56"/>
      <c r="K335" s="47"/>
      <c r="M335" s="56"/>
      <c r="N335" s="56"/>
      <c r="O335" s="56"/>
    </row>
    <row r="336" spans="1:15" ht="10.5" customHeight="1" x14ac:dyDescent="0.2">
      <c r="A336" s="132" t="s">
        <v>120</v>
      </c>
      <c r="B336" s="74">
        <f>SUM(C336:F336)</f>
        <v>855.3</v>
      </c>
      <c r="C336" s="74">
        <v>753.4</v>
      </c>
      <c r="D336" s="74">
        <v>10.9</v>
      </c>
      <c r="E336" s="74"/>
      <c r="F336" s="74">
        <v>91</v>
      </c>
      <c r="H336" s="23"/>
      <c r="I336" s="4"/>
      <c r="J336" s="56">
        <f>(B336*100/B337)-100</f>
        <v>13.555496548061598</v>
      </c>
      <c r="K336" s="57"/>
      <c r="L336" s="56"/>
      <c r="M336" s="56">
        <f>((C336+E336)*100/(C337+E337))-100</f>
        <v>12.146472164334625</v>
      </c>
      <c r="N336" s="56"/>
      <c r="O336" s="56">
        <f>(F336*100/F337)-100</f>
        <v>26.917712691771271</v>
      </c>
    </row>
    <row r="337" spans="1:15" ht="10.5" customHeight="1" x14ac:dyDescent="0.2">
      <c r="A337" s="133" t="s">
        <v>121</v>
      </c>
      <c r="B337" s="76">
        <f>SUM(C337:F337)</f>
        <v>753.2</v>
      </c>
      <c r="C337" s="76">
        <v>671.8</v>
      </c>
      <c r="D337" s="76">
        <v>9.6999999999999993</v>
      </c>
      <c r="E337" s="76"/>
      <c r="F337" s="76">
        <v>71.7</v>
      </c>
      <c r="H337" s="23"/>
      <c r="I337" s="4"/>
      <c r="J337" s="56"/>
      <c r="K337" s="47"/>
      <c r="N337" s="56"/>
    </row>
    <row r="338" spans="1:15" ht="10.5" customHeight="1" x14ac:dyDescent="0.2">
      <c r="A338" s="218"/>
      <c r="B338" s="219"/>
      <c r="C338" s="219"/>
      <c r="D338" s="219"/>
      <c r="E338" s="219"/>
      <c r="F338" s="219"/>
      <c r="H338" s="23"/>
      <c r="I338" s="4"/>
      <c r="J338" s="56"/>
      <c r="K338" s="47"/>
      <c r="N338" s="56"/>
    </row>
    <row r="339" spans="1:15" ht="10.5" customHeight="1" x14ac:dyDescent="0.2">
      <c r="A339" s="253" t="s">
        <v>69</v>
      </c>
      <c r="B339" s="254"/>
      <c r="C339" s="254"/>
      <c r="D339" s="254"/>
      <c r="E339" s="254"/>
      <c r="F339" s="254"/>
      <c r="H339" s="23"/>
      <c r="I339" s="4"/>
      <c r="J339" s="56"/>
      <c r="K339" s="47"/>
      <c r="M339" s="56"/>
      <c r="N339" s="56"/>
      <c r="O339" s="56"/>
    </row>
    <row r="340" spans="1:15" ht="10.5" customHeight="1" x14ac:dyDescent="0.2">
      <c r="A340" s="132" t="s">
        <v>120</v>
      </c>
      <c r="B340" s="79">
        <f>SUM(C340:F340)</f>
        <v>136.5</v>
      </c>
      <c r="C340" s="74">
        <v>93</v>
      </c>
      <c r="D340" s="74">
        <v>1.3</v>
      </c>
      <c r="E340" s="74"/>
      <c r="F340" s="74">
        <v>42.2</v>
      </c>
      <c r="H340" s="23"/>
      <c r="I340" s="4"/>
      <c r="J340" s="56">
        <f>(B340*100/B341)-100</f>
        <v>37.323943661971811</v>
      </c>
      <c r="K340" s="57"/>
      <c r="L340" s="56"/>
      <c r="M340" s="56">
        <f>((C340+E340)*100/(C341+E341))-100</f>
        <v>22.853368560105679</v>
      </c>
      <c r="N340" s="56"/>
      <c r="O340" s="56">
        <f>(F340*100/F341)-100</f>
        <v>86.725663716814154</v>
      </c>
    </row>
    <row r="341" spans="1:15" ht="10.5" customHeight="1" x14ac:dyDescent="0.2">
      <c r="A341" s="133" t="s">
        <v>121</v>
      </c>
      <c r="B341" s="80">
        <f>SUM(C341:F341)</f>
        <v>99.4</v>
      </c>
      <c r="C341" s="76">
        <v>75.400000000000006</v>
      </c>
      <c r="D341" s="76">
        <v>1.1000000000000001</v>
      </c>
      <c r="E341" s="76">
        <v>0.3</v>
      </c>
      <c r="F341" s="76">
        <v>22.6</v>
      </c>
      <c r="H341" s="23"/>
      <c r="I341" s="4"/>
      <c r="J341" s="56"/>
      <c r="K341" s="47"/>
      <c r="N341" s="56"/>
    </row>
    <row r="342" spans="1:15" ht="10.5" customHeight="1" x14ac:dyDescent="0.2">
      <c r="A342" s="218"/>
      <c r="B342" s="219"/>
      <c r="C342" s="219"/>
      <c r="D342" s="219"/>
      <c r="E342" s="219"/>
      <c r="F342" s="219"/>
      <c r="H342" s="23"/>
      <c r="I342" s="4"/>
      <c r="J342" s="56"/>
      <c r="K342" s="47"/>
      <c r="N342" s="56"/>
    </row>
    <row r="343" spans="1:15" ht="10.5" customHeight="1" x14ac:dyDescent="0.2">
      <c r="A343" s="253" t="s">
        <v>70</v>
      </c>
      <c r="B343" s="254"/>
      <c r="C343" s="254"/>
      <c r="D343" s="254"/>
      <c r="E343" s="254"/>
      <c r="F343" s="254"/>
      <c r="H343" s="23"/>
      <c r="I343" s="4"/>
      <c r="J343" s="56"/>
      <c r="K343" s="47"/>
      <c r="N343" s="56"/>
      <c r="O343" s="56"/>
    </row>
    <row r="344" spans="1:15" ht="10.5" customHeight="1" x14ac:dyDescent="0.2">
      <c r="A344" s="132" t="s">
        <v>120</v>
      </c>
      <c r="B344" s="79">
        <f>SUM(C344:F344)</f>
        <v>627.90000000000009</v>
      </c>
      <c r="C344" s="74">
        <v>457.5</v>
      </c>
      <c r="D344" s="74">
        <v>6.6</v>
      </c>
      <c r="E344" s="74"/>
      <c r="F344" s="74">
        <v>163.80000000000001</v>
      </c>
      <c r="H344" s="23"/>
      <c r="I344" s="4"/>
      <c r="J344" s="56">
        <f>(B344*100/B345)-100</f>
        <v>15.699281370923188</v>
      </c>
      <c r="K344" s="57"/>
      <c r="L344" s="56"/>
      <c r="M344" s="56">
        <f>((C344+E344)*100/(C345+E345))-100</f>
        <v>11.530960507069722</v>
      </c>
      <c r="N344" s="56"/>
      <c r="O344" s="56">
        <f>(F344*100/F345)-100</f>
        <v>29.383886255924182</v>
      </c>
    </row>
    <row r="345" spans="1:15" ht="10.5" customHeight="1" x14ac:dyDescent="0.2">
      <c r="A345" s="133" t="s">
        <v>121</v>
      </c>
      <c r="B345" s="80">
        <f>SUM(C345:F345)</f>
        <v>542.69999999999993</v>
      </c>
      <c r="C345" s="76">
        <v>409.2</v>
      </c>
      <c r="D345" s="76">
        <v>5.9</v>
      </c>
      <c r="E345" s="76">
        <v>1</v>
      </c>
      <c r="F345" s="76">
        <v>126.6</v>
      </c>
      <c r="H345" s="23"/>
      <c r="I345" s="4"/>
      <c r="J345" s="56"/>
      <c r="K345" s="47"/>
      <c r="N345" s="56"/>
    </row>
    <row r="346" spans="1:15" ht="10.5" customHeight="1" x14ac:dyDescent="0.2">
      <c r="A346" s="218"/>
      <c r="B346" s="219"/>
      <c r="C346" s="219"/>
      <c r="D346" s="219"/>
      <c r="E346" s="219"/>
      <c r="F346" s="219"/>
      <c r="H346" s="23"/>
      <c r="I346" s="4"/>
      <c r="J346" s="56"/>
      <c r="K346" s="47"/>
      <c r="N346" s="56"/>
    </row>
    <row r="347" spans="1:15" ht="10.5" customHeight="1" x14ac:dyDescent="0.2">
      <c r="A347" s="253" t="s">
        <v>71</v>
      </c>
      <c r="B347" s="254"/>
      <c r="C347" s="254"/>
      <c r="D347" s="254"/>
      <c r="E347" s="254"/>
      <c r="F347" s="254"/>
      <c r="H347" s="23"/>
      <c r="I347" s="4"/>
      <c r="J347" s="56"/>
      <c r="K347" s="47"/>
      <c r="N347" s="56"/>
    </row>
    <row r="348" spans="1:15" ht="10.5" customHeight="1" x14ac:dyDescent="0.2">
      <c r="A348" s="132" t="s">
        <v>120</v>
      </c>
      <c r="B348" s="79">
        <f>SUM(C348:F348)</f>
        <v>40</v>
      </c>
      <c r="C348" s="74"/>
      <c r="D348" s="74"/>
      <c r="E348" s="74"/>
      <c r="F348" s="74">
        <v>40</v>
      </c>
      <c r="H348" s="23"/>
      <c r="I348" s="4"/>
      <c r="J348" s="56">
        <f>(B348*100/B349)-100</f>
        <v>0</v>
      </c>
      <c r="K348" s="47"/>
      <c r="N348" s="56"/>
    </row>
    <row r="349" spans="1:15" ht="10.5" customHeight="1" x14ac:dyDescent="0.2">
      <c r="A349" s="133" t="s">
        <v>121</v>
      </c>
      <c r="B349" s="80">
        <f>SUM(C349:F349)</f>
        <v>40</v>
      </c>
      <c r="C349" s="76"/>
      <c r="D349" s="76"/>
      <c r="E349" s="76"/>
      <c r="F349" s="76">
        <v>40</v>
      </c>
      <c r="H349" s="23"/>
      <c r="I349" s="4"/>
      <c r="J349" s="56"/>
      <c r="K349" s="47"/>
      <c r="N349" s="56"/>
    </row>
    <row r="350" spans="1:15" ht="10.5" customHeight="1" x14ac:dyDescent="0.2">
      <c r="A350" s="218"/>
      <c r="B350" s="219"/>
      <c r="C350" s="219"/>
      <c r="D350" s="219"/>
      <c r="E350" s="219"/>
      <c r="F350" s="219"/>
      <c r="H350" s="23"/>
      <c r="I350" s="4"/>
      <c r="J350" s="56"/>
      <c r="K350" s="47"/>
      <c r="N350" s="56"/>
    </row>
    <row r="351" spans="1:15" ht="10.5" customHeight="1" x14ac:dyDescent="0.2">
      <c r="A351" s="253" t="s">
        <v>72</v>
      </c>
      <c r="B351" s="254"/>
      <c r="C351" s="254"/>
      <c r="D351" s="254"/>
      <c r="E351" s="254"/>
      <c r="F351" s="254"/>
      <c r="H351" s="23"/>
      <c r="I351" s="4"/>
      <c r="J351" s="56"/>
      <c r="K351" s="47"/>
      <c r="M351" s="56"/>
      <c r="N351" s="56"/>
      <c r="O351" s="56"/>
    </row>
    <row r="352" spans="1:15" ht="10.5" customHeight="1" x14ac:dyDescent="0.2">
      <c r="A352" s="132" t="s">
        <v>120</v>
      </c>
      <c r="B352" s="79">
        <f>SUM(C352:F352)</f>
        <v>40</v>
      </c>
      <c r="C352" s="74"/>
      <c r="D352" s="74"/>
      <c r="E352" s="74"/>
      <c r="F352" s="74">
        <v>40</v>
      </c>
      <c r="H352" s="23"/>
      <c r="I352" s="4"/>
      <c r="J352" s="56">
        <f>(B352*100/B353)-100</f>
        <v>14.285714285714292</v>
      </c>
      <c r="K352" s="35"/>
      <c r="N352" s="56"/>
    </row>
    <row r="353" spans="1:16" ht="10.5" customHeight="1" x14ac:dyDescent="0.2">
      <c r="A353" s="133" t="s">
        <v>121</v>
      </c>
      <c r="B353" s="80">
        <f>SUM(C353:F353)</f>
        <v>35</v>
      </c>
      <c r="C353" s="76"/>
      <c r="D353" s="76"/>
      <c r="E353" s="76"/>
      <c r="F353" s="76">
        <v>35</v>
      </c>
      <c r="H353" s="23"/>
      <c r="I353" s="4"/>
      <c r="J353" s="56"/>
      <c r="K353" s="47"/>
      <c r="N353" s="56"/>
    </row>
    <row r="354" spans="1:16" ht="10.5" customHeight="1" x14ac:dyDescent="0.2">
      <c r="A354" s="218"/>
      <c r="B354" s="219"/>
      <c r="C354" s="219"/>
      <c r="D354" s="219"/>
      <c r="E354" s="219"/>
      <c r="F354" s="219"/>
      <c r="H354" s="23"/>
      <c r="I354" s="4"/>
      <c r="J354" s="56"/>
      <c r="K354" s="47"/>
      <c r="N354" s="56"/>
    </row>
    <row r="355" spans="1:16" ht="10.5" customHeight="1" x14ac:dyDescent="0.2">
      <c r="A355" s="253" t="s">
        <v>73</v>
      </c>
      <c r="B355" s="254"/>
      <c r="C355" s="254"/>
      <c r="D355" s="254"/>
      <c r="E355" s="254"/>
      <c r="F355" s="254"/>
      <c r="H355" s="23"/>
      <c r="I355" s="4"/>
      <c r="J355" s="56"/>
      <c r="K355" s="47"/>
      <c r="M355" s="56"/>
      <c r="N355" s="56"/>
      <c r="O355" s="56"/>
    </row>
    <row r="356" spans="1:16" ht="10.5" customHeight="1" x14ac:dyDescent="0.2">
      <c r="A356" s="132" t="s">
        <v>120</v>
      </c>
      <c r="B356" s="79">
        <f>SUM(C356:F356)</f>
        <v>895.6</v>
      </c>
      <c r="C356" s="74">
        <v>668.5</v>
      </c>
      <c r="D356" s="74">
        <v>9.6999999999999993</v>
      </c>
      <c r="E356" s="74"/>
      <c r="F356" s="74">
        <v>217.4</v>
      </c>
      <c r="H356" s="23"/>
      <c r="I356" s="4"/>
      <c r="J356" s="56">
        <f>(B356*100/B357)-100</f>
        <v>23.821374256878201</v>
      </c>
      <c r="K356" s="57"/>
      <c r="L356" s="56"/>
      <c r="M356" s="56">
        <f>((C356+E356)*100/(C357+E357))-100</f>
        <v>10.277136258660519</v>
      </c>
      <c r="N356" s="56"/>
      <c r="O356" s="56">
        <f>(F356*100/F357)-100</f>
        <v>100.55350553505534</v>
      </c>
      <c r="P356" s="214"/>
    </row>
    <row r="357" spans="1:16" ht="10.5" customHeight="1" x14ac:dyDescent="0.2">
      <c r="A357" s="133" t="s">
        <v>121</v>
      </c>
      <c r="B357" s="80">
        <f>SUM(C357:F357)</f>
        <v>723.3</v>
      </c>
      <c r="C357" s="76">
        <v>605.29999999999995</v>
      </c>
      <c r="D357" s="76">
        <v>8.6999999999999993</v>
      </c>
      <c r="E357" s="76">
        <v>0.9</v>
      </c>
      <c r="F357" s="76">
        <v>108.4</v>
      </c>
      <c r="H357" s="23"/>
      <c r="I357" s="4"/>
      <c r="J357" s="56"/>
      <c r="K357" s="47"/>
      <c r="N357" s="56"/>
    </row>
    <row r="358" spans="1:16" ht="10.5" customHeight="1" x14ac:dyDescent="0.2">
      <c r="A358" s="218"/>
      <c r="B358" s="219"/>
      <c r="C358" s="219"/>
      <c r="D358" s="219"/>
      <c r="E358" s="219"/>
      <c r="F358" s="219"/>
      <c r="H358" s="23"/>
      <c r="I358" s="4"/>
      <c r="J358" s="56"/>
      <c r="K358" s="47"/>
      <c r="N358" s="56"/>
    </row>
    <row r="359" spans="1:16" ht="10.5" customHeight="1" x14ac:dyDescent="0.2">
      <c r="A359" s="253" t="s">
        <v>74</v>
      </c>
      <c r="B359" s="254"/>
      <c r="C359" s="254"/>
      <c r="D359" s="254"/>
      <c r="E359" s="254"/>
      <c r="F359" s="254"/>
      <c r="H359" s="23"/>
      <c r="I359" s="4"/>
      <c r="J359" s="56"/>
      <c r="K359" s="47"/>
      <c r="M359" s="56"/>
      <c r="N359" s="56"/>
      <c r="O359" s="56"/>
    </row>
    <row r="360" spans="1:16" ht="10.5" customHeight="1" x14ac:dyDescent="0.2">
      <c r="A360" s="132" t="s">
        <v>120</v>
      </c>
      <c r="B360" s="79">
        <f>SUM(C360:F360)</f>
        <v>209.7</v>
      </c>
      <c r="C360" s="74">
        <v>151</v>
      </c>
      <c r="D360" s="74">
        <v>2.2000000000000002</v>
      </c>
      <c r="E360" s="74"/>
      <c r="F360" s="74">
        <v>56.5</v>
      </c>
      <c r="H360" s="23"/>
      <c r="I360" s="4"/>
      <c r="J360" s="56">
        <f>(B360*100/B361)-100</f>
        <v>8.3720930232558146</v>
      </c>
      <c r="K360" s="57"/>
      <c r="L360" s="56"/>
      <c r="M360" s="56">
        <f>((C360+E360)*100/(C361+E361))-100</f>
        <v>11.603843311160375</v>
      </c>
      <c r="N360" s="56"/>
      <c r="O360" s="56">
        <f>(F360*100/F361)-100</f>
        <v>0.53380782918148384</v>
      </c>
      <c r="P360" s="148"/>
    </row>
    <row r="361" spans="1:16" ht="10.5" customHeight="1" x14ac:dyDescent="0.2">
      <c r="A361" s="133" t="s">
        <v>121</v>
      </c>
      <c r="B361" s="80">
        <f>SUM(C361:F361)</f>
        <v>193.5</v>
      </c>
      <c r="C361" s="76">
        <v>134.9</v>
      </c>
      <c r="D361" s="76">
        <v>2</v>
      </c>
      <c r="E361" s="76">
        <v>0.4</v>
      </c>
      <c r="F361" s="76">
        <v>56.2</v>
      </c>
      <c r="H361" s="23"/>
      <c r="I361" s="4"/>
      <c r="J361" s="56"/>
      <c r="K361" s="47"/>
      <c r="N361" s="56"/>
    </row>
    <row r="362" spans="1:16" ht="10.5" customHeight="1" x14ac:dyDescent="0.2">
      <c r="A362" s="218"/>
      <c r="B362" s="219"/>
      <c r="C362" s="219"/>
      <c r="D362" s="219"/>
      <c r="E362" s="219"/>
      <c r="F362" s="219"/>
      <c r="H362" s="23"/>
      <c r="I362" s="4"/>
      <c r="J362" s="56"/>
      <c r="K362" s="47"/>
      <c r="N362" s="56"/>
    </row>
    <row r="363" spans="1:16" ht="10.5" customHeight="1" x14ac:dyDescent="0.2">
      <c r="A363" s="253" t="s">
        <v>75</v>
      </c>
      <c r="B363" s="254"/>
      <c r="C363" s="254"/>
      <c r="D363" s="254"/>
      <c r="E363" s="254"/>
      <c r="F363" s="254"/>
      <c r="H363" s="23"/>
      <c r="I363" s="4"/>
      <c r="J363" s="56"/>
      <c r="K363" s="47"/>
      <c r="M363" s="56"/>
      <c r="N363" s="56"/>
      <c r="O363" s="56"/>
    </row>
    <row r="364" spans="1:16" ht="10.5" customHeight="1" x14ac:dyDescent="0.2">
      <c r="A364" s="132" t="s">
        <v>120</v>
      </c>
      <c r="B364" s="79">
        <f>SUM(C364:F364)</f>
        <v>151.69999999999999</v>
      </c>
      <c r="C364" s="74">
        <v>107.8</v>
      </c>
      <c r="D364" s="74">
        <v>1.6</v>
      </c>
      <c r="E364" s="74"/>
      <c r="F364" s="74">
        <v>42.3</v>
      </c>
      <c r="H364" s="23"/>
      <c r="I364" s="4"/>
      <c r="J364" s="56">
        <f>(B364*100/B365)-100</f>
        <v>19.731649565903695</v>
      </c>
      <c r="K364" s="228">
        <f t="shared" ref="K364:K366" si="9">(C364*100/C365)-100</f>
        <v>16.03875134553283</v>
      </c>
      <c r="L364" s="48">
        <f t="shared" ref="L364:L366" si="10">(D364*100/D365)-100</f>
        <v>23.076923076923066</v>
      </c>
      <c r="M364" s="56">
        <f>((C364+E364)*100/(C365+E365))-100</f>
        <v>15.78947368421052</v>
      </c>
      <c r="N364" s="56"/>
      <c r="O364" s="56">
        <f>(F364*100/F365)-100</f>
        <v>30.959752321981426</v>
      </c>
      <c r="P364" s="151"/>
    </row>
    <row r="365" spans="1:16" ht="10.5" customHeight="1" x14ac:dyDescent="0.2">
      <c r="A365" s="133" t="s">
        <v>121</v>
      </c>
      <c r="B365" s="80">
        <f>SUM(C365:F365)</f>
        <v>126.7</v>
      </c>
      <c r="C365" s="76">
        <v>92.9</v>
      </c>
      <c r="D365" s="76">
        <v>1.3</v>
      </c>
      <c r="E365" s="76">
        <v>0.2</v>
      </c>
      <c r="F365" s="76">
        <v>32.299999999999997</v>
      </c>
      <c r="H365" s="23"/>
      <c r="I365" s="4"/>
      <c r="J365" s="56"/>
      <c r="K365" s="228" t="e">
        <f t="shared" si="9"/>
        <v>#DIV/0!</v>
      </c>
      <c r="L365" s="48" t="e">
        <f t="shared" si="10"/>
        <v>#DIV/0!</v>
      </c>
      <c r="N365" s="56"/>
    </row>
    <row r="366" spans="1:16" ht="10.5" customHeight="1" x14ac:dyDescent="0.2">
      <c r="A366" s="218"/>
      <c r="B366" s="219"/>
      <c r="C366" s="219"/>
      <c r="D366" s="219"/>
      <c r="E366" s="219"/>
      <c r="F366" s="219"/>
      <c r="H366" s="23"/>
      <c r="I366" s="4"/>
      <c r="J366" s="56"/>
      <c r="K366" s="228" t="e">
        <f t="shared" si="9"/>
        <v>#DIV/0!</v>
      </c>
      <c r="L366" s="48" t="e">
        <f t="shared" si="10"/>
        <v>#DIV/0!</v>
      </c>
      <c r="N366" s="56"/>
    </row>
    <row r="367" spans="1:16" ht="10.5" customHeight="1" x14ac:dyDescent="0.2">
      <c r="A367" s="220" t="s">
        <v>76</v>
      </c>
      <c r="B367" s="221"/>
      <c r="C367" s="221"/>
      <c r="D367" s="221"/>
      <c r="E367" s="221"/>
      <c r="F367" s="221"/>
      <c r="H367" s="23"/>
      <c r="I367" s="4"/>
      <c r="J367" s="56"/>
      <c r="K367" s="47"/>
      <c r="M367" s="56"/>
      <c r="N367" s="56"/>
      <c r="O367" s="56"/>
    </row>
    <row r="368" spans="1:16" ht="10.5" customHeight="1" x14ac:dyDescent="0.2">
      <c r="A368" s="132" t="s">
        <v>120</v>
      </c>
      <c r="B368" s="100">
        <f>SUM(C368:F368)</f>
        <v>142.80000000000001</v>
      </c>
      <c r="C368" s="101">
        <v>113.8</v>
      </c>
      <c r="D368" s="101">
        <v>1.7</v>
      </c>
      <c r="E368" s="101"/>
      <c r="F368" s="101">
        <v>27.3</v>
      </c>
      <c r="H368" s="23"/>
      <c r="I368" s="4"/>
      <c r="J368" s="56">
        <f>(B368*100/B369)-100</f>
        <v>15.909090909090907</v>
      </c>
      <c r="K368" s="57"/>
      <c r="L368" s="56"/>
      <c r="M368" s="56">
        <f>((C368+E368)*100/(C369+E369))-100</f>
        <v>14.028056112224434</v>
      </c>
      <c r="N368" s="56"/>
      <c r="O368" s="56">
        <f>(F368*100/F369)-100</f>
        <v>24.090909090909093</v>
      </c>
    </row>
    <row r="369" spans="1:15" ht="10.5" customHeight="1" x14ac:dyDescent="0.2">
      <c r="A369" s="133" t="s">
        <v>121</v>
      </c>
      <c r="B369" s="102">
        <f>SUM(C369:F369)</f>
        <v>123.20000000000002</v>
      </c>
      <c r="C369" s="103">
        <v>99.4</v>
      </c>
      <c r="D369" s="103">
        <v>1.4</v>
      </c>
      <c r="E369" s="103">
        <v>0.4</v>
      </c>
      <c r="F369" s="103">
        <v>22</v>
      </c>
      <c r="H369" s="23"/>
      <c r="I369" s="4"/>
      <c r="J369" s="56"/>
      <c r="K369" s="47"/>
      <c r="N369" s="56"/>
    </row>
    <row r="370" spans="1:15" ht="10.5" customHeight="1" x14ac:dyDescent="0.2">
      <c r="A370" s="218"/>
      <c r="B370" s="219"/>
      <c r="C370" s="219"/>
      <c r="D370" s="219"/>
      <c r="E370" s="219"/>
      <c r="F370" s="219"/>
      <c r="H370" s="23"/>
      <c r="I370" s="4"/>
      <c r="J370" s="56"/>
      <c r="K370" s="47"/>
      <c r="N370" s="56"/>
    </row>
    <row r="371" spans="1:15" ht="10.5" customHeight="1" x14ac:dyDescent="0.2">
      <c r="A371" s="220" t="s">
        <v>77</v>
      </c>
      <c r="B371" s="221"/>
      <c r="C371" s="221"/>
      <c r="D371" s="221"/>
      <c r="E371" s="221"/>
      <c r="F371" s="221"/>
      <c r="H371" s="23"/>
      <c r="I371" s="4"/>
      <c r="J371" s="56"/>
      <c r="K371" s="47"/>
      <c r="N371" s="56"/>
      <c r="O371" s="56"/>
    </row>
    <row r="372" spans="1:15" ht="10.5" customHeight="1" x14ac:dyDescent="0.2">
      <c r="A372" s="132" t="s">
        <v>120</v>
      </c>
      <c r="B372" s="74">
        <f>SUM(C372:F372)</f>
        <v>214.4</v>
      </c>
      <c r="C372" s="74">
        <v>169.5</v>
      </c>
      <c r="D372" s="74">
        <v>2.5</v>
      </c>
      <c r="E372" s="74"/>
      <c r="F372" s="74">
        <v>42.4</v>
      </c>
      <c r="H372" s="23"/>
      <c r="I372" s="4"/>
      <c r="J372" s="56">
        <f>(B372*100/B373)-100</f>
        <v>15.39289558665233</v>
      </c>
      <c r="K372" s="57"/>
      <c r="L372" s="56"/>
      <c r="M372" s="56">
        <f>((C372+E372)*100/(C373+E373))-100</f>
        <v>11.366622864651788</v>
      </c>
      <c r="N372" s="56"/>
      <c r="O372" s="56">
        <f>(F372*100/F373)-100</f>
        <v>35.031847133757964</v>
      </c>
    </row>
    <row r="373" spans="1:15" ht="10.5" customHeight="1" x14ac:dyDescent="0.2">
      <c r="A373" s="133" t="s">
        <v>121</v>
      </c>
      <c r="B373" s="76">
        <f>SUM(C373:F373)</f>
        <v>185.79999999999998</v>
      </c>
      <c r="C373" s="76">
        <v>152</v>
      </c>
      <c r="D373" s="76">
        <v>2.2000000000000002</v>
      </c>
      <c r="E373" s="76">
        <v>0.2</v>
      </c>
      <c r="F373" s="76">
        <v>31.4</v>
      </c>
      <c r="H373" s="23"/>
      <c r="I373" s="4"/>
      <c r="J373" s="56"/>
      <c r="K373" s="47"/>
      <c r="N373" s="56"/>
    </row>
    <row r="374" spans="1:15" ht="10.5" customHeight="1" x14ac:dyDescent="0.2">
      <c r="A374" s="218"/>
      <c r="B374" s="219"/>
      <c r="C374" s="219"/>
      <c r="D374" s="219"/>
      <c r="E374" s="219"/>
      <c r="F374" s="219"/>
      <c r="H374" s="23"/>
      <c r="I374" s="4"/>
      <c r="J374" s="56"/>
      <c r="K374" s="47"/>
      <c r="N374" s="56"/>
    </row>
    <row r="375" spans="1:15" ht="13.5" customHeight="1" thickBot="1" x14ac:dyDescent="0.25">
      <c r="A375" s="318" t="s">
        <v>79</v>
      </c>
      <c r="B375" s="319"/>
      <c r="C375" s="319"/>
      <c r="D375" s="319"/>
      <c r="E375" s="319"/>
      <c r="F375" s="319"/>
      <c r="H375" s="23"/>
      <c r="I375" s="4"/>
      <c r="J375" s="56"/>
      <c r="K375" s="47"/>
      <c r="N375" s="56"/>
    </row>
    <row r="376" spans="1:15" ht="12.75" customHeight="1" thickBot="1" x14ac:dyDescent="0.25">
      <c r="A376" s="132" t="s">
        <v>120</v>
      </c>
      <c r="B376" s="74">
        <f>SUM(C376:F376)</f>
        <v>100</v>
      </c>
      <c r="C376" s="74"/>
      <c r="D376" s="74"/>
      <c r="E376" s="74"/>
      <c r="F376" s="74">
        <v>100</v>
      </c>
      <c r="G376" s="15"/>
      <c r="H376" s="16"/>
      <c r="I376" s="1"/>
      <c r="J376" s="56">
        <f>(B376*100/B377)-100</f>
        <v>42.857142857142861</v>
      </c>
      <c r="K376" s="47"/>
      <c r="N376" s="56"/>
    </row>
    <row r="377" spans="1:15" ht="10.5" customHeight="1" x14ac:dyDescent="0.2">
      <c r="A377" s="133" t="s">
        <v>121</v>
      </c>
      <c r="B377" s="76">
        <f>SUM(C377:F377)</f>
        <v>70</v>
      </c>
      <c r="C377" s="76"/>
      <c r="D377" s="76"/>
      <c r="E377" s="76"/>
      <c r="F377" s="76">
        <v>70</v>
      </c>
      <c r="G377" s="36"/>
      <c r="H377" s="16"/>
      <c r="I377" s="1"/>
      <c r="J377" s="56"/>
      <c r="K377" s="47"/>
      <c r="N377" s="56"/>
    </row>
    <row r="378" spans="1:15" ht="10.5" customHeight="1" x14ac:dyDescent="0.2">
      <c r="A378" s="218"/>
      <c r="B378" s="219"/>
      <c r="C378" s="219"/>
      <c r="D378" s="219"/>
      <c r="E378" s="219"/>
      <c r="F378" s="219"/>
      <c r="G378" s="24"/>
      <c r="H378" s="21"/>
      <c r="I378" s="3"/>
      <c r="J378" s="56"/>
      <c r="K378" s="47"/>
      <c r="N378" s="56"/>
    </row>
    <row r="379" spans="1:15" ht="12.75" customHeight="1" thickBot="1" x14ac:dyDescent="0.25">
      <c r="A379" s="318" t="s">
        <v>80</v>
      </c>
      <c r="B379" s="319"/>
      <c r="C379" s="319"/>
      <c r="D379" s="319"/>
      <c r="E379" s="319"/>
      <c r="F379" s="319"/>
      <c r="G379" s="25"/>
      <c r="H379" s="21"/>
      <c r="I379" s="3"/>
      <c r="J379" s="56"/>
      <c r="K379" s="47"/>
      <c r="N379" s="56"/>
    </row>
    <row r="380" spans="1:15" ht="10.5" customHeight="1" thickBot="1" x14ac:dyDescent="0.25">
      <c r="A380" s="132" t="s">
        <v>120</v>
      </c>
      <c r="B380" s="74">
        <f>SUM(C380:F380)</f>
        <v>25</v>
      </c>
      <c r="C380" s="74"/>
      <c r="D380" s="74"/>
      <c r="E380" s="74"/>
      <c r="F380" s="74">
        <v>25</v>
      </c>
      <c r="G380" s="34"/>
      <c r="H380" s="21"/>
      <c r="I380" s="3"/>
      <c r="J380" s="56"/>
      <c r="K380" s="47"/>
      <c r="N380" s="56"/>
      <c r="O380" s="56"/>
    </row>
    <row r="381" spans="1:15" ht="12" customHeight="1" thickBot="1" x14ac:dyDescent="0.25">
      <c r="A381" s="133" t="s">
        <v>121</v>
      </c>
      <c r="B381" s="76">
        <f>SUM(C381:F381)</f>
        <v>5</v>
      </c>
      <c r="C381" s="76"/>
      <c r="D381" s="76"/>
      <c r="E381" s="76"/>
      <c r="F381" s="76">
        <v>5</v>
      </c>
      <c r="G381" s="43"/>
      <c r="H381" s="26"/>
      <c r="I381" s="5"/>
      <c r="J381" s="56"/>
      <c r="K381" s="47"/>
      <c r="N381" s="56"/>
    </row>
    <row r="382" spans="1:15" ht="10.5" customHeight="1" x14ac:dyDescent="0.2">
      <c r="A382" s="219"/>
      <c r="B382" s="219"/>
      <c r="C382" s="219"/>
      <c r="D382" s="219"/>
      <c r="E382" s="219"/>
      <c r="F382" s="219"/>
      <c r="H382" s="23"/>
      <c r="I382" s="4"/>
      <c r="J382" s="56"/>
      <c r="K382" s="51"/>
      <c r="N382" s="56"/>
    </row>
    <row r="383" spans="1:15" ht="10.5" customHeight="1" x14ac:dyDescent="0.2">
      <c r="A383" s="318" t="s">
        <v>78</v>
      </c>
      <c r="B383" s="319"/>
      <c r="C383" s="319"/>
      <c r="D383" s="319"/>
      <c r="E383" s="319"/>
      <c r="F383" s="319"/>
      <c r="H383" s="23"/>
      <c r="I383" s="4"/>
      <c r="J383" s="124"/>
      <c r="K383" s="123"/>
      <c r="L383" s="27"/>
      <c r="M383" s="27"/>
      <c r="N383" s="124"/>
      <c r="O383" s="27"/>
    </row>
    <row r="384" spans="1:15" ht="10.5" customHeight="1" x14ac:dyDescent="0.2">
      <c r="A384" s="132" t="s">
        <v>120</v>
      </c>
      <c r="B384" s="74">
        <f>SUM(C384:F384)</f>
        <v>40</v>
      </c>
      <c r="C384" s="74"/>
      <c r="D384" s="74"/>
      <c r="E384" s="74"/>
      <c r="F384" s="74">
        <v>40</v>
      </c>
      <c r="H384" s="23"/>
      <c r="I384" s="4"/>
      <c r="J384" s="56">
        <f>(B384*100/B385)-100</f>
        <v>0</v>
      </c>
      <c r="K384" s="123"/>
      <c r="L384" s="27"/>
      <c r="M384" s="27"/>
      <c r="N384" s="124"/>
      <c r="O384" s="27"/>
    </row>
    <row r="385" spans="1:15" ht="10.5" customHeight="1" x14ac:dyDescent="0.2">
      <c r="A385" s="133" t="s">
        <v>121</v>
      </c>
      <c r="B385" s="76">
        <f>SUM(C385:F385)</f>
        <v>40</v>
      </c>
      <c r="C385" s="76"/>
      <c r="D385" s="76"/>
      <c r="E385" s="76"/>
      <c r="F385" s="76">
        <v>40</v>
      </c>
      <c r="H385" s="23"/>
      <c r="I385" s="4"/>
      <c r="J385" s="56"/>
      <c r="K385" s="51"/>
      <c r="N385" s="56"/>
    </row>
    <row r="386" spans="1:15" ht="10.5" customHeight="1" x14ac:dyDescent="0.2">
      <c r="A386" s="218"/>
      <c r="B386" s="219"/>
      <c r="C386" s="219"/>
      <c r="D386" s="219"/>
      <c r="E386" s="219"/>
      <c r="F386" s="219"/>
      <c r="H386" s="23"/>
      <c r="I386" s="4"/>
      <c r="J386" s="56"/>
      <c r="K386" s="44"/>
      <c r="M386" s="56"/>
      <c r="N386" s="56"/>
      <c r="O386" s="56"/>
    </row>
    <row r="387" spans="1:15" ht="10.5" customHeight="1" x14ac:dyDescent="0.2">
      <c r="A387" s="318" t="s">
        <v>81</v>
      </c>
      <c r="B387" s="319"/>
      <c r="C387" s="319"/>
      <c r="D387" s="319"/>
      <c r="E387" s="319"/>
      <c r="F387" s="319"/>
      <c r="H387" s="23"/>
      <c r="I387" s="4"/>
      <c r="J387" s="56"/>
      <c r="K387" s="44"/>
      <c r="N387" s="56"/>
    </row>
    <row r="388" spans="1:15" ht="10.5" customHeight="1" x14ac:dyDescent="0.2">
      <c r="A388" s="132" t="s">
        <v>120</v>
      </c>
      <c r="B388" s="74">
        <f>SUM(C388:F388)</f>
        <v>40</v>
      </c>
      <c r="C388" s="74"/>
      <c r="D388" s="74"/>
      <c r="E388" s="74"/>
      <c r="F388" s="74">
        <v>40</v>
      </c>
      <c r="H388" s="23"/>
      <c r="I388" s="4"/>
      <c r="J388" s="56">
        <f>(B388*100/B389)-100</f>
        <v>33.333333333333343</v>
      </c>
      <c r="K388" s="47"/>
      <c r="N388" s="56"/>
    </row>
    <row r="389" spans="1:15" ht="10.5" customHeight="1" x14ac:dyDescent="0.2">
      <c r="A389" s="133" t="s">
        <v>121</v>
      </c>
      <c r="B389" s="76">
        <f>SUM(C389:F389)</f>
        <v>30</v>
      </c>
      <c r="C389" s="76"/>
      <c r="D389" s="76"/>
      <c r="E389" s="76"/>
      <c r="F389" s="76">
        <v>30</v>
      </c>
      <c r="H389" s="23"/>
      <c r="I389" s="4"/>
      <c r="J389" s="56"/>
      <c r="K389" s="47"/>
      <c r="N389" s="56"/>
    </row>
    <row r="390" spans="1:15" s="131" customFormat="1" ht="10.5" customHeight="1" x14ac:dyDescent="0.2">
      <c r="A390" s="181"/>
      <c r="B390" s="139"/>
      <c r="C390" s="139"/>
      <c r="D390" s="139"/>
      <c r="E390" s="139"/>
      <c r="F390" s="139"/>
      <c r="H390" s="23"/>
      <c r="I390" s="4"/>
      <c r="J390" s="56"/>
      <c r="K390" s="130"/>
      <c r="N390" s="56"/>
    </row>
    <row r="391" spans="1:15" s="131" customFormat="1" ht="10.5" customHeight="1" x14ac:dyDescent="0.2">
      <c r="A391" s="253" t="s">
        <v>66</v>
      </c>
      <c r="B391" s="254"/>
      <c r="C391" s="254"/>
      <c r="D391" s="254"/>
      <c r="E391" s="254"/>
      <c r="F391" s="254"/>
      <c r="H391" s="23"/>
      <c r="I391" s="4"/>
      <c r="J391" s="56"/>
      <c r="K391" s="130"/>
      <c r="N391" s="56"/>
    </row>
    <row r="392" spans="1:15" s="131" customFormat="1" ht="10.5" customHeight="1" x14ac:dyDescent="0.2">
      <c r="A392" s="132" t="s">
        <v>120</v>
      </c>
      <c r="B392" s="79">
        <f>SUM(C392:F392)</f>
        <v>70</v>
      </c>
      <c r="C392" s="74"/>
      <c r="D392" s="74"/>
      <c r="E392" s="74"/>
      <c r="F392" s="74">
        <v>70</v>
      </c>
      <c r="H392" s="23"/>
      <c r="I392" s="4"/>
      <c r="J392" s="56"/>
      <c r="K392" s="130"/>
      <c r="N392" s="56"/>
    </row>
    <row r="393" spans="1:15" s="131" customFormat="1" ht="10.5" customHeight="1" x14ac:dyDescent="0.2">
      <c r="A393" s="133" t="s">
        <v>121</v>
      </c>
      <c r="B393" s="80">
        <f>SUM(C393:F393)</f>
        <v>60</v>
      </c>
      <c r="C393" s="76"/>
      <c r="D393" s="76"/>
      <c r="E393" s="76"/>
      <c r="F393" s="76">
        <v>60</v>
      </c>
      <c r="H393" s="23"/>
      <c r="I393" s="4"/>
      <c r="J393" s="56"/>
      <c r="K393" s="130"/>
      <c r="N393" s="56"/>
    </row>
    <row r="394" spans="1:15" s="131" customFormat="1" ht="10.5" customHeight="1" thickBot="1" x14ac:dyDescent="0.25">
      <c r="A394" s="320"/>
      <c r="B394" s="320"/>
      <c r="C394" s="320"/>
      <c r="D394" s="320"/>
      <c r="E394" s="320"/>
      <c r="F394" s="320"/>
      <c r="H394" s="23"/>
      <c r="I394" s="4"/>
      <c r="J394" s="56"/>
      <c r="K394" s="130"/>
      <c r="N394" s="56"/>
    </row>
    <row r="395" spans="1:15" ht="13.5" customHeight="1" thickBot="1" x14ac:dyDescent="0.25">
      <c r="A395" s="229" t="s">
        <v>102</v>
      </c>
      <c r="B395" s="230"/>
      <c r="C395" s="230"/>
      <c r="D395" s="230"/>
      <c r="E395" s="230"/>
      <c r="F395" s="231"/>
      <c r="H395" s="23"/>
      <c r="I395" s="4"/>
      <c r="J395" s="56"/>
      <c r="K395" s="47"/>
      <c r="N395" s="56"/>
      <c r="O395" s="56"/>
    </row>
    <row r="396" spans="1:15" ht="13.5" customHeight="1" x14ac:dyDescent="0.2">
      <c r="A396" s="137" t="s">
        <v>120</v>
      </c>
      <c r="B396" s="120">
        <f>SUM(C396:F396)</f>
        <v>3588.9000000000005</v>
      </c>
      <c r="C396" s="120">
        <f>SUM(C336+C340+C344+C348+C352+C356+C360+C364+C368+C372+C376+C380+C384+C388+C392)</f>
        <v>2514.5000000000005</v>
      </c>
      <c r="D396" s="120">
        <f t="shared" ref="D396:F397" si="11">SUM(D336+D340+D344+D348+D352+D356+D360+D364+D368+D372+D376+D380+D384+D388+D392)</f>
        <v>36.5</v>
      </c>
      <c r="E396" s="120">
        <f t="shared" si="11"/>
        <v>0</v>
      </c>
      <c r="F396" s="121">
        <f t="shared" si="11"/>
        <v>1037.8999999999999</v>
      </c>
      <c r="H396" s="23"/>
      <c r="I396" s="4"/>
      <c r="J396" s="56">
        <f>(B396*100/B397)-100</f>
        <v>18.531607107470776</v>
      </c>
      <c r="K396" s="57"/>
      <c r="L396" s="56"/>
      <c r="M396" s="56">
        <f>((C396+E396)*100/(C397+E397))-100</f>
        <v>12.039388673528507</v>
      </c>
      <c r="N396" s="56"/>
      <c r="O396" s="153">
        <f>(F396*100/F397)-100</f>
        <v>38.165601703940354</v>
      </c>
    </row>
    <row r="397" spans="1:15" ht="12.75" customHeight="1" thickBot="1" x14ac:dyDescent="0.25">
      <c r="A397" s="138" t="s">
        <v>121</v>
      </c>
      <c r="B397" s="122">
        <f>SUM(C397:F397)</f>
        <v>3027.8</v>
      </c>
      <c r="C397" s="122">
        <f>SUM(C337+C341+C345+C349+C353+C357+C361+C365+C369+C373+C377+C381+C385+C389+C393)</f>
        <v>2240.9</v>
      </c>
      <c r="D397" s="122">
        <f t="shared" si="11"/>
        <v>32.299999999999997</v>
      </c>
      <c r="E397" s="122">
        <f t="shared" si="11"/>
        <v>3.4000000000000004</v>
      </c>
      <c r="F397" s="168">
        <f t="shared" ref="F397" si="12">SUM(F337+F341+F345+F349+F353+F357+F361+F365+F369+F373+F377+F381+F385+F389+F393)</f>
        <v>751.19999999999993</v>
      </c>
      <c r="H397" s="23"/>
      <c r="I397" s="4"/>
      <c r="J397" s="56"/>
      <c r="K397" s="47"/>
      <c r="N397" s="56"/>
      <c r="O397" s="56"/>
    </row>
    <row r="398" spans="1:15" ht="10.5" customHeight="1" thickBot="1" x14ac:dyDescent="0.25">
      <c r="A398" s="339"/>
      <c r="B398" s="339"/>
      <c r="C398" s="339"/>
      <c r="D398" s="339"/>
      <c r="E398" s="339"/>
      <c r="F398" s="339"/>
      <c r="H398" s="4"/>
      <c r="I398" s="4"/>
      <c r="J398" s="56"/>
      <c r="K398" s="47"/>
      <c r="N398" s="56"/>
      <c r="O398" s="56"/>
    </row>
    <row r="399" spans="1:15" ht="14.25" customHeight="1" thickBot="1" x14ac:dyDescent="0.25">
      <c r="A399" s="321" t="s">
        <v>106</v>
      </c>
      <c r="B399" s="322"/>
      <c r="C399" s="322"/>
      <c r="D399" s="322"/>
      <c r="E399" s="322"/>
      <c r="F399" s="323"/>
      <c r="H399" s="23"/>
      <c r="I399" s="4"/>
      <c r="J399" s="56"/>
      <c r="K399" s="47"/>
      <c r="N399" s="56"/>
    </row>
    <row r="400" spans="1:15" ht="10.5" customHeight="1" x14ac:dyDescent="0.2">
      <c r="A400" s="244"/>
      <c r="B400" s="246" t="s">
        <v>0</v>
      </c>
      <c r="C400" s="248" t="s">
        <v>2</v>
      </c>
      <c r="D400" s="249"/>
      <c r="E400" s="249"/>
      <c r="F400" s="250"/>
      <c r="H400" s="23"/>
      <c r="I400" s="4"/>
      <c r="J400" s="56"/>
      <c r="K400" s="47"/>
      <c r="N400" s="56"/>
    </row>
    <row r="401" spans="1:17" ht="38.25" customHeight="1" thickBot="1" x14ac:dyDescent="0.25">
      <c r="A401" s="245"/>
      <c r="B401" s="247"/>
      <c r="C401" s="73" t="s">
        <v>18</v>
      </c>
      <c r="D401" s="73" t="s">
        <v>17</v>
      </c>
      <c r="E401" s="73" t="s">
        <v>20</v>
      </c>
      <c r="F401" s="73" t="s">
        <v>1</v>
      </c>
      <c r="H401" s="23"/>
      <c r="I401" s="4"/>
      <c r="J401" s="56"/>
      <c r="K401" s="47"/>
      <c r="N401" s="56"/>
    </row>
    <row r="402" spans="1:17" ht="10.5" customHeight="1" x14ac:dyDescent="0.2">
      <c r="A402" s="275" t="s">
        <v>21</v>
      </c>
      <c r="B402" s="276"/>
      <c r="C402" s="276"/>
      <c r="D402" s="276"/>
      <c r="E402" s="276"/>
      <c r="F402" s="276"/>
      <c r="H402" s="23"/>
      <c r="I402" s="4"/>
      <c r="J402" s="56"/>
      <c r="K402" s="47"/>
      <c r="M402" s="4"/>
      <c r="N402" s="56"/>
      <c r="O402" s="56"/>
    </row>
    <row r="403" spans="1:17" ht="10.5" customHeight="1" x14ac:dyDescent="0.2">
      <c r="A403" s="132" t="s">
        <v>120</v>
      </c>
      <c r="B403" s="74">
        <f>SUM(C403:F403)</f>
        <v>929</v>
      </c>
      <c r="C403" s="74"/>
      <c r="D403" s="74"/>
      <c r="E403" s="74"/>
      <c r="F403" s="74">
        <v>929</v>
      </c>
      <c r="H403" s="23"/>
      <c r="I403" s="4"/>
      <c r="J403" s="56">
        <f>(B403*100/B404)-100</f>
        <v>-7.2761752669927091</v>
      </c>
      <c r="K403" s="47"/>
      <c r="M403" s="216"/>
      <c r="N403" s="216"/>
      <c r="O403" s="216"/>
      <c r="P403" s="342"/>
      <c r="Q403" s="342"/>
    </row>
    <row r="404" spans="1:17" ht="10.5" customHeight="1" x14ac:dyDescent="0.2">
      <c r="A404" s="133" t="s">
        <v>121</v>
      </c>
      <c r="B404" s="76">
        <f>SUM(C404:F404)</f>
        <v>1001.9</v>
      </c>
      <c r="C404" s="76"/>
      <c r="D404" s="76"/>
      <c r="E404" s="76"/>
      <c r="F404" s="76">
        <v>1001.9</v>
      </c>
      <c r="H404" s="23"/>
      <c r="I404" s="4"/>
      <c r="J404" s="56"/>
      <c r="K404" s="47"/>
      <c r="N404" s="56"/>
      <c r="P404" s="56"/>
    </row>
    <row r="405" spans="1:17" ht="7.5" customHeight="1" x14ac:dyDescent="0.2">
      <c r="A405" s="218"/>
      <c r="B405" s="219"/>
      <c r="C405" s="219"/>
      <c r="D405" s="219"/>
      <c r="E405" s="219"/>
      <c r="F405" s="219"/>
      <c r="H405" s="23"/>
      <c r="I405" s="4"/>
      <c r="J405" s="56"/>
      <c r="K405" s="47"/>
      <c r="N405" s="56"/>
    </row>
    <row r="406" spans="1:17" ht="10.5" customHeight="1" x14ac:dyDescent="0.2">
      <c r="A406" s="253" t="s">
        <v>3</v>
      </c>
      <c r="B406" s="254"/>
      <c r="C406" s="254"/>
      <c r="D406" s="254"/>
      <c r="E406" s="254"/>
      <c r="F406" s="254"/>
      <c r="G406" s="104"/>
      <c r="H406" s="23"/>
      <c r="I406" s="4"/>
      <c r="J406" s="56"/>
      <c r="K406" s="47"/>
      <c r="N406" s="56"/>
      <c r="O406" s="56"/>
    </row>
    <row r="407" spans="1:17" ht="10.5" customHeight="1" x14ac:dyDescent="0.2">
      <c r="A407" s="132" t="s">
        <v>120</v>
      </c>
      <c r="B407" s="79">
        <f>SUM(C407:F407)</f>
        <v>50.8</v>
      </c>
      <c r="C407" s="74"/>
      <c r="D407" s="74"/>
      <c r="E407" s="74"/>
      <c r="F407" s="74">
        <v>50.8</v>
      </c>
      <c r="H407" s="23"/>
      <c r="I407" s="4"/>
      <c r="J407" s="56">
        <f>(B407*100/B408)-100</f>
        <v>-15.614617940199338</v>
      </c>
      <c r="K407" s="47"/>
      <c r="M407" s="216"/>
      <c r="N407" s="216"/>
      <c r="O407" s="216"/>
    </row>
    <row r="408" spans="1:17" ht="10.5" customHeight="1" x14ac:dyDescent="0.2">
      <c r="A408" s="133" t="s">
        <v>121</v>
      </c>
      <c r="B408" s="80">
        <f>SUM(C408:F408)</f>
        <v>60.2</v>
      </c>
      <c r="C408" s="76"/>
      <c r="D408" s="76"/>
      <c r="E408" s="76"/>
      <c r="F408" s="76">
        <v>60.2</v>
      </c>
      <c r="H408" s="23"/>
      <c r="I408" s="4"/>
      <c r="J408" s="56"/>
      <c r="K408" s="47"/>
      <c r="N408" s="56"/>
    </row>
    <row r="409" spans="1:17" ht="7.5" customHeight="1" x14ac:dyDescent="0.2">
      <c r="A409" s="218"/>
      <c r="B409" s="219"/>
      <c r="C409" s="219"/>
      <c r="D409" s="219"/>
      <c r="E409" s="219"/>
      <c r="F409" s="219"/>
      <c r="H409" s="23"/>
      <c r="I409" s="4"/>
      <c r="J409" s="56"/>
      <c r="K409" s="47"/>
      <c r="N409" s="56"/>
    </row>
    <row r="410" spans="1:17" ht="10.5" customHeight="1" x14ac:dyDescent="0.2">
      <c r="A410" s="253" t="s">
        <v>4</v>
      </c>
      <c r="B410" s="254"/>
      <c r="C410" s="254"/>
      <c r="D410" s="254"/>
      <c r="E410" s="254"/>
      <c r="F410" s="254"/>
      <c r="H410" s="23"/>
      <c r="I410" s="4"/>
      <c r="J410" s="56"/>
      <c r="K410" s="47"/>
      <c r="N410" s="56"/>
      <c r="O410" s="56"/>
    </row>
    <row r="411" spans="1:17" ht="10.5" customHeight="1" x14ac:dyDescent="0.2">
      <c r="A411" s="132" t="s">
        <v>120</v>
      </c>
      <c r="B411" s="79">
        <f>SUM(C411:F411)</f>
        <v>52.3</v>
      </c>
      <c r="C411" s="74"/>
      <c r="D411" s="74"/>
      <c r="E411" s="74"/>
      <c r="F411" s="74">
        <v>52.3</v>
      </c>
      <c r="H411" s="23"/>
      <c r="I411" s="4"/>
      <c r="J411" s="56">
        <f>(B411*100/B412)-100</f>
        <v>19.406392694063939</v>
      </c>
      <c r="K411" s="47"/>
      <c r="M411" s="216"/>
      <c r="N411" s="216"/>
      <c r="O411" s="216"/>
    </row>
    <row r="412" spans="1:17" ht="10.5" customHeight="1" x14ac:dyDescent="0.2">
      <c r="A412" s="133" t="s">
        <v>121</v>
      </c>
      <c r="B412" s="80">
        <f>SUM(C412:F412)</f>
        <v>43.8</v>
      </c>
      <c r="C412" s="76"/>
      <c r="D412" s="76"/>
      <c r="E412" s="76"/>
      <c r="F412" s="76">
        <v>43.8</v>
      </c>
      <c r="H412" s="23"/>
      <c r="I412" s="4"/>
      <c r="J412" s="56"/>
      <c r="K412" s="47"/>
      <c r="N412" s="56"/>
    </row>
    <row r="413" spans="1:17" ht="7.5" customHeight="1" x14ac:dyDescent="0.2">
      <c r="A413" s="218"/>
      <c r="B413" s="219"/>
      <c r="C413" s="219"/>
      <c r="D413" s="219"/>
      <c r="E413" s="219"/>
      <c r="F413" s="219"/>
      <c r="H413" s="23"/>
      <c r="I413" s="4"/>
      <c r="J413" s="56"/>
      <c r="K413" s="47"/>
      <c r="N413" s="56"/>
    </row>
    <row r="414" spans="1:17" ht="10.5" customHeight="1" x14ac:dyDescent="0.2">
      <c r="A414" s="253" t="s">
        <v>5</v>
      </c>
      <c r="B414" s="254"/>
      <c r="C414" s="254"/>
      <c r="D414" s="254"/>
      <c r="E414" s="254"/>
      <c r="F414" s="254"/>
      <c r="H414" s="23"/>
      <c r="I414" s="4"/>
      <c r="J414" s="56"/>
      <c r="K414" s="47"/>
      <c r="N414" s="56"/>
      <c r="O414" s="56"/>
    </row>
    <row r="415" spans="1:17" ht="10.5" customHeight="1" x14ac:dyDescent="0.2">
      <c r="A415" s="132" t="s">
        <v>120</v>
      </c>
      <c r="B415" s="79">
        <f>SUM(C415:F415)</f>
        <v>52.6</v>
      </c>
      <c r="C415" s="74"/>
      <c r="D415" s="74"/>
      <c r="E415" s="74"/>
      <c r="F415" s="74">
        <v>52.6</v>
      </c>
      <c r="H415" s="23"/>
      <c r="I415" s="4"/>
      <c r="J415" s="56">
        <f>(B415*100/B416)-100</f>
        <v>0.95969289827255011</v>
      </c>
      <c r="K415" s="47"/>
      <c r="M415" s="216"/>
      <c r="N415" s="216"/>
      <c r="O415" s="216"/>
    </row>
    <row r="416" spans="1:17" ht="10.5" customHeight="1" x14ac:dyDescent="0.2">
      <c r="A416" s="133" t="s">
        <v>121</v>
      </c>
      <c r="B416" s="80">
        <f>SUM(C416:F416)</f>
        <v>52.1</v>
      </c>
      <c r="C416" s="76"/>
      <c r="D416" s="76"/>
      <c r="E416" s="76"/>
      <c r="F416" s="76">
        <v>52.1</v>
      </c>
      <c r="H416" s="23"/>
      <c r="I416" s="4"/>
      <c r="J416" s="56"/>
      <c r="K416" s="47"/>
      <c r="N416" s="56"/>
    </row>
    <row r="417" spans="1:15" ht="7.5" customHeight="1" x14ac:dyDescent="0.2">
      <c r="A417" s="218"/>
      <c r="B417" s="219"/>
      <c r="C417" s="219"/>
      <c r="D417" s="219"/>
      <c r="E417" s="219"/>
      <c r="F417" s="219"/>
      <c r="H417" s="23"/>
      <c r="I417" s="4"/>
      <c r="J417" s="56"/>
      <c r="K417" s="47"/>
      <c r="N417" s="56"/>
    </row>
    <row r="418" spans="1:15" ht="10.5" customHeight="1" x14ac:dyDescent="0.2">
      <c r="A418" s="253" t="s">
        <v>6</v>
      </c>
      <c r="B418" s="254"/>
      <c r="C418" s="254"/>
      <c r="D418" s="254"/>
      <c r="E418" s="254"/>
      <c r="F418" s="254"/>
      <c r="H418" s="23"/>
      <c r="I418" s="4"/>
      <c r="J418" s="56"/>
      <c r="K418" s="47"/>
      <c r="N418" s="56"/>
      <c r="O418" s="56"/>
    </row>
    <row r="419" spans="1:15" ht="10.5" customHeight="1" x14ac:dyDescent="0.2">
      <c r="A419" s="132" t="s">
        <v>120</v>
      </c>
      <c r="B419" s="79">
        <f>SUM(C419:F419)</f>
        <v>88.8</v>
      </c>
      <c r="C419" s="74"/>
      <c r="D419" s="74"/>
      <c r="E419" s="74"/>
      <c r="F419" s="74">
        <v>88.8</v>
      </c>
      <c r="H419" s="23"/>
      <c r="I419" s="4"/>
      <c r="J419" s="56">
        <f>(B419*100/B420)-100</f>
        <v>24.894514767932506</v>
      </c>
      <c r="K419" s="47"/>
      <c r="M419" s="215"/>
      <c r="N419" s="215"/>
      <c r="O419" s="215"/>
    </row>
    <row r="420" spans="1:15" ht="10.5" customHeight="1" x14ac:dyDescent="0.2">
      <c r="A420" s="133" t="s">
        <v>121</v>
      </c>
      <c r="B420" s="80">
        <f>SUM(C420:F420)</f>
        <v>71.099999999999994</v>
      </c>
      <c r="C420" s="76"/>
      <c r="D420" s="76"/>
      <c r="E420" s="76"/>
      <c r="F420" s="76">
        <v>71.099999999999994</v>
      </c>
      <c r="H420" s="23"/>
      <c r="I420" s="4"/>
      <c r="J420" s="56"/>
      <c r="K420" s="47"/>
      <c r="N420" s="56"/>
    </row>
    <row r="421" spans="1:15" ht="7.5" customHeight="1" x14ac:dyDescent="0.2">
      <c r="A421" s="218"/>
      <c r="B421" s="219"/>
      <c r="C421" s="219"/>
      <c r="D421" s="219"/>
      <c r="E421" s="219"/>
      <c r="F421" s="219"/>
      <c r="H421" s="23"/>
      <c r="I421" s="4"/>
      <c r="J421" s="56"/>
      <c r="K421" s="47"/>
      <c r="N421" s="56"/>
    </row>
    <row r="422" spans="1:15" ht="10.5" customHeight="1" x14ac:dyDescent="0.2">
      <c r="A422" s="253" t="s">
        <v>7</v>
      </c>
      <c r="B422" s="254"/>
      <c r="C422" s="254"/>
      <c r="D422" s="254"/>
      <c r="E422" s="254"/>
      <c r="F422" s="254"/>
      <c r="H422" s="23"/>
      <c r="I422" s="4"/>
      <c r="J422" s="56"/>
      <c r="K422" s="47"/>
      <c r="N422" s="56"/>
      <c r="O422" s="56"/>
    </row>
    <row r="423" spans="1:15" ht="10.5" customHeight="1" x14ac:dyDescent="0.2">
      <c r="A423" s="132" t="s">
        <v>120</v>
      </c>
      <c r="B423" s="79">
        <f>SUM(C423:F423)</f>
        <v>145.9</v>
      </c>
      <c r="C423" s="74"/>
      <c r="D423" s="74"/>
      <c r="E423" s="74"/>
      <c r="F423" s="74">
        <v>145.9</v>
      </c>
      <c r="H423" s="23"/>
      <c r="I423" s="4"/>
      <c r="J423" s="56">
        <f>(B423*100/B424)-100</f>
        <v>177.37642585551328</v>
      </c>
      <c r="K423" s="47"/>
      <c r="M423" s="216"/>
      <c r="N423" s="216"/>
      <c r="O423" s="216"/>
    </row>
    <row r="424" spans="1:15" ht="10.5" customHeight="1" x14ac:dyDescent="0.2">
      <c r="A424" s="133" t="s">
        <v>121</v>
      </c>
      <c r="B424" s="80">
        <f>SUM(C424:F424)</f>
        <v>52.6</v>
      </c>
      <c r="C424" s="76"/>
      <c r="D424" s="76"/>
      <c r="E424" s="76"/>
      <c r="F424" s="76">
        <v>52.6</v>
      </c>
      <c r="H424" s="23"/>
      <c r="I424" s="4"/>
      <c r="J424" s="56"/>
      <c r="K424" s="47"/>
      <c r="N424" s="56"/>
    </row>
    <row r="425" spans="1:15" ht="7.5" customHeight="1" x14ac:dyDescent="0.2">
      <c r="A425" s="218"/>
      <c r="B425" s="219"/>
      <c r="C425" s="219"/>
      <c r="D425" s="219"/>
      <c r="E425" s="219"/>
      <c r="F425" s="219"/>
      <c r="H425" s="23"/>
      <c r="I425" s="4"/>
      <c r="J425" s="56"/>
      <c r="K425" s="47"/>
      <c r="N425" s="56"/>
    </row>
    <row r="426" spans="1:15" ht="10.5" customHeight="1" x14ac:dyDescent="0.2">
      <c r="A426" s="318" t="s">
        <v>14</v>
      </c>
      <c r="B426" s="319"/>
      <c r="C426" s="319"/>
      <c r="D426" s="319"/>
      <c r="E426" s="319"/>
      <c r="F426" s="319"/>
      <c r="H426" s="23"/>
      <c r="I426" s="4"/>
      <c r="J426" s="56"/>
      <c r="K426" s="47"/>
      <c r="N426" s="56"/>
      <c r="O426" s="56"/>
    </row>
    <row r="427" spans="1:15" ht="10.5" customHeight="1" x14ac:dyDescent="0.2">
      <c r="A427" s="132" t="s">
        <v>120</v>
      </c>
      <c r="B427" s="74">
        <f>SUM(C427:F427)</f>
        <v>61.6</v>
      </c>
      <c r="C427" s="74"/>
      <c r="D427" s="74"/>
      <c r="E427" s="74"/>
      <c r="F427" s="74">
        <v>61.6</v>
      </c>
      <c r="H427" s="23"/>
      <c r="I427" s="4"/>
      <c r="J427" s="75">
        <f>(B427*100/B428)-100</f>
        <v>-33.549083063646179</v>
      </c>
      <c r="K427" s="35"/>
      <c r="M427" s="216"/>
      <c r="N427" s="216"/>
      <c r="O427" s="216"/>
    </row>
    <row r="428" spans="1:15" ht="10.5" customHeight="1" x14ac:dyDescent="0.2">
      <c r="A428" s="133" t="s">
        <v>121</v>
      </c>
      <c r="B428" s="76">
        <f>SUM(C428:F428)</f>
        <v>92.7</v>
      </c>
      <c r="C428" s="76"/>
      <c r="D428" s="76"/>
      <c r="E428" s="76"/>
      <c r="F428" s="76">
        <v>92.7</v>
      </c>
      <c r="H428" s="23"/>
      <c r="I428" s="4"/>
      <c r="J428" s="75"/>
      <c r="K428" s="35"/>
      <c r="N428" s="56"/>
    </row>
    <row r="429" spans="1:15" ht="7.5" customHeight="1" x14ac:dyDescent="0.2">
      <c r="A429" s="269"/>
      <c r="B429" s="270"/>
      <c r="C429" s="270"/>
      <c r="D429" s="270"/>
      <c r="E429" s="270"/>
      <c r="F429" s="270"/>
      <c r="H429" s="23"/>
      <c r="I429" s="4"/>
      <c r="J429" s="75"/>
      <c r="K429" s="35"/>
      <c r="N429" s="56"/>
    </row>
    <row r="430" spans="1:15" ht="10.5" customHeight="1" x14ac:dyDescent="0.2">
      <c r="A430" s="253" t="s">
        <v>8</v>
      </c>
      <c r="B430" s="254"/>
      <c r="C430" s="254"/>
      <c r="D430" s="254"/>
      <c r="E430" s="254"/>
      <c r="F430" s="254"/>
      <c r="H430" s="23"/>
      <c r="I430" s="4"/>
      <c r="J430" s="75"/>
      <c r="K430" s="35"/>
      <c r="N430" s="56"/>
      <c r="O430" s="56"/>
    </row>
    <row r="431" spans="1:15" ht="10.5" customHeight="1" x14ac:dyDescent="0.2">
      <c r="A431" s="132" t="s">
        <v>120</v>
      </c>
      <c r="B431" s="79">
        <f>SUM(C431:F431)</f>
        <v>59.7</v>
      </c>
      <c r="C431" s="74"/>
      <c r="D431" s="74"/>
      <c r="E431" s="74"/>
      <c r="F431" s="74">
        <v>59.7</v>
      </c>
      <c r="H431" s="23"/>
      <c r="I431" s="4"/>
      <c r="J431" s="75">
        <f>(B431*100/B432)-100</f>
        <v>24.634655532359091</v>
      </c>
      <c r="K431" s="228"/>
      <c r="L431" s="72"/>
      <c r="M431" s="341"/>
      <c r="N431" s="341"/>
      <c r="O431" s="341"/>
    </row>
    <row r="432" spans="1:15" ht="10.5" customHeight="1" x14ac:dyDescent="0.2">
      <c r="A432" s="133" t="s">
        <v>121</v>
      </c>
      <c r="B432" s="80">
        <f>SUM(C432:F432)</f>
        <v>47.9</v>
      </c>
      <c r="C432" s="76"/>
      <c r="D432" s="76"/>
      <c r="E432" s="76"/>
      <c r="F432" s="76">
        <v>47.9</v>
      </c>
      <c r="H432" s="23"/>
      <c r="I432" s="4"/>
      <c r="J432" s="75"/>
      <c r="K432" s="228"/>
      <c r="L432" s="72"/>
      <c r="M432" s="72"/>
      <c r="N432" s="75"/>
    </row>
    <row r="433" spans="1:15" ht="10.5" customHeight="1" x14ac:dyDescent="0.2">
      <c r="A433" s="218"/>
      <c r="B433" s="219"/>
      <c r="C433" s="219"/>
      <c r="D433" s="219"/>
      <c r="E433" s="219"/>
      <c r="F433" s="219"/>
      <c r="H433" s="23"/>
      <c r="I433" s="4"/>
      <c r="J433" s="75"/>
      <c r="K433" s="228"/>
      <c r="L433" s="72"/>
      <c r="M433" s="72"/>
      <c r="N433" s="75"/>
    </row>
    <row r="434" spans="1:15" ht="10.5" customHeight="1" x14ac:dyDescent="0.2">
      <c r="A434" s="326" t="s">
        <v>9</v>
      </c>
      <c r="B434" s="327"/>
      <c r="C434" s="327"/>
      <c r="D434" s="327"/>
      <c r="E434" s="327"/>
      <c r="F434" s="327"/>
      <c r="H434" s="23"/>
      <c r="I434" s="4"/>
      <c r="J434" s="75"/>
      <c r="K434" s="228"/>
      <c r="L434" s="72"/>
      <c r="M434" s="72"/>
      <c r="N434" s="75"/>
      <c r="O434" s="56"/>
    </row>
    <row r="435" spans="1:15" ht="10.5" customHeight="1" x14ac:dyDescent="0.2">
      <c r="A435" s="132" t="s">
        <v>120</v>
      </c>
      <c r="B435" s="79">
        <f>SUM(C435:F435)</f>
        <v>56.8</v>
      </c>
      <c r="C435" s="74"/>
      <c r="D435" s="74"/>
      <c r="E435" s="74"/>
      <c r="F435" s="74">
        <v>56.8</v>
      </c>
      <c r="H435" s="23"/>
      <c r="I435" s="4"/>
      <c r="J435" s="75">
        <f>(B435*100/B436)-100</f>
        <v>16.155419222903888</v>
      </c>
      <c r="K435" s="228"/>
      <c r="L435" s="72"/>
      <c r="M435" s="72"/>
      <c r="N435" s="75"/>
    </row>
    <row r="436" spans="1:15" ht="10.5" customHeight="1" x14ac:dyDescent="0.2">
      <c r="A436" s="133" t="s">
        <v>121</v>
      </c>
      <c r="B436" s="80">
        <f>SUM(C436:F436)</f>
        <v>48.9</v>
      </c>
      <c r="C436" s="76"/>
      <c r="D436" s="76"/>
      <c r="E436" s="76"/>
      <c r="F436" s="76">
        <v>48.9</v>
      </c>
      <c r="H436" s="23"/>
      <c r="I436" s="4"/>
      <c r="J436" s="56"/>
      <c r="K436" s="44"/>
      <c r="N436" s="56"/>
    </row>
    <row r="437" spans="1:15" ht="10.5" customHeight="1" x14ac:dyDescent="0.2">
      <c r="A437" s="218"/>
      <c r="B437" s="219"/>
      <c r="C437" s="219"/>
      <c r="D437" s="219"/>
      <c r="E437" s="219"/>
      <c r="F437" s="219"/>
      <c r="H437" s="23"/>
      <c r="I437" s="4"/>
      <c r="J437" s="56"/>
      <c r="K437" s="44"/>
      <c r="N437" s="56"/>
    </row>
    <row r="438" spans="1:15" ht="10.5" customHeight="1" x14ac:dyDescent="0.2">
      <c r="A438" s="253" t="s">
        <v>10</v>
      </c>
      <c r="B438" s="254"/>
      <c r="C438" s="254"/>
      <c r="D438" s="254"/>
      <c r="E438" s="254"/>
      <c r="F438" s="254"/>
      <c r="H438" s="23"/>
      <c r="I438" s="4"/>
      <c r="J438" s="56"/>
      <c r="K438" s="44"/>
      <c r="N438" s="56"/>
      <c r="O438" s="56"/>
    </row>
    <row r="439" spans="1:15" ht="10.5" customHeight="1" x14ac:dyDescent="0.2">
      <c r="A439" s="132" t="s">
        <v>120</v>
      </c>
      <c r="B439" s="79">
        <f>SUM(C439:F439)</f>
        <v>100.4</v>
      </c>
      <c r="C439" s="74"/>
      <c r="D439" s="74"/>
      <c r="E439" s="74"/>
      <c r="F439" s="74">
        <v>100.4</v>
      </c>
      <c r="H439" s="23"/>
      <c r="I439" s="4"/>
      <c r="J439" s="75">
        <f>(B439*100/B440)-100</f>
        <v>8.1896551724137936</v>
      </c>
      <c r="K439" s="228"/>
      <c r="N439" s="56"/>
    </row>
    <row r="440" spans="1:15" ht="10.5" customHeight="1" x14ac:dyDescent="0.2">
      <c r="A440" s="133" t="s">
        <v>121</v>
      </c>
      <c r="B440" s="80">
        <f>SUM(C440:F440)</f>
        <v>92.8</v>
      </c>
      <c r="C440" s="76"/>
      <c r="D440" s="76"/>
      <c r="E440" s="76"/>
      <c r="F440" s="76">
        <v>92.8</v>
      </c>
      <c r="H440" s="23"/>
      <c r="I440" s="4"/>
      <c r="J440" s="75"/>
      <c r="K440" s="228"/>
      <c r="N440" s="56"/>
    </row>
    <row r="441" spans="1:15" ht="10.5" customHeight="1" x14ac:dyDescent="0.2">
      <c r="A441" s="218"/>
      <c r="B441" s="219"/>
      <c r="C441" s="219"/>
      <c r="D441" s="219"/>
      <c r="E441" s="219"/>
      <c r="F441" s="219"/>
      <c r="H441" s="23"/>
      <c r="I441" s="4"/>
      <c r="J441" s="75"/>
      <c r="K441" s="228"/>
      <c r="N441" s="56"/>
    </row>
    <row r="442" spans="1:15" ht="10.5" customHeight="1" x14ac:dyDescent="0.2">
      <c r="A442" s="253" t="s">
        <v>11</v>
      </c>
      <c r="B442" s="254"/>
      <c r="C442" s="254"/>
      <c r="D442" s="254"/>
      <c r="E442" s="254"/>
      <c r="F442" s="254"/>
      <c r="H442" s="23"/>
      <c r="I442" s="4"/>
      <c r="J442" s="75"/>
      <c r="K442" s="228"/>
      <c r="M442" s="56"/>
      <c r="N442" s="56"/>
      <c r="O442" s="56"/>
    </row>
    <row r="443" spans="1:15" ht="10.5" customHeight="1" x14ac:dyDescent="0.2">
      <c r="A443" s="132" t="s">
        <v>120</v>
      </c>
      <c r="B443" s="79">
        <f>SUM(C443:F443)</f>
        <v>60.6</v>
      </c>
      <c r="C443" s="74"/>
      <c r="D443" s="74"/>
      <c r="E443" s="74"/>
      <c r="F443" s="74">
        <v>60.6</v>
      </c>
      <c r="H443" s="23"/>
      <c r="I443" s="4"/>
      <c r="J443" s="75">
        <f>(B443*100/B444)-100</f>
        <v>47.087378640776677</v>
      </c>
      <c r="K443" s="228"/>
      <c r="M443" s="216"/>
      <c r="N443" s="216"/>
      <c r="O443" s="216"/>
    </row>
    <row r="444" spans="1:15" ht="10.5" customHeight="1" x14ac:dyDescent="0.2">
      <c r="A444" s="133" t="s">
        <v>121</v>
      </c>
      <c r="B444" s="80">
        <f>SUM(C444:F444)</f>
        <v>41.2</v>
      </c>
      <c r="C444" s="76"/>
      <c r="D444" s="76"/>
      <c r="E444" s="76"/>
      <c r="F444" s="76">
        <v>41.2</v>
      </c>
      <c r="H444" s="23"/>
      <c r="I444" s="4"/>
      <c r="J444" s="75"/>
      <c r="K444" s="228"/>
      <c r="N444" s="56"/>
    </row>
    <row r="445" spans="1:15" s="169" customFormat="1" ht="10.5" customHeight="1" x14ac:dyDescent="0.2">
      <c r="A445" s="218"/>
      <c r="B445" s="219"/>
      <c r="C445" s="219"/>
      <c r="D445" s="219"/>
      <c r="E445" s="219"/>
      <c r="F445" s="219"/>
      <c r="H445" s="23"/>
      <c r="I445" s="4"/>
      <c r="J445" s="75"/>
      <c r="K445" s="228"/>
      <c r="N445" s="172"/>
    </row>
    <row r="446" spans="1:15" s="169" customFormat="1" ht="10.5" customHeight="1" x14ac:dyDescent="0.2">
      <c r="A446" s="235" t="s">
        <v>139</v>
      </c>
      <c r="B446" s="236"/>
      <c r="C446" s="236"/>
      <c r="D446" s="236"/>
      <c r="E446" s="236"/>
      <c r="F446" s="236"/>
      <c r="H446" s="23"/>
      <c r="I446" s="4"/>
      <c r="J446" s="75"/>
      <c r="K446" s="228"/>
      <c r="N446" s="172"/>
    </row>
    <row r="447" spans="1:15" s="169" customFormat="1" ht="10.5" customHeight="1" x14ac:dyDescent="0.2">
      <c r="A447" s="134" t="s">
        <v>120</v>
      </c>
      <c r="B447" s="92">
        <f>SUM(C447:F447)</f>
        <v>20</v>
      </c>
      <c r="C447" s="77"/>
      <c r="D447" s="77"/>
      <c r="E447" s="77"/>
      <c r="F447" s="77">
        <v>20</v>
      </c>
      <c r="H447" s="23"/>
      <c r="I447" s="4"/>
      <c r="J447" s="75"/>
      <c r="K447" s="228"/>
      <c r="N447" s="172"/>
    </row>
    <row r="448" spans="1:15" s="169" customFormat="1" ht="10.5" customHeight="1" x14ac:dyDescent="0.2">
      <c r="A448" s="133" t="s">
        <v>121</v>
      </c>
      <c r="B448" s="80">
        <f>SUM(C448:F448)</f>
        <v>0</v>
      </c>
      <c r="C448" s="76"/>
      <c r="D448" s="76"/>
      <c r="E448" s="76"/>
      <c r="F448" s="76"/>
      <c r="H448" s="23"/>
      <c r="I448" s="4"/>
      <c r="J448" s="75"/>
      <c r="K448" s="228"/>
      <c r="N448" s="172"/>
    </row>
    <row r="449" spans="1:18" s="169" customFormat="1" ht="10.5" customHeight="1" x14ac:dyDescent="0.2">
      <c r="A449" s="170"/>
      <c r="B449" s="171"/>
      <c r="C449" s="171"/>
      <c r="D449" s="171"/>
      <c r="E449" s="171"/>
      <c r="F449" s="171"/>
      <c r="H449" s="23"/>
      <c r="I449" s="4"/>
      <c r="J449" s="75"/>
      <c r="K449" s="228"/>
      <c r="N449" s="172"/>
    </row>
    <row r="450" spans="1:18" ht="10.5" customHeight="1" x14ac:dyDescent="0.2">
      <c r="A450" s="226" t="s">
        <v>63</v>
      </c>
      <c r="B450" s="227"/>
      <c r="C450" s="227"/>
      <c r="D450" s="227"/>
      <c r="E450" s="227"/>
      <c r="F450" s="227"/>
      <c r="H450" s="23"/>
      <c r="I450" s="4"/>
      <c r="J450" s="75"/>
      <c r="K450" s="228"/>
      <c r="N450" s="56"/>
    </row>
    <row r="451" spans="1:18" ht="10.5" customHeight="1" x14ac:dyDescent="0.2">
      <c r="A451" s="132" t="s">
        <v>120</v>
      </c>
      <c r="B451" s="55">
        <f>SUM(C451:F451)</f>
        <v>1092.8</v>
      </c>
      <c r="C451" s="61">
        <v>1019.5</v>
      </c>
      <c r="D451" s="61">
        <v>14.8</v>
      </c>
      <c r="E451" s="61"/>
      <c r="F451" s="61">
        <v>58.5</v>
      </c>
      <c r="H451" s="23"/>
      <c r="I451" s="4"/>
      <c r="J451" s="56">
        <f>(B451*100/B452)-100</f>
        <v>17.077351617741598</v>
      </c>
      <c r="K451" s="228"/>
      <c r="M451" s="154">
        <f>((C451+E451)*100/(C452+E452))-100</f>
        <v>17.99768518518519</v>
      </c>
      <c r="N451" s="56"/>
      <c r="O451" s="75">
        <f>(F451*100/F452)-100</f>
        <v>2.811950790861161</v>
      </c>
    </row>
    <row r="452" spans="1:18" ht="10.5" customHeight="1" x14ac:dyDescent="0.2">
      <c r="A452" s="133" t="s">
        <v>121</v>
      </c>
      <c r="B452" s="59">
        <f>SUM(C452:F452)</f>
        <v>933.4</v>
      </c>
      <c r="C452" s="62">
        <v>863.4</v>
      </c>
      <c r="D452" s="62">
        <v>12.5</v>
      </c>
      <c r="E452" s="62">
        <v>0.6</v>
      </c>
      <c r="F452" s="62">
        <v>56.9</v>
      </c>
      <c r="H452" s="23"/>
      <c r="I452" s="4"/>
      <c r="J452" s="75"/>
      <c r="K452" s="228"/>
      <c r="N452" s="56"/>
    </row>
    <row r="453" spans="1:18" ht="10.5" customHeight="1" x14ac:dyDescent="0.2">
      <c r="A453" s="218"/>
      <c r="B453" s="219"/>
      <c r="C453" s="219"/>
      <c r="D453" s="219"/>
      <c r="E453" s="219"/>
      <c r="F453" s="219"/>
      <c r="H453" s="23"/>
      <c r="I453" s="4"/>
      <c r="J453" s="75"/>
      <c r="K453" s="228"/>
      <c r="N453" s="56"/>
    </row>
    <row r="454" spans="1:18" ht="10.5" customHeight="1" x14ac:dyDescent="0.2">
      <c r="A454" s="318" t="s">
        <v>138</v>
      </c>
      <c r="B454" s="319"/>
      <c r="C454" s="319"/>
      <c r="D454" s="319"/>
      <c r="E454" s="319"/>
      <c r="F454" s="319"/>
      <c r="H454" s="23"/>
      <c r="I454" s="4"/>
      <c r="J454" s="75"/>
      <c r="K454" s="228"/>
      <c r="M454" s="56"/>
      <c r="N454" s="56"/>
      <c r="O454" s="56"/>
    </row>
    <row r="455" spans="1:18" ht="10.5" customHeight="1" x14ac:dyDescent="0.2">
      <c r="A455" s="132" t="s">
        <v>120</v>
      </c>
      <c r="B455" s="74">
        <f>SUM(C455:F455)</f>
        <v>155</v>
      </c>
      <c r="C455" s="74"/>
      <c r="D455" s="74"/>
      <c r="E455" s="74"/>
      <c r="F455" s="74">
        <v>155</v>
      </c>
      <c r="G455" s="6"/>
      <c r="H455" s="10"/>
      <c r="I455" s="6"/>
      <c r="J455" s="75">
        <f>(B455*100/B456)-100</f>
        <v>-38</v>
      </c>
      <c r="K455" s="228"/>
      <c r="M455" s="56"/>
      <c r="N455" s="56"/>
    </row>
    <row r="456" spans="1:18" ht="10.5" customHeight="1" x14ac:dyDescent="0.2">
      <c r="A456" s="133" t="s">
        <v>121</v>
      </c>
      <c r="B456" s="76">
        <f>SUM(C456:F456)</f>
        <v>250</v>
      </c>
      <c r="C456" s="76"/>
      <c r="D456" s="76"/>
      <c r="E456" s="76"/>
      <c r="F456" s="76">
        <v>250</v>
      </c>
      <c r="H456" s="23"/>
      <c r="I456" s="4"/>
      <c r="J456" s="56"/>
      <c r="K456" s="35"/>
      <c r="M456" s="56"/>
      <c r="N456" s="56"/>
    </row>
    <row r="457" spans="1:18" ht="10.5" customHeight="1" x14ac:dyDescent="0.2">
      <c r="A457" s="218"/>
      <c r="B457" s="219"/>
      <c r="C457" s="219"/>
      <c r="D457" s="219"/>
      <c r="E457" s="219"/>
      <c r="F457" s="219"/>
      <c r="H457" s="23"/>
      <c r="I457" s="4"/>
      <c r="J457" s="56"/>
      <c r="K457" s="35"/>
      <c r="L457" s="72"/>
      <c r="M457" s="75"/>
      <c r="N457" s="75"/>
    </row>
    <row r="458" spans="1:18" ht="10.5" customHeight="1" x14ac:dyDescent="0.2">
      <c r="A458" s="318" t="s">
        <v>128</v>
      </c>
      <c r="B458" s="319"/>
      <c r="C458" s="319"/>
      <c r="D458" s="319"/>
      <c r="E458" s="319"/>
      <c r="F458" s="319"/>
      <c r="H458" s="23"/>
      <c r="I458" s="4"/>
      <c r="J458" s="56"/>
      <c r="K458" s="35"/>
      <c r="L458" s="72"/>
      <c r="M458" s="75"/>
      <c r="N458" s="75"/>
      <c r="O458" s="56"/>
    </row>
    <row r="459" spans="1:18" ht="10.5" customHeight="1" x14ac:dyDescent="0.2">
      <c r="A459" s="132" t="s">
        <v>120</v>
      </c>
      <c r="B459" s="74">
        <f>SUM(C459:F459)</f>
        <v>2752.1000000000004</v>
      </c>
      <c r="C459" s="74">
        <v>2160</v>
      </c>
      <c r="D459" s="74">
        <v>31.4</v>
      </c>
      <c r="E459" s="74"/>
      <c r="F459" s="74">
        <v>560.70000000000005</v>
      </c>
      <c r="H459" s="23"/>
      <c r="I459" s="211">
        <v>2637.4</v>
      </c>
      <c r="J459" s="56">
        <f>((B459+I459)*100/(B460+1460.1))-100</f>
        <v>16.896215161045433</v>
      </c>
      <c r="K459" s="35"/>
      <c r="L459" s="72"/>
      <c r="M459" s="75">
        <f>((C459+I459)*100/(C460+1460.1))-100</f>
        <v>15.672469498963196</v>
      </c>
      <c r="N459" s="75"/>
      <c r="O459" s="56">
        <f>(F459*100/F460)-100</f>
        <v>32.178217821782198</v>
      </c>
      <c r="Q459" s="200"/>
      <c r="R459" s="200"/>
    </row>
    <row r="460" spans="1:18" ht="10.5" customHeight="1" x14ac:dyDescent="0.2">
      <c r="A460" s="133" t="s">
        <v>121</v>
      </c>
      <c r="B460" s="76">
        <v>3150.4</v>
      </c>
      <c r="C460" s="76">
        <v>2687.3</v>
      </c>
      <c r="D460" s="76">
        <v>38.9</v>
      </c>
      <c r="E460" s="76"/>
      <c r="F460" s="76">
        <v>424.2</v>
      </c>
      <c r="H460" s="23"/>
      <c r="I460" s="4"/>
      <c r="J460" s="56"/>
      <c r="K460" s="35"/>
      <c r="L460" s="72"/>
      <c r="M460" s="75"/>
      <c r="N460" s="75"/>
    </row>
    <row r="461" spans="1:18" ht="10.5" customHeight="1" x14ac:dyDescent="0.2">
      <c r="A461" s="218"/>
      <c r="B461" s="219"/>
      <c r="C461" s="219"/>
      <c r="D461" s="219"/>
      <c r="E461" s="219"/>
      <c r="F461" s="219"/>
      <c r="H461" s="23"/>
      <c r="I461" s="4"/>
      <c r="J461" s="56"/>
      <c r="K461" s="35"/>
      <c r="L461" s="72"/>
      <c r="M461" s="75"/>
      <c r="N461" s="75"/>
    </row>
    <row r="462" spans="1:18" ht="10.5" customHeight="1" x14ac:dyDescent="0.2">
      <c r="A462" s="253" t="s">
        <v>61</v>
      </c>
      <c r="B462" s="254"/>
      <c r="C462" s="254"/>
      <c r="D462" s="254"/>
      <c r="E462" s="254"/>
      <c r="F462" s="254"/>
      <c r="H462" s="23"/>
      <c r="I462" s="4"/>
      <c r="J462" s="56"/>
      <c r="K462" s="47"/>
      <c r="M462" s="56"/>
      <c r="N462" s="56"/>
      <c r="O462" s="56"/>
    </row>
    <row r="463" spans="1:18" ht="10.5" customHeight="1" x14ac:dyDescent="0.2">
      <c r="A463" s="132" t="s">
        <v>120</v>
      </c>
      <c r="B463" s="79">
        <f>SUM(C463:F463)</f>
        <v>693</v>
      </c>
      <c r="C463" s="74">
        <v>626</v>
      </c>
      <c r="D463" s="74">
        <v>9.1</v>
      </c>
      <c r="E463" s="74"/>
      <c r="F463" s="74">
        <v>57.9</v>
      </c>
      <c r="H463" s="23"/>
      <c r="I463" s="4"/>
      <c r="J463" s="56">
        <f>(B463*100/B464)-100</f>
        <v>162.69901440485216</v>
      </c>
      <c r="K463" s="47"/>
      <c r="M463" s="56">
        <f>((C463+E463)*100/(C464+E464))-100</f>
        <v>216.80161943319837</v>
      </c>
      <c r="N463" s="56"/>
      <c r="O463" s="56">
        <f>(F463*100/F464)-100</f>
        <v>-8.530805687203781</v>
      </c>
    </row>
    <row r="464" spans="1:18" ht="10.5" customHeight="1" x14ac:dyDescent="0.2">
      <c r="A464" s="133" t="s">
        <v>121</v>
      </c>
      <c r="B464" s="80">
        <f>SUM(C464:F464)</f>
        <v>263.8</v>
      </c>
      <c r="C464" s="76">
        <v>197.6</v>
      </c>
      <c r="D464" s="76">
        <v>2.9</v>
      </c>
      <c r="E464" s="76"/>
      <c r="F464" s="76">
        <v>63.3</v>
      </c>
      <c r="H464" s="23"/>
      <c r="I464" s="105"/>
      <c r="J464" s="56"/>
      <c r="K464" s="47"/>
      <c r="M464" s="56"/>
      <c r="N464" s="56"/>
    </row>
    <row r="465" spans="1:15" ht="10.5" customHeight="1" x14ac:dyDescent="0.2">
      <c r="A465" s="269"/>
      <c r="B465" s="270"/>
      <c r="C465" s="270"/>
      <c r="D465" s="270"/>
      <c r="E465" s="270"/>
      <c r="F465" s="270"/>
      <c r="H465" s="23"/>
      <c r="I465" s="4"/>
      <c r="J465" s="56"/>
      <c r="K465" s="47"/>
      <c r="M465" s="56"/>
      <c r="N465" s="56"/>
    </row>
    <row r="466" spans="1:15" ht="10.5" customHeight="1" x14ac:dyDescent="0.2">
      <c r="A466" s="253" t="s">
        <v>62</v>
      </c>
      <c r="B466" s="254"/>
      <c r="C466" s="254"/>
      <c r="D466" s="254"/>
      <c r="E466" s="254"/>
      <c r="F466" s="254"/>
      <c r="H466" s="23"/>
      <c r="I466" s="4"/>
      <c r="J466" s="56"/>
      <c r="K466" s="47"/>
      <c r="N466" s="56"/>
    </row>
    <row r="467" spans="1:15" ht="10.5" customHeight="1" x14ac:dyDescent="0.2">
      <c r="A467" s="132" t="s">
        <v>120</v>
      </c>
      <c r="B467" s="79">
        <f>SUM(C467:F467)</f>
        <v>157.4</v>
      </c>
      <c r="C467" s="74">
        <v>137.6</v>
      </c>
      <c r="D467" s="74">
        <v>2</v>
      </c>
      <c r="E467" s="74"/>
      <c r="F467" s="74">
        <v>17.8</v>
      </c>
      <c r="H467" s="23"/>
      <c r="I467" s="4"/>
      <c r="J467" s="56">
        <f>(B467*100/B468)-100</f>
        <v>10.146955913226023</v>
      </c>
      <c r="K467" s="57"/>
      <c r="L467" s="56"/>
      <c r="M467" s="56">
        <f>((C467+E467)*100/(C468+E468))-100</f>
        <v>10.61093247588424</v>
      </c>
      <c r="N467" s="56"/>
      <c r="O467" s="56">
        <f>(F467*100/F468)-100</f>
        <v>6.5868263473053901</v>
      </c>
    </row>
    <row r="468" spans="1:15" ht="10.5" customHeight="1" x14ac:dyDescent="0.2">
      <c r="A468" s="133" t="s">
        <v>121</v>
      </c>
      <c r="B468" s="80">
        <f>SUM(C468:F468)</f>
        <v>142.9</v>
      </c>
      <c r="C468" s="76">
        <v>124.4</v>
      </c>
      <c r="D468" s="76">
        <v>1.8</v>
      </c>
      <c r="E468" s="76"/>
      <c r="F468" s="76">
        <v>16.7</v>
      </c>
      <c r="H468" s="23"/>
      <c r="I468" s="4"/>
      <c r="J468" s="56"/>
      <c r="K468" s="47"/>
      <c r="N468" s="56"/>
    </row>
    <row r="469" spans="1:15" ht="10.5" customHeight="1" x14ac:dyDescent="0.2">
      <c r="A469" s="352"/>
      <c r="B469" s="352"/>
      <c r="C469" s="352"/>
      <c r="D469" s="352"/>
      <c r="E469" s="352"/>
      <c r="F469" s="352"/>
      <c r="H469" s="23"/>
      <c r="I469" s="4"/>
      <c r="J469" s="56"/>
      <c r="K469" s="47"/>
      <c r="N469" s="56"/>
    </row>
    <row r="470" spans="1:15" s="173" customFormat="1" ht="10.5" customHeight="1" x14ac:dyDescent="0.2">
      <c r="A470" s="340" t="s">
        <v>104</v>
      </c>
      <c r="B470" s="340"/>
      <c r="C470" s="340"/>
      <c r="D470" s="340"/>
      <c r="E470" s="340"/>
      <c r="F470" s="340"/>
      <c r="H470" s="23"/>
      <c r="I470" s="4"/>
      <c r="J470" s="174"/>
      <c r="K470" s="175"/>
      <c r="N470" s="174"/>
    </row>
    <row r="471" spans="1:15" ht="10.5" customHeight="1" x14ac:dyDescent="0.2">
      <c r="A471" s="253" t="s">
        <v>60</v>
      </c>
      <c r="B471" s="254"/>
      <c r="C471" s="254"/>
      <c r="D471" s="254"/>
      <c r="E471" s="254"/>
      <c r="F471" s="254"/>
      <c r="H471" s="23"/>
      <c r="I471" s="4"/>
      <c r="J471" s="56"/>
      <c r="K471" s="47"/>
      <c r="N471" s="56"/>
    </row>
    <row r="472" spans="1:15" ht="10.5" customHeight="1" x14ac:dyDescent="0.2">
      <c r="A472" s="132" t="s">
        <v>120</v>
      </c>
      <c r="B472" s="79">
        <f>SUM(C472:F472)</f>
        <v>33</v>
      </c>
      <c r="C472" s="74"/>
      <c r="D472" s="74"/>
      <c r="E472" s="74"/>
      <c r="F472" s="74">
        <v>33</v>
      </c>
      <c r="H472" s="23"/>
      <c r="I472" s="4"/>
      <c r="J472" s="56">
        <f>(B472*100/B473)-100</f>
        <v>10</v>
      </c>
      <c r="K472" s="47"/>
      <c r="N472" s="56"/>
    </row>
    <row r="473" spans="1:15" ht="10.5" customHeight="1" x14ac:dyDescent="0.2">
      <c r="A473" s="133" t="s">
        <v>121</v>
      </c>
      <c r="B473" s="80">
        <f>SUM(C473:F473)</f>
        <v>30</v>
      </c>
      <c r="C473" s="76"/>
      <c r="D473" s="76"/>
      <c r="E473" s="76"/>
      <c r="F473" s="76">
        <v>30</v>
      </c>
      <c r="H473" s="23"/>
      <c r="I473" s="4"/>
      <c r="J473" s="56"/>
      <c r="K473" s="47"/>
      <c r="N473" s="56"/>
    </row>
    <row r="474" spans="1:15" ht="9.75" customHeight="1" x14ac:dyDescent="0.2">
      <c r="A474" s="218"/>
      <c r="B474" s="219"/>
      <c r="C474" s="219"/>
      <c r="D474" s="219"/>
      <c r="E474" s="219"/>
      <c r="F474" s="219"/>
      <c r="H474" s="23"/>
      <c r="I474" s="4"/>
      <c r="J474" s="56"/>
      <c r="K474" s="47"/>
      <c r="N474" s="56"/>
    </row>
    <row r="475" spans="1:15" ht="10.5" customHeight="1" x14ac:dyDescent="0.2">
      <c r="A475" s="253" t="s">
        <v>119</v>
      </c>
      <c r="B475" s="254"/>
      <c r="C475" s="254"/>
      <c r="D475" s="254"/>
      <c r="E475" s="254"/>
      <c r="F475" s="254"/>
      <c r="G475" s="28"/>
      <c r="H475" s="26"/>
      <c r="I475" s="5"/>
      <c r="J475" s="56"/>
      <c r="K475" s="47"/>
      <c r="N475" s="56"/>
    </row>
    <row r="476" spans="1:15" ht="12.75" customHeight="1" thickBot="1" x14ac:dyDescent="0.25">
      <c r="A476" s="132" t="s">
        <v>120</v>
      </c>
      <c r="B476" s="74">
        <f>SUM(C476:F476)</f>
        <v>10</v>
      </c>
      <c r="C476" s="74"/>
      <c r="D476" s="74"/>
      <c r="E476" s="74"/>
      <c r="F476" s="74">
        <v>10</v>
      </c>
      <c r="G476" s="106" t="e">
        <f>SUM(#REF!+#REF!+G395+G400+G404+G408+G412+G416+G420+G424+G428+G432+G440+G452+#REF!+G460+G464+#REF!+#REF!+G473)</f>
        <v>#REF!</v>
      </c>
      <c r="H476" s="19"/>
      <c r="I476" s="2"/>
      <c r="J476" s="56">
        <f>(B476*100/B477)-100</f>
        <v>-81.818181818181813</v>
      </c>
      <c r="K476" s="47"/>
      <c r="N476" s="56"/>
    </row>
    <row r="477" spans="1:15" ht="10.5" customHeight="1" x14ac:dyDescent="0.2">
      <c r="A477" s="133" t="s">
        <v>121</v>
      </c>
      <c r="B477" s="76">
        <f>SUM(C477:F477)</f>
        <v>55</v>
      </c>
      <c r="C477" s="76"/>
      <c r="D477" s="76"/>
      <c r="E477" s="76"/>
      <c r="F477" s="76">
        <v>55</v>
      </c>
      <c r="G477" s="81" t="e">
        <f>SUM(G386+#REF!+G396+G401+G405+G409+G413+G417+G421+G425+G429+G433+G441+G453+#REF!+G461+G465+#REF!+#REF!+#REF!+G474)</f>
        <v>#REF!</v>
      </c>
      <c r="H477" s="21"/>
      <c r="I477" s="3"/>
      <c r="J477" s="56"/>
      <c r="K477" s="47"/>
      <c r="N477" s="56"/>
    </row>
    <row r="478" spans="1:15" ht="10.5" customHeight="1" x14ac:dyDescent="0.2">
      <c r="A478" s="218"/>
      <c r="B478" s="219"/>
      <c r="C478" s="219"/>
      <c r="D478" s="219"/>
      <c r="E478" s="219"/>
      <c r="F478" s="219"/>
      <c r="G478" s="72"/>
      <c r="H478" s="21"/>
      <c r="I478" s="3"/>
      <c r="J478" s="56"/>
      <c r="K478" s="35"/>
      <c r="N478" s="56"/>
    </row>
    <row r="479" spans="1:15" ht="10.5" customHeight="1" x14ac:dyDescent="0.2">
      <c r="A479" s="253" t="s">
        <v>59</v>
      </c>
      <c r="B479" s="254"/>
      <c r="C479" s="254"/>
      <c r="D479" s="254"/>
      <c r="E479" s="254"/>
      <c r="F479" s="254"/>
      <c r="G479" s="72"/>
      <c r="H479" s="21"/>
      <c r="I479" s="3"/>
      <c r="J479" s="56"/>
      <c r="K479" s="47"/>
      <c r="N479" s="56"/>
    </row>
    <row r="480" spans="1:15" ht="10.5" customHeight="1" x14ac:dyDescent="0.2">
      <c r="A480" s="132" t="s">
        <v>120</v>
      </c>
      <c r="B480" s="74">
        <f>SUM(C480:F480)</f>
        <v>0</v>
      </c>
      <c r="C480" s="74"/>
      <c r="D480" s="74"/>
      <c r="E480" s="74"/>
      <c r="F480" s="74"/>
      <c r="H480" s="23"/>
      <c r="I480" s="4"/>
      <c r="J480" s="56">
        <f>(B480*100/B481)-100</f>
        <v>-100</v>
      </c>
      <c r="K480" s="47"/>
      <c r="N480" s="56"/>
      <c r="O480" s="214"/>
    </row>
    <row r="481" spans="1:15" ht="10.5" customHeight="1" x14ac:dyDescent="0.2">
      <c r="A481" s="133" t="s">
        <v>121</v>
      </c>
      <c r="B481" s="76">
        <f>SUM(C481:F481)</f>
        <v>89</v>
      </c>
      <c r="C481" s="76"/>
      <c r="D481" s="76"/>
      <c r="E481" s="76"/>
      <c r="F481" s="76">
        <v>89</v>
      </c>
      <c r="H481" s="23"/>
      <c r="I481" s="105"/>
      <c r="J481" s="56"/>
      <c r="K481" s="47"/>
      <c r="N481" s="56"/>
    </row>
    <row r="482" spans="1:15" s="125" customFormat="1" ht="10.5" customHeight="1" x14ac:dyDescent="0.2">
      <c r="A482" s="218"/>
      <c r="B482" s="219"/>
      <c r="C482" s="219"/>
      <c r="D482" s="219"/>
      <c r="E482" s="219"/>
      <c r="F482" s="219"/>
      <c r="H482" s="23"/>
      <c r="I482" s="105"/>
      <c r="J482" s="56"/>
      <c r="K482" s="126"/>
      <c r="N482" s="56"/>
    </row>
    <row r="483" spans="1:15" s="125" customFormat="1" ht="10.5" customHeight="1" x14ac:dyDescent="0.2">
      <c r="A483" s="253" t="s">
        <v>118</v>
      </c>
      <c r="B483" s="254"/>
      <c r="C483" s="254"/>
      <c r="D483" s="254"/>
      <c r="E483" s="254"/>
      <c r="F483" s="254"/>
      <c r="H483" s="23"/>
      <c r="I483" s="105"/>
      <c r="J483" s="56"/>
      <c r="K483" s="126"/>
      <c r="N483" s="56"/>
    </row>
    <row r="484" spans="1:15" s="125" customFormat="1" ht="10.5" customHeight="1" x14ac:dyDescent="0.2">
      <c r="A484" s="8" t="s">
        <v>120</v>
      </c>
      <c r="B484" s="74">
        <f>SUM(C484:F484)</f>
        <v>1</v>
      </c>
      <c r="C484" s="74"/>
      <c r="D484" s="74"/>
      <c r="E484" s="74"/>
      <c r="F484" s="74">
        <v>1</v>
      </c>
      <c r="H484" s="23"/>
      <c r="I484" s="105"/>
      <c r="J484" s="56"/>
      <c r="K484" s="126"/>
      <c r="N484" s="56"/>
    </row>
    <row r="485" spans="1:15" s="125" customFormat="1" ht="10.5" customHeight="1" x14ac:dyDescent="0.2">
      <c r="A485" s="150" t="s">
        <v>121</v>
      </c>
      <c r="B485" s="76">
        <f>SUM(C485:F485)</f>
        <v>1</v>
      </c>
      <c r="C485" s="76"/>
      <c r="D485" s="76"/>
      <c r="E485" s="76"/>
      <c r="F485" s="76">
        <v>1</v>
      </c>
      <c r="H485" s="23"/>
      <c r="I485" s="105"/>
      <c r="J485" s="56"/>
      <c r="K485" s="126"/>
      <c r="N485" s="56"/>
    </row>
    <row r="486" spans="1:15" ht="10.5" customHeight="1" x14ac:dyDescent="0.2">
      <c r="A486" s="218"/>
      <c r="B486" s="219"/>
      <c r="C486" s="219"/>
      <c r="D486" s="219"/>
      <c r="E486" s="219"/>
      <c r="F486" s="219"/>
      <c r="H486" s="23"/>
      <c r="I486" s="4"/>
      <c r="J486" s="56"/>
      <c r="K486" s="47"/>
      <c r="N486" s="56"/>
    </row>
    <row r="487" spans="1:15" ht="10.5" customHeight="1" x14ac:dyDescent="0.2">
      <c r="A487" s="253" t="s">
        <v>58</v>
      </c>
      <c r="B487" s="254"/>
      <c r="C487" s="254"/>
      <c r="D487" s="254"/>
      <c r="E487" s="254"/>
      <c r="F487" s="254"/>
      <c r="H487" s="23"/>
      <c r="I487" s="4"/>
      <c r="J487" s="56"/>
      <c r="K487" s="47"/>
      <c r="N487" s="56"/>
    </row>
    <row r="488" spans="1:15" ht="10.5" customHeight="1" x14ac:dyDescent="0.2">
      <c r="A488" s="132" t="s">
        <v>120</v>
      </c>
      <c r="B488" s="79">
        <f>SUM(C488:F488)</f>
        <v>385</v>
      </c>
      <c r="C488" s="74"/>
      <c r="D488" s="74"/>
      <c r="E488" s="74"/>
      <c r="F488" s="74">
        <v>385</v>
      </c>
      <c r="H488" s="23"/>
      <c r="I488" s="4"/>
      <c r="J488" s="56">
        <f>(B488*100/B489)-100</f>
        <v>4.9046321525885617</v>
      </c>
      <c r="K488" s="47"/>
      <c r="N488" s="56"/>
    </row>
    <row r="489" spans="1:15" ht="10.5" customHeight="1" x14ac:dyDescent="0.2">
      <c r="A489" s="133" t="s">
        <v>121</v>
      </c>
      <c r="B489" s="80">
        <f>SUM(C489:F489)</f>
        <v>367</v>
      </c>
      <c r="C489" s="76"/>
      <c r="D489" s="76"/>
      <c r="E489" s="76"/>
      <c r="F489" s="76">
        <v>367</v>
      </c>
      <c r="H489" s="23"/>
      <c r="I489" s="4"/>
      <c r="J489" s="56"/>
      <c r="K489" s="47"/>
      <c r="N489" s="56"/>
    </row>
    <row r="490" spans="1:15" ht="10.5" customHeight="1" x14ac:dyDescent="0.2">
      <c r="A490" s="218"/>
      <c r="B490" s="219"/>
      <c r="C490" s="219"/>
      <c r="D490" s="219"/>
      <c r="E490" s="219"/>
      <c r="F490" s="219"/>
      <c r="H490" s="23"/>
      <c r="I490" s="4"/>
      <c r="J490" s="56"/>
      <c r="K490" s="47"/>
      <c r="M490" s="56"/>
      <c r="N490" s="56"/>
      <c r="O490" s="56"/>
    </row>
    <row r="491" spans="1:15" ht="10.5" customHeight="1" x14ac:dyDescent="0.2">
      <c r="A491" s="318" t="s">
        <v>140</v>
      </c>
      <c r="B491" s="319"/>
      <c r="C491" s="319"/>
      <c r="D491" s="319"/>
      <c r="E491" s="319"/>
      <c r="F491" s="319"/>
      <c r="H491" s="23"/>
      <c r="I491" s="4"/>
      <c r="J491" s="56"/>
      <c r="K491" s="47"/>
      <c r="N491" s="56"/>
    </row>
    <row r="492" spans="1:15" ht="10.5" customHeight="1" x14ac:dyDescent="0.2">
      <c r="A492" s="132" t="s">
        <v>120</v>
      </c>
      <c r="B492" s="79">
        <f>SUM(C492:F492)</f>
        <v>1721.7</v>
      </c>
      <c r="C492" s="74"/>
      <c r="D492" s="74"/>
      <c r="E492" s="74"/>
      <c r="F492" s="74">
        <v>1721.7</v>
      </c>
      <c r="H492" s="23"/>
      <c r="I492" s="105"/>
      <c r="J492" s="56">
        <f>((B492+I492)*100/(B493+681.3))-100</f>
        <v>-19.460167469710427</v>
      </c>
      <c r="K492" s="35"/>
      <c r="N492" s="56"/>
    </row>
    <row r="493" spans="1:15" ht="12.75" customHeight="1" x14ac:dyDescent="0.2">
      <c r="A493" s="133" t="s">
        <v>121</v>
      </c>
      <c r="B493" s="80">
        <f>SUM(C493:F493)</f>
        <v>1456.4</v>
      </c>
      <c r="C493" s="76"/>
      <c r="D493" s="76"/>
      <c r="E493" s="76"/>
      <c r="F493" s="76">
        <v>1456.4</v>
      </c>
      <c r="H493" s="23"/>
      <c r="I493" s="4"/>
      <c r="J493" s="56"/>
      <c r="K493" s="47"/>
      <c r="N493" s="56"/>
    </row>
    <row r="494" spans="1:15" s="173" customFormat="1" ht="12.75" customHeight="1" thickBot="1" x14ac:dyDescent="0.25">
      <c r="A494" s="182"/>
      <c r="B494" s="183"/>
      <c r="C494" s="184"/>
      <c r="D494" s="184"/>
      <c r="E494" s="184"/>
      <c r="F494" s="184"/>
      <c r="H494" s="23"/>
      <c r="I494" s="4"/>
      <c r="J494" s="174"/>
      <c r="K494" s="175"/>
      <c r="N494" s="174"/>
    </row>
    <row r="495" spans="1:15" ht="13.5" customHeight="1" thickBot="1" x14ac:dyDescent="0.25">
      <c r="A495" s="349" t="s">
        <v>107</v>
      </c>
      <c r="B495" s="350"/>
      <c r="C495" s="350"/>
      <c r="D495" s="350"/>
      <c r="E495" s="350"/>
      <c r="F495" s="351"/>
      <c r="H495" s="23"/>
      <c r="I495" s="4"/>
      <c r="J495" s="56"/>
      <c r="K495" s="47"/>
      <c r="N495" s="56"/>
    </row>
    <row r="496" spans="1:15" ht="12.75" customHeight="1" x14ac:dyDescent="0.2">
      <c r="A496" s="137" t="s">
        <v>120</v>
      </c>
      <c r="B496" s="84">
        <f>SUM(C496:F496)</f>
        <v>8679.5</v>
      </c>
      <c r="C496" s="84">
        <f t="shared" ref="C496:F497" si="13">SUM(C403+C407+C411+C415+C419+C423+C427+C431+C435+C439+C443+C447+C451+C455+C459+C463+C467+C472+C476+C480+C484+C488+C492)</f>
        <v>3943.1</v>
      </c>
      <c r="D496" s="84">
        <f t="shared" si="13"/>
        <v>57.300000000000004</v>
      </c>
      <c r="E496" s="84">
        <f t="shared" si="13"/>
        <v>0</v>
      </c>
      <c r="F496" s="176">
        <f t="shared" si="13"/>
        <v>4679.1000000000004</v>
      </c>
      <c r="H496" s="23"/>
      <c r="I496" s="4"/>
      <c r="J496" s="56">
        <f>(B496*100/B497)-100</f>
        <v>4.0196066681847071</v>
      </c>
      <c r="K496" s="57"/>
      <c r="L496" s="56"/>
      <c r="M496" s="56">
        <f>((C496+E496+I459)*100/(C497+E497))-100</f>
        <v>69.893888931918525</v>
      </c>
      <c r="N496" s="56"/>
      <c r="O496" s="56"/>
    </row>
    <row r="497" spans="1:14" ht="13.5" customHeight="1" thickBot="1" x14ac:dyDescent="0.25">
      <c r="A497" s="138" t="s">
        <v>121</v>
      </c>
      <c r="B497" s="107">
        <f>SUM(C497:F497)</f>
        <v>8344.1</v>
      </c>
      <c r="C497" s="85">
        <f t="shared" si="13"/>
        <v>3872.7000000000003</v>
      </c>
      <c r="D497" s="85">
        <f t="shared" si="13"/>
        <v>56.099999999999994</v>
      </c>
      <c r="E497" s="85">
        <f t="shared" si="13"/>
        <v>0.6</v>
      </c>
      <c r="F497" s="87">
        <f t="shared" si="13"/>
        <v>4414.7</v>
      </c>
      <c r="H497" s="23"/>
      <c r="I497" s="4"/>
      <c r="J497" s="56"/>
      <c r="K497" s="47"/>
      <c r="N497" s="56"/>
    </row>
    <row r="498" spans="1:14" ht="16.5" customHeight="1" thickBot="1" x14ac:dyDescent="0.25">
      <c r="A498" s="343"/>
      <c r="B498" s="343"/>
      <c r="C498" s="343"/>
      <c r="D498" s="343"/>
      <c r="E498" s="343"/>
      <c r="F498" s="343"/>
      <c r="H498" s="4"/>
      <c r="I498" s="4"/>
      <c r="J498" s="56"/>
      <c r="K498" s="47"/>
      <c r="N498" s="56"/>
    </row>
    <row r="499" spans="1:14" ht="24.75" customHeight="1" thickBot="1" x14ac:dyDescent="0.25">
      <c r="A499" s="332" t="s">
        <v>105</v>
      </c>
      <c r="B499" s="333"/>
      <c r="C499" s="333"/>
      <c r="D499" s="333"/>
      <c r="E499" s="333"/>
      <c r="F499" s="344"/>
      <c r="H499" s="23"/>
      <c r="I499" s="4"/>
      <c r="J499" s="56"/>
      <c r="K499" s="47"/>
      <c r="N499" s="56"/>
    </row>
    <row r="500" spans="1:14" ht="16.5" customHeight="1" x14ac:dyDescent="0.2">
      <c r="A500" s="345"/>
      <c r="B500" s="347" t="s">
        <v>0</v>
      </c>
      <c r="C500" s="345" t="s">
        <v>2</v>
      </c>
      <c r="D500" s="345"/>
      <c r="E500" s="345"/>
      <c r="F500" s="345"/>
      <c r="H500" s="23"/>
      <c r="I500" s="4"/>
      <c r="J500" s="56"/>
      <c r="K500" s="47"/>
      <c r="N500" s="56"/>
    </row>
    <row r="501" spans="1:14" ht="33.75" customHeight="1" x14ac:dyDescent="0.2">
      <c r="A501" s="346"/>
      <c r="B501" s="348"/>
      <c r="C501" s="108" t="s">
        <v>18</v>
      </c>
      <c r="D501" s="108" t="s">
        <v>17</v>
      </c>
      <c r="E501" s="108" t="s">
        <v>20</v>
      </c>
      <c r="F501" s="108" t="s">
        <v>1</v>
      </c>
      <c r="H501" s="23"/>
      <c r="I501" s="4"/>
      <c r="J501" s="56"/>
      <c r="K501" s="47"/>
      <c r="N501" s="56"/>
    </row>
    <row r="502" spans="1:14" ht="10.5" customHeight="1" x14ac:dyDescent="0.2">
      <c r="A502" s="324" t="s">
        <v>129</v>
      </c>
      <c r="B502" s="325"/>
      <c r="C502" s="325"/>
      <c r="D502" s="325"/>
      <c r="E502" s="325"/>
      <c r="F502" s="325"/>
      <c r="H502" s="23"/>
      <c r="I502" s="4"/>
      <c r="J502" s="56"/>
      <c r="K502" s="47"/>
      <c r="N502" s="56"/>
    </row>
    <row r="503" spans="1:14" ht="10.5" customHeight="1" x14ac:dyDescent="0.2">
      <c r="A503" s="132" t="s">
        <v>120</v>
      </c>
      <c r="B503" s="79">
        <f>SUM(C503:F503)</f>
        <v>306.2</v>
      </c>
      <c r="C503" s="74"/>
      <c r="D503" s="74"/>
      <c r="E503" s="74"/>
      <c r="F503" s="74">
        <v>306.2</v>
      </c>
      <c r="H503" s="23"/>
      <c r="I503" s="4"/>
      <c r="J503" s="56">
        <f>((B503+F507)*100/B504)-100</f>
        <v>77.050000000000011</v>
      </c>
      <c r="K503" s="47"/>
      <c r="N503" s="56"/>
    </row>
    <row r="504" spans="1:14" ht="10.5" customHeight="1" x14ac:dyDescent="0.2">
      <c r="A504" s="133" t="s">
        <v>121</v>
      </c>
      <c r="B504" s="80">
        <f>SUM(C504:F504)</f>
        <v>400</v>
      </c>
      <c r="C504" s="76"/>
      <c r="D504" s="76"/>
      <c r="E504" s="76"/>
      <c r="F504" s="76">
        <v>400</v>
      </c>
      <c r="H504" s="23"/>
      <c r="I504" s="4"/>
      <c r="J504" s="56"/>
      <c r="K504" s="47"/>
      <c r="N504" s="56"/>
    </row>
    <row r="505" spans="1:14" ht="10.5" customHeight="1" x14ac:dyDescent="0.2">
      <c r="A505" s="218"/>
      <c r="B505" s="219"/>
      <c r="C505" s="219"/>
      <c r="D505" s="219"/>
      <c r="E505" s="219"/>
      <c r="F505" s="219"/>
      <c r="H505" s="23"/>
      <c r="I505" s="4"/>
      <c r="J505" s="56"/>
      <c r="K505" s="47"/>
      <c r="N505" s="56"/>
    </row>
    <row r="506" spans="1:14" ht="10.5" customHeight="1" x14ac:dyDescent="0.2">
      <c r="A506" s="335" t="s">
        <v>26</v>
      </c>
      <c r="B506" s="336"/>
      <c r="C506" s="336"/>
      <c r="D506" s="336"/>
      <c r="E506" s="336"/>
      <c r="F506" s="336"/>
      <c r="H506" s="23"/>
      <c r="I506" s="4"/>
      <c r="J506" s="56"/>
      <c r="K506" s="47"/>
      <c r="N506" s="56"/>
    </row>
    <row r="507" spans="1:14" ht="10.5" customHeight="1" x14ac:dyDescent="0.2">
      <c r="A507" s="132" t="s">
        <v>120</v>
      </c>
      <c r="B507" s="79">
        <f>SUM(C507:F507)</f>
        <v>402</v>
      </c>
      <c r="C507" s="74"/>
      <c r="D507" s="74"/>
      <c r="E507" s="74"/>
      <c r="F507" s="74">
        <v>402</v>
      </c>
      <c r="H507" s="23"/>
      <c r="I507" s="4"/>
      <c r="J507" s="56"/>
      <c r="K507" s="47"/>
      <c r="N507" s="56"/>
    </row>
    <row r="508" spans="1:14" ht="10.5" customHeight="1" x14ac:dyDescent="0.2">
      <c r="A508" s="133" t="s">
        <v>121</v>
      </c>
      <c r="B508" s="80">
        <f>SUM(C508:F508)</f>
        <v>300</v>
      </c>
      <c r="C508" s="76"/>
      <c r="D508" s="76"/>
      <c r="E508" s="76"/>
      <c r="F508" s="76">
        <v>300</v>
      </c>
      <c r="H508" s="23"/>
      <c r="I508" s="4"/>
      <c r="J508" s="56"/>
      <c r="K508" s="47"/>
      <c r="N508" s="56"/>
    </row>
    <row r="509" spans="1:14" ht="10.5" customHeight="1" x14ac:dyDescent="0.2">
      <c r="A509" s="218"/>
      <c r="B509" s="219"/>
      <c r="C509" s="219"/>
      <c r="D509" s="219"/>
      <c r="E509" s="219"/>
      <c r="F509" s="219"/>
      <c r="H509" s="23"/>
      <c r="I509" s="4"/>
      <c r="J509" s="56"/>
      <c r="K509" s="47"/>
      <c r="N509" s="56"/>
    </row>
    <row r="510" spans="1:14" ht="20.25" customHeight="1" x14ac:dyDescent="0.2">
      <c r="A510" s="337" t="s">
        <v>28</v>
      </c>
      <c r="B510" s="338"/>
      <c r="C510" s="338"/>
      <c r="D510" s="338"/>
      <c r="E510" s="338"/>
      <c r="F510" s="338"/>
      <c r="H510" s="23"/>
      <c r="I510" s="4"/>
      <c r="J510" s="56"/>
      <c r="K510" s="47"/>
      <c r="N510" s="56"/>
    </row>
    <row r="511" spans="1:14" ht="10.5" customHeight="1" x14ac:dyDescent="0.2">
      <c r="A511" s="132" t="s">
        <v>120</v>
      </c>
      <c r="B511" s="55">
        <f>SUM(C511:F511)</f>
        <v>140</v>
      </c>
      <c r="C511" s="55"/>
      <c r="D511" s="55"/>
      <c r="E511" s="55"/>
      <c r="F511" s="55">
        <v>140</v>
      </c>
      <c r="H511" s="23"/>
      <c r="I511" s="4"/>
      <c r="J511" s="213">
        <f>(B511*100/B512)-100</f>
        <v>16.666666666666671</v>
      </c>
      <c r="K511" s="47"/>
      <c r="N511" s="56"/>
    </row>
    <row r="512" spans="1:14" ht="10.5" customHeight="1" x14ac:dyDescent="0.2">
      <c r="A512" s="133" t="s">
        <v>121</v>
      </c>
      <c r="B512" s="59">
        <f>SUM(C512:F512)</f>
        <v>120</v>
      </c>
      <c r="C512" s="58"/>
      <c r="D512" s="58"/>
      <c r="E512" s="58"/>
      <c r="F512" s="59">
        <v>120</v>
      </c>
      <c r="H512" s="23"/>
      <c r="I512" s="4"/>
      <c r="J512" s="56"/>
      <c r="K512" s="47"/>
      <c r="N512" s="56"/>
    </row>
    <row r="513" spans="1:15" ht="10.5" customHeight="1" x14ac:dyDescent="0.2">
      <c r="A513" s="218"/>
      <c r="B513" s="219"/>
      <c r="C513" s="219"/>
      <c r="D513" s="219"/>
      <c r="E513" s="219"/>
      <c r="F513" s="219"/>
      <c r="H513" s="23"/>
      <c r="I513" s="4"/>
      <c r="J513" s="56"/>
      <c r="K513" s="47"/>
      <c r="N513" s="56"/>
    </row>
    <row r="514" spans="1:15" ht="24" customHeight="1" thickBot="1" x14ac:dyDescent="0.25">
      <c r="A514" s="337" t="s">
        <v>27</v>
      </c>
      <c r="B514" s="338"/>
      <c r="C514" s="338"/>
      <c r="D514" s="338"/>
      <c r="E514" s="338"/>
      <c r="F514" s="338"/>
      <c r="H514" s="23"/>
      <c r="I514" s="4"/>
      <c r="J514" s="56"/>
      <c r="K514" s="47"/>
      <c r="N514" s="56"/>
    </row>
    <row r="515" spans="1:15" ht="10.5" customHeight="1" thickBot="1" x14ac:dyDescent="0.25">
      <c r="A515" s="132" t="s">
        <v>120</v>
      </c>
      <c r="B515" s="55">
        <f>SUM(C515:F515)</f>
        <v>125</v>
      </c>
      <c r="C515" s="55"/>
      <c r="D515" s="55"/>
      <c r="E515" s="55"/>
      <c r="F515" s="55">
        <v>125</v>
      </c>
      <c r="G515" s="42"/>
      <c r="H515" s="26"/>
      <c r="I515" s="5"/>
      <c r="J515" s="56"/>
      <c r="K515" s="47"/>
      <c r="N515" s="56"/>
    </row>
    <row r="516" spans="1:15" ht="10.5" customHeight="1" x14ac:dyDescent="0.2">
      <c r="A516" s="133" t="s">
        <v>121</v>
      </c>
      <c r="B516" s="59">
        <f>SUM(C516:F516)</f>
        <v>100</v>
      </c>
      <c r="C516" s="58"/>
      <c r="D516" s="58"/>
      <c r="E516" s="58"/>
      <c r="F516" s="59">
        <v>100</v>
      </c>
      <c r="G516" s="95"/>
      <c r="H516" s="21"/>
      <c r="I516" s="3"/>
      <c r="J516" s="56"/>
      <c r="K516" s="47"/>
      <c r="N516" s="56"/>
    </row>
    <row r="517" spans="1:15" ht="10.5" customHeight="1" thickBot="1" x14ac:dyDescent="0.25">
      <c r="A517" s="218"/>
      <c r="B517" s="219"/>
      <c r="C517" s="219"/>
      <c r="D517" s="219"/>
      <c r="E517" s="219"/>
      <c r="F517" s="219"/>
      <c r="G517" s="34"/>
      <c r="H517" s="21"/>
      <c r="I517" s="3"/>
      <c r="J517" s="91"/>
      <c r="K517" s="21"/>
      <c r="N517" s="56"/>
    </row>
    <row r="518" spans="1:15" ht="10.5" customHeight="1" x14ac:dyDescent="0.2">
      <c r="A518" s="302" t="s">
        <v>130</v>
      </c>
      <c r="B518" s="303"/>
      <c r="C518" s="303"/>
      <c r="D518" s="303"/>
      <c r="E518" s="303"/>
      <c r="F518" s="303"/>
      <c r="H518" s="23"/>
      <c r="I518" s="4"/>
      <c r="K518" s="47"/>
    </row>
    <row r="519" spans="1:15" ht="10.5" customHeight="1" x14ac:dyDescent="0.2">
      <c r="A519" s="132" t="s">
        <v>120</v>
      </c>
      <c r="B519" s="79">
        <f>SUM(C519:F519)</f>
        <v>50</v>
      </c>
      <c r="C519" s="74"/>
      <c r="D519" s="74"/>
      <c r="E519" s="74"/>
      <c r="F519" s="74">
        <v>50</v>
      </c>
      <c r="H519" s="23"/>
      <c r="I519" s="4"/>
      <c r="J519" s="56">
        <f>(B519*100/B520)-100</f>
        <v>66.666666666666657</v>
      </c>
      <c r="K519" s="47"/>
    </row>
    <row r="520" spans="1:15" ht="10.5" customHeight="1" x14ac:dyDescent="0.2">
      <c r="A520" s="133" t="s">
        <v>121</v>
      </c>
      <c r="B520" s="80">
        <f>SUM(C520:F520)</f>
        <v>30</v>
      </c>
      <c r="C520" s="76"/>
      <c r="D520" s="76"/>
      <c r="E520" s="76"/>
      <c r="F520" s="76">
        <v>30</v>
      </c>
      <c r="H520" s="23"/>
      <c r="I520" s="4"/>
      <c r="J520" s="56"/>
      <c r="K520" s="47"/>
    </row>
    <row r="521" spans="1:15" ht="10.5" customHeight="1" x14ac:dyDescent="0.2">
      <c r="A521" s="218"/>
      <c r="B521" s="219"/>
      <c r="C521" s="219"/>
      <c r="D521" s="219"/>
      <c r="E521" s="219"/>
      <c r="F521" s="219"/>
      <c r="G521" s="109"/>
      <c r="H521" s="110"/>
      <c r="I521" s="111"/>
      <c r="J521" s="56"/>
      <c r="K521" s="47"/>
    </row>
    <row r="522" spans="1:15" ht="10.5" customHeight="1" x14ac:dyDescent="0.2">
      <c r="A522" s="253" t="s">
        <v>131</v>
      </c>
      <c r="B522" s="254"/>
      <c r="C522" s="254"/>
      <c r="D522" s="254"/>
      <c r="E522" s="254"/>
      <c r="F522" s="254"/>
      <c r="H522" s="23"/>
      <c r="I522" s="4"/>
      <c r="J522" s="56"/>
      <c r="K522" s="47"/>
    </row>
    <row r="523" spans="1:15" ht="10.5" customHeight="1" x14ac:dyDescent="0.2">
      <c r="A523" s="132" t="s">
        <v>120</v>
      </c>
      <c r="B523" s="74">
        <f>SUM(C523:F523)</f>
        <v>130</v>
      </c>
      <c r="C523" s="74"/>
      <c r="D523" s="74"/>
      <c r="E523" s="74"/>
      <c r="F523" s="74">
        <v>130</v>
      </c>
      <c r="G523" s="47"/>
      <c r="H523" s="23"/>
      <c r="I523" s="4"/>
      <c r="J523" s="56">
        <f>(B523*100/B524)-100</f>
        <v>0</v>
      </c>
      <c r="K523" s="51"/>
      <c r="L523" s="52"/>
      <c r="M523" s="52"/>
      <c r="N523" s="47"/>
    </row>
    <row r="524" spans="1:15" ht="10.5" customHeight="1" x14ac:dyDescent="0.2">
      <c r="A524" s="133" t="s">
        <v>121</v>
      </c>
      <c r="B524" s="76">
        <f>SUM(C524:F524)</f>
        <v>130</v>
      </c>
      <c r="C524" s="76"/>
      <c r="D524" s="76"/>
      <c r="E524" s="76"/>
      <c r="F524" s="76">
        <v>130</v>
      </c>
      <c r="H524" s="23"/>
      <c r="I524" s="4"/>
      <c r="K524" s="47"/>
    </row>
    <row r="525" spans="1:15" s="173" customFormat="1" ht="10.5" customHeight="1" thickBot="1" x14ac:dyDescent="0.25">
      <c r="A525" s="320"/>
      <c r="B525" s="320"/>
      <c r="C525" s="320"/>
      <c r="D525" s="320"/>
      <c r="E525" s="320"/>
      <c r="F525" s="320"/>
      <c r="H525" s="23"/>
      <c r="I525" s="4"/>
      <c r="K525" s="175"/>
    </row>
    <row r="526" spans="1:15" ht="14.25" customHeight="1" thickBot="1" x14ac:dyDescent="0.25">
      <c r="A526" s="329" t="s">
        <v>108</v>
      </c>
      <c r="B526" s="330"/>
      <c r="C526" s="330"/>
      <c r="D526" s="330"/>
      <c r="E526" s="330"/>
      <c r="F526" s="331"/>
      <c r="H526" s="23"/>
      <c r="I526" s="4"/>
      <c r="J526" s="56"/>
      <c r="K526" s="35"/>
      <c r="M526" s="56"/>
      <c r="N526" s="56"/>
      <c r="O526" s="56"/>
    </row>
    <row r="527" spans="1:15" ht="12" customHeight="1" x14ac:dyDescent="0.2">
      <c r="A527" s="137" t="s">
        <v>120</v>
      </c>
      <c r="B527" s="84">
        <f>SUM(C527:F527)</f>
        <v>1153.2</v>
      </c>
      <c r="C527" s="84">
        <f>SUM(C503+C507+C515+C511+C519+C523)</f>
        <v>0</v>
      </c>
      <c r="D527" s="84">
        <f t="shared" ref="D527:G527" si="14">SUM(D503+D507+D515+D511+D519+D523)</f>
        <v>0</v>
      </c>
      <c r="E527" s="84">
        <f t="shared" si="14"/>
        <v>0</v>
      </c>
      <c r="F527" s="176">
        <f t="shared" si="14"/>
        <v>1153.2</v>
      </c>
      <c r="G527" s="140">
        <f t="shared" si="14"/>
        <v>0</v>
      </c>
      <c r="H527" s="112">
        <f>H520-H526</f>
        <v>0</v>
      </c>
      <c r="I527" s="4"/>
      <c r="J527" s="56">
        <f>(B527*100/B528)-100</f>
        <v>6.7777777777777715</v>
      </c>
      <c r="K527" s="35"/>
    </row>
    <row r="528" spans="1:15" ht="12.75" customHeight="1" thickBot="1" x14ac:dyDescent="0.25">
      <c r="A528" s="138" t="s">
        <v>121</v>
      </c>
      <c r="B528" s="85">
        <f>SUM(C528:F528)</f>
        <v>1080</v>
      </c>
      <c r="C528" s="85">
        <f>SUM(C504+C508+C516+C512+C520+C524)</f>
        <v>0</v>
      </c>
      <c r="D528" s="85">
        <f t="shared" ref="D528:F528" si="15">SUM(D504+D508+D516+D512+D520+D524)</f>
        <v>0</v>
      </c>
      <c r="E528" s="85">
        <f t="shared" si="15"/>
        <v>0</v>
      </c>
      <c r="F528" s="87">
        <f t="shared" si="15"/>
        <v>1080</v>
      </c>
      <c r="H528" s="23"/>
      <c r="I528" s="4"/>
      <c r="K528" s="47"/>
    </row>
    <row r="529" spans="1:15" ht="13.5" customHeight="1" x14ac:dyDescent="0.2">
      <c r="A529" s="47"/>
      <c r="B529" s="47"/>
      <c r="C529" s="47"/>
      <c r="D529" s="47"/>
      <c r="E529" s="47"/>
      <c r="F529" s="47"/>
      <c r="H529" s="23"/>
      <c r="I529" s="23"/>
      <c r="J529" s="57"/>
      <c r="K529" s="51"/>
      <c r="L529" s="51"/>
      <c r="M529" s="51"/>
    </row>
    <row r="530" spans="1:15" s="173" customFormat="1" ht="13.5" customHeight="1" thickBot="1" x14ac:dyDescent="0.25">
      <c r="H530" s="4"/>
      <c r="I530" s="4"/>
      <c r="J530" s="174"/>
      <c r="K530" s="175"/>
    </row>
    <row r="531" spans="1:15" ht="25.5" customHeight="1" thickBot="1" x14ac:dyDescent="0.25">
      <c r="A531" s="332" t="s">
        <v>144</v>
      </c>
      <c r="B531" s="333"/>
      <c r="C531" s="333"/>
      <c r="D531" s="333"/>
      <c r="E531" s="333"/>
      <c r="F531" s="333"/>
      <c r="H531" s="23"/>
      <c r="I531" s="4"/>
      <c r="J531" s="56"/>
      <c r="K531" s="47"/>
    </row>
    <row r="532" spans="1:15" ht="15" customHeight="1" x14ac:dyDescent="0.2">
      <c r="A532" s="137" t="s">
        <v>120</v>
      </c>
      <c r="B532" s="84">
        <f>SUM(C532:F532)</f>
        <v>39679.599999999999</v>
      </c>
      <c r="C532" s="84">
        <f t="shared" ref="C532:F533" si="16">SUM(C147,C205,C223,C396,C311,C329,C496,C527)</f>
        <v>17926.199999999997</v>
      </c>
      <c r="D532" s="84">
        <f t="shared" si="16"/>
        <v>260.3</v>
      </c>
      <c r="E532" s="84">
        <f t="shared" si="16"/>
        <v>0</v>
      </c>
      <c r="F532" s="84">
        <f t="shared" si="16"/>
        <v>21493.100000000002</v>
      </c>
      <c r="H532" s="23"/>
      <c r="I532" s="23">
        <f>SUM(I7:I529)</f>
        <v>4082.6000000000004</v>
      </c>
      <c r="J532" s="56">
        <f>(B532*100/B533)-100</f>
        <v>18.481581123973953</v>
      </c>
      <c r="K532" s="57"/>
      <c r="L532" s="56"/>
      <c r="M532" s="56">
        <f>((C532+E532)*100/(C533+E533))-100</f>
        <v>14.015493620647973</v>
      </c>
      <c r="N532" s="56"/>
      <c r="O532" s="152">
        <f>(F532*100/F533)-100</f>
        <v>22.538326900381435</v>
      </c>
    </row>
    <row r="533" spans="1:15" ht="15" customHeight="1" thickBot="1" x14ac:dyDescent="0.25">
      <c r="A533" s="138" t="s">
        <v>121</v>
      </c>
      <c r="B533" s="85">
        <f>SUM(C533:F533)</f>
        <v>33490.1</v>
      </c>
      <c r="C533" s="85">
        <f t="shared" si="16"/>
        <v>15688.800000000001</v>
      </c>
      <c r="D533" s="85">
        <f t="shared" si="16"/>
        <v>227.59999999999997</v>
      </c>
      <c r="E533" s="85">
        <f t="shared" si="16"/>
        <v>33.799999999999997</v>
      </c>
      <c r="F533" s="87">
        <f t="shared" si="16"/>
        <v>17539.899999999998</v>
      </c>
      <c r="G533" s="113"/>
      <c r="H533" s="23"/>
      <c r="I533" s="4"/>
      <c r="K533" s="47"/>
    </row>
    <row r="534" spans="1:15" ht="10.5" customHeight="1" thickBot="1" x14ac:dyDescent="0.25">
      <c r="A534" s="114"/>
      <c r="B534" s="114"/>
      <c r="C534" s="114"/>
      <c r="D534" s="114"/>
      <c r="E534" s="114"/>
      <c r="F534" s="114"/>
      <c r="H534" s="23"/>
      <c r="I534" s="4"/>
      <c r="K534" s="51"/>
    </row>
    <row r="535" spans="1:15" ht="12.75" customHeight="1" x14ac:dyDescent="0.2">
      <c r="A535" s="144" t="s">
        <v>123</v>
      </c>
      <c r="B535" s="115">
        <f>SUM(C535:F535)</f>
        <v>3715.6</v>
      </c>
      <c r="C535" s="116">
        <f>C202+C198+C194+C190</f>
        <v>0</v>
      </c>
      <c r="D535" s="116">
        <f>D202+D198+D194+D190</f>
        <v>0</v>
      </c>
      <c r="E535" s="116">
        <f>E202+E198+E194+E190</f>
        <v>0</v>
      </c>
      <c r="F535" s="116">
        <f>F202+F198+F194+F190</f>
        <v>3715.6</v>
      </c>
      <c r="H535" s="23"/>
      <c r="I535" s="4"/>
      <c r="K535" s="51"/>
    </row>
    <row r="536" spans="1:15" ht="24.75" customHeight="1" thickBot="1" x14ac:dyDescent="0.25">
      <c r="A536" s="145" t="s">
        <v>122</v>
      </c>
      <c r="B536" s="117">
        <f>SUM(C536:F536)</f>
        <v>35964</v>
      </c>
      <c r="C536" s="118">
        <f>C532-C535</f>
        <v>17926.199999999997</v>
      </c>
      <c r="D536" s="118">
        <f t="shared" ref="D536:F536" si="17">D532-D535</f>
        <v>260.3</v>
      </c>
      <c r="E536" s="118">
        <f t="shared" si="17"/>
        <v>0</v>
      </c>
      <c r="F536" s="118">
        <f t="shared" si="17"/>
        <v>17777.500000000004</v>
      </c>
      <c r="H536" s="23"/>
      <c r="I536" s="4"/>
      <c r="K536" s="51"/>
      <c r="O536" s="204"/>
    </row>
    <row r="537" spans="1:15" ht="10.5" customHeight="1" thickBot="1" x14ac:dyDescent="0.25">
      <c r="A537" s="334"/>
      <c r="B537" s="334"/>
      <c r="C537" s="334"/>
      <c r="D537" s="334"/>
      <c r="E537" s="334"/>
      <c r="F537" s="334"/>
      <c r="H537" s="23"/>
      <c r="I537" s="4"/>
      <c r="K537" s="51"/>
    </row>
    <row r="538" spans="1:15" ht="17.25" customHeight="1" x14ac:dyDescent="0.2">
      <c r="A538" s="146" t="s">
        <v>24</v>
      </c>
      <c r="B538" s="115">
        <f>SUM(C538:F538)</f>
        <v>2181.1</v>
      </c>
      <c r="C538" s="116">
        <f>C203</f>
        <v>0</v>
      </c>
      <c r="D538" s="116">
        <f>D203</f>
        <v>0</v>
      </c>
      <c r="E538" s="116">
        <f>E203</f>
        <v>0</v>
      </c>
      <c r="F538" s="116">
        <f>F203+F199+F195</f>
        <v>2181.1</v>
      </c>
      <c r="H538" s="23"/>
      <c r="I538" s="4"/>
      <c r="K538" s="51"/>
    </row>
    <row r="539" spans="1:15" ht="25.5" customHeight="1" thickBot="1" x14ac:dyDescent="0.25">
      <c r="A539" s="147" t="s">
        <v>25</v>
      </c>
      <c r="B539" s="118">
        <f t="shared" ref="B539:F539" si="18">B533-B538</f>
        <v>31309</v>
      </c>
      <c r="C539" s="118">
        <f t="shared" si="18"/>
        <v>15688.800000000001</v>
      </c>
      <c r="D539" s="118">
        <f t="shared" si="18"/>
        <v>227.59999999999997</v>
      </c>
      <c r="E539" s="118">
        <f t="shared" si="18"/>
        <v>33.799999999999997</v>
      </c>
      <c r="F539" s="119">
        <f t="shared" si="18"/>
        <v>15358.799999999997</v>
      </c>
      <c r="H539" s="23"/>
      <c r="I539" s="4"/>
      <c r="K539" s="51"/>
    </row>
    <row r="540" spans="1:15" ht="4.5" customHeight="1" x14ac:dyDescent="0.2">
      <c r="H540" s="4"/>
      <c r="I540" s="4"/>
    </row>
    <row r="541" spans="1:15" ht="10.5" customHeight="1" x14ac:dyDescent="0.2">
      <c r="A541" s="128"/>
      <c r="B541" s="202"/>
      <c r="C541" s="113"/>
      <c r="D541" s="113"/>
      <c r="E541" s="113"/>
      <c r="F541" s="113"/>
    </row>
    <row r="542" spans="1:15" ht="10.5" customHeight="1" x14ac:dyDescent="0.2">
      <c r="A542" s="328"/>
      <c r="B542" s="203"/>
      <c r="C542" s="186">
        <f>C532-C104-C182-C235</f>
        <v>17166.999999999996</v>
      </c>
      <c r="D542" s="212">
        <f>D532-D104-D182-D235</f>
        <v>249.4</v>
      </c>
      <c r="E542" s="185"/>
    </row>
    <row r="543" spans="1:15" ht="14.25" customHeight="1" x14ac:dyDescent="0.2">
      <c r="A543" s="328"/>
      <c r="B543" s="203"/>
      <c r="C543" s="186"/>
      <c r="D543" s="185"/>
      <c r="E543" s="185"/>
    </row>
    <row r="544" spans="1:15" ht="10.5" customHeight="1" x14ac:dyDescent="0.2">
      <c r="A544" s="128"/>
      <c r="B544" s="186"/>
      <c r="C544" s="185"/>
      <c r="D544" s="185"/>
      <c r="E544" s="185"/>
    </row>
    <row r="545" spans="2:5" ht="10.5" customHeight="1" x14ac:dyDescent="0.2">
      <c r="B545" s="185"/>
      <c r="C545" s="186"/>
      <c r="D545" s="185"/>
      <c r="E545" s="185"/>
    </row>
    <row r="546" spans="2:5" ht="12.75" customHeight="1" x14ac:dyDescent="0.2">
      <c r="B546" s="266"/>
      <c r="C546" s="186"/>
      <c r="D546" s="215"/>
      <c r="E546" s="215"/>
    </row>
    <row r="547" spans="2:5" ht="11.25" customHeight="1" x14ac:dyDescent="0.2">
      <c r="B547" s="266"/>
      <c r="C547" s="186"/>
      <c r="D547" s="215"/>
      <c r="E547" s="215"/>
    </row>
    <row r="548" spans="2:5" ht="10.5" customHeight="1" x14ac:dyDescent="0.2">
      <c r="B548" s="185"/>
      <c r="C548" s="185"/>
      <c r="D548" s="185"/>
      <c r="E548" s="185"/>
    </row>
  </sheetData>
  <mergeCells count="293">
    <mergeCell ref="A498:F498"/>
    <mergeCell ref="A499:F499"/>
    <mergeCell ref="A500:A501"/>
    <mergeCell ref="B500:B501"/>
    <mergeCell ref="C500:F500"/>
    <mergeCell ref="A465:F465"/>
    <mergeCell ref="A491:F491"/>
    <mergeCell ref="A495:F495"/>
    <mergeCell ref="A466:F466"/>
    <mergeCell ref="A469:F469"/>
    <mergeCell ref="A471:F471"/>
    <mergeCell ref="A474:F474"/>
    <mergeCell ref="A475:F475"/>
    <mergeCell ref="A478:F478"/>
    <mergeCell ref="A482:F482"/>
    <mergeCell ref="A483:F483"/>
    <mergeCell ref="A479:F479"/>
    <mergeCell ref="A398:F398"/>
    <mergeCell ref="A470:F470"/>
    <mergeCell ref="M403:O403"/>
    <mergeCell ref="M411:O411"/>
    <mergeCell ref="M407:O407"/>
    <mergeCell ref="M415:O415"/>
    <mergeCell ref="M419:O419"/>
    <mergeCell ref="M423:O423"/>
    <mergeCell ref="M427:O427"/>
    <mergeCell ref="M431:O431"/>
    <mergeCell ref="M443:O443"/>
    <mergeCell ref="P403:Q403"/>
    <mergeCell ref="A457:F457"/>
    <mergeCell ref="K452:K455"/>
    <mergeCell ref="A458:F458"/>
    <mergeCell ref="A461:F461"/>
    <mergeCell ref="A462:F462"/>
    <mergeCell ref="A453:F453"/>
    <mergeCell ref="K431:K435"/>
    <mergeCell ref="A414:F414"/>
    <mergeCell ref="A542:A543"/>
    <mergeCell ref="A518:F518"/>
    <mergeCell ref="A521:F521"/>
    <mergeCell ref="A522:F522"/>
    <mergeCell ref="A526:F526"/>
    <mergeCell ref="A531:F531"/>
    <mergeCell ref="A537:F537"/>
    <mergeCell ref="A506:F506"/>
    <mergeCell ref="A509:F509"/>
    <mergeCell ref="A510:F510"/>
    <mergeCell ref="A513:F513"/>
    <mergeCell ref="A514:F514"/>
    <mergeCell ref="A517:F517"/>
    <mergeCell ref="A525:F525"/>
    <mergeCell ref="A502:F502"/>
    <mergeCell ref="A505:F505"/>
    <mergeCell ref="A486:F486"/>
    <mergeCell ref="A487:F487"/>
    <mergeCell ref="A490:F490"/>
    <mergeCell ref="A454:F454"/>
    <mergeCell ref="A430:F430"/>
    <mergeCell ref="A433:F433"/>
    <mergeCell ref="A434:F434"/>
    <mergeCell ref="A437:F437"/>
    <mergeCell ref="A438:F438"/>
    <mergeCell ref="A445:F445"/>
    <mergeCell ref="A446:F446"/>
    <mergeCell ref="A417:F417"/>
    <mergeCell ref="A418:F418"/>
    <mergeCell ref="A421:F421"/>
    <mergeCell ref="A422:F422"/>
    <mergeCell ref="A425:F425"/>
    <mergeCell ref="A441:F441"/>
    <mergeCell ref="A442:F442"/>
    <mergeCell ref="K439:K451"/>
    <mergeCell ref="A450:F450"/>
    <mergeCell ref="A426:F426"/>
    <mergeCell ref="A429:F429"/>
    <mergeCell ref="A402:F402"/>
    <mergeCell ref="A405:F405"/>
    <mergeCell ref="A406:F406"/>
    <mergeCell ref="A409:F409"/>
    <mergeCell ref="A410:F410"/>
    <mergeCell ref="A413:F413"/>
    <mergeCell ref="A386:F386"/>
    <mergeCell ref="A387:F387"/>
    <mergeCell ref="A395:F395"/>
    <mergeCell ref="A399:F399"/>
    <mergeCell ref="A400:A401"/>
    <mergeCell ref="B400:B401"/>
    <mergeCell ref="C400:F400"/>
    <mergeCell ref="A374:F374"/>
    <mergeCell ref="A375:F375"/>
    <mergeCell ref="A378:F378"/>
    <mergeCell ref="A379:F379"/>
    <mergeCell ref="A383:F383"/>
    <mergeCell ref="A391:F391"/>
    <mergeCell ref="A394:F394"/>
    <mergeCell ref="A363:F363"/>
    <mergeCell ref="A366:F366"/>
    <mergeCell ref="A367:F367"/>
    <mergeCell ref="A382:F382"/>
    <mergeCell ref="K364:K366"/>
    <mergeCell ref="A370:F370"/>
    <mergeCell ref="A371:F371"/>
    <mergeCell ref="A351:F351"/>
    <mergeCell ref="A354:F354"/>
    <mergeCell ref="A355:F355"/>
    <mergeCell ref="A358:F358"/>
    <mergeCell ref="A359:F359"/>
    <mergeCell ref="A362:F362"/>
    <mergeCell ref="A339:F339"/>
    <mergeCell ref="A342:F342"/>
    <mergeCell ref="A343:F343"/>
    <mergeCell ref="A346:F346"/>
    <mergeCell ref="A347:F347"/>
    <mergeCell ref="A350:F350"/>
    <mergeCell ref="A332:F332"/>
    <mergeCell ref="A333:A334"/>
    <mergeCell ref="B333:B334"/>
    <mergeCell ref="C333:F333"/>
    <mergeCell ref="A335:F335"/>
    <mergeCell ref="A338:F338"/>
    <mergeCell ref="A317:F317"/>
    <mergeCell ref="A320:F320"/>
    <mergeCell ref="A321:F321"/>
    <mergeCell ref="A324:F324"/>
    <mergeCell ref="A325:F325"/>
    <mergeCell ref="A328:F328"/>
    <mergeCell ref="A303:F303"/>
    <mergeCell ref="A306:F306"/>
    <mergeCell ref="A307:F307"/>
    <mergeCell ref="A310:F310"/>
    <mergeCell ref="A314:F314"/>
    <mergeCell ref="A315:A316"/>
    <mergeCell ref="B315:B316"/>
    <mergeCell ref="C315:F315"/>
    <mergeCell ref="A291:F291"/>
    <mergeCell ref="A294:F294"/>
    <mergeCell ref="A295:F295"/>
    <mergeCell ref="A298:F298"/>
    <mergeCell ref="A299:F299"/>
    <mergeCell ref="A302:F302"/>
    <mergeCell ref="A279:F279"/>
    <mergeCell ref="A282:F282"/>
    <mergeCell ref="A283:F283"/>
    <mergeCell ref="A286:F286"/>
    <mergeCell ref="A287:F287"/>
    <mergeCell ref="A290:F290"/>
    <mergeCell ref="A271:F271"/>
    <mergeCell ref="A274:F274"/>
    <mergeCell ref="A275:F275"/>
    <mergeCell ref="A278:F278"/>
    <mergeCell ref="A253:F253"/>
    <mergeCell ref="A254:F254"/>
    <mergeCell ref="A258:F258"/>
    <mergeCell ref="A261:F261"/>
    <mergeCell ref="A262:F262"/>
    <mergeCell ref="A265:F265"/>
    <mergeCell ref="A270:F270"/>
    <mergeCell ref="A250:F250"/>
    <mergeCell ref="A228:A229"/>
    <mergeCell ref="B228:B229"/>
    <mergeCell ref="C228:F228"/>
    <mergeCell ref="A230:F230"/>
    <mergeCell ref="A233:F233"/>
    <mergeCell ref="A234:F234"/>
    <mergeCell ref="A266:F266"/>
    <mergeCell ref="A269:F269"/>
    <mergeCell ref="A237:F237"/>
    <mergeCell ref="A238:F238"/>
    <mergeCell ref="A245:F245"/>
    <mergeCell ref="A246:F246"/>
    <mergeCell ref="A249:F249"/>
    <mergeCell ref="M3:M5"/>
    <mergeCell ref="K3:K5"/>
    <mergeCell ref="A42:F42"/>
    <mergeCell ref="A46:F46"/>
    <mergeCell ref="A49:F49"/>
    <mergeCell ref="A50:F50"/>
    <mergeCell ref="A53:F53"/>
    <mergeCell ref="A126:F126"/>
    <mergeCell ref="A127:F127"/>
    <mergeCell ref="A22:F22"/>
    <mergeCell ref="A115:F115"/>
    <mergeCell ref="A90:F90"/>
    <mergeCell ref="A91:F91"/>
    <mergeCell ref="A94:F94"/>
    <mergeCell ref="A95:F95"/>
    <mergeCell ref="A82:F82"/>
    <mergeCell ref="A74:F74"/>
    <mergeCell ref="A130:F130"/>
    <mergeCell ref="A131:F131"/>
    <mergeCell ref="A134:F134"/>
    <mergeCell ref="A156:F156"/>
    <mergeCell ref="A157:F157"/>
    <mergeCell ref="A160:F160"/>
    <mergeCell ref="A161:F161"/>
    <mergeCell ref="A6:F6"/>
    <mergeCell ref="A9:F9"/>
    <mergeCell ref="A10:F10"/>
    <mergeCell ref="A13:F13"/>
    <mergeCell ref="A14:F14"/>
    <mergeCell ref="A2:G3"/>
    <mergeCell ref="A4:A5"/>
    <mergeCell ref="B4:B5"/>
    <mergeCell ref="C4:F4"/>
    <mergeCell ref="G4:G5"/>
    <mergeCell ref="O3:O5"/>
    <mergeCell ref="I3:I5"/>
    <mergeCell ref="J3:J5"/>
    <mergeCell ref="A17:F17"/>
    <mergeCell ref="A18:F18"/>
    <mergeCell ref="D547:E547"/>
    <mergeCell ref="D546:E546"/>
    <mergeCell ref="B546:B547"/>
    <mergeCell ref="A38:F38"/>
    <mergeCell ref="A118:F118"/>
    <mergeCell ref="A119:F119"/>
    <mergeCell ref="A122:F122"/>
    <mergeCell ref="A98:F98"/>
    <mergeCell ref="A99:F99"/>
    <mergeCell ref="A106:F106"/>
    <mergeCell ref="A107:F107"/>
    <mergeCell ref="A110:F110"/>
    <mergeCell ref="A102:F102"/>
    <mergeCell ref="A103:F103"/>
    <mergeCell ref="A69:F69"/>
    <mergeCell ref="A54:F54"/>
    <mergeCell ref="A58:F58"/>
    <mergeCell ref="B151:B152"/>
    <mergeCell ref="C151:F151"/>
    <mergeCell ref="A153:F153"/>
    <mergeCell ref="A180:F180"/>
    <mergeCell ref="A197:F197"/>
    <mergeCell ref="A200:F200"/>
    <mergeCell ref="A201:F201"/>
    <mergeCell ref="A61:F61"/>
    <mergeCell ref="A62:F62"/>
    <mergeCell ref="A66:F66"/>
    <mergeCell ref="A75:F75"/>
    <mergeCell ref="A78:F78"/>
    <mergeCell ref="A79:F79"/>
    <mergeCell ref="A86:F86"/>
    <mergeCell ref="A87:F87"/>
    <mergeCell ref="K108:K109"/>
    <mergeCell ref="K143:K145"/>
    <mergeCell ref="A123:F123"/>
    <mergeCell ref="A83:F83"/>
    <mergeCell ref="A70:F70"/>
    <mergeCell ref="A164:F164"/>
    <mergeCell ref="A165:F165"/>
    <mergeCell ref="A146:F146"/>
    <mergeCell ref="A150:F150"/>
    <mergeCell ref="A151:A152"/>
    <mergeCell ref="A204:F204"/>
    <mergeCell ref="A208:F208"/>
    <mergeCell ref="A168:F168"/>
    <mergeCell ref="A169:F169"/>
    <mergeCell ref="A172:F172"/>
    <mergeCell ref="A173:F173"/>
    <mergeCell ref="A176:F176"/>
    <mergeCell ref="A177:F177"/>
    <mergeCell ref="A193:F193"/>
    <mergeCell ref="A181:F181"/>
    <mergeCell ref="A185:F185"/>
    <mergeCell ref="A189:F189"/>
    <mergeCell ref="A218:F218"/>
    <mergeCell ref="A219:F219"/>
    <mergeCell ref="A222:F222"/>
    <mergeCell ref="A227:F227"/>
    <mergeCell ref="A209:A210"/>
    <mergeCell ref="B209:B210"/>
    <mergeCell ref="C209:F209"/>
    <mergeCell ref="A211:F211"/>
    <mergeCell ref="A214:F214"/>
    <mergeCell ref="A215:F215"/>
    <mergeCell ref="A242:F242"/>
    <mergeCell ref="A135:F135"/>
    <mergeCell ref="A138:F138"/>
    <mergeCell ref="A139:F139"/>
    <mergeCell ref="A142:F142"/>
    <mergeCell ref="A143:F143"/>
    <mergeCell ref="A25:F25"/>
    <mergeCell ref="A26:F26"/>
    <mergeCell ref="A29:F29"/>
    <mergeCell ref="A45:F45"/>
    <mergeCell ref="A30:F30"/>
    <mergeCell ref="A33:F33"/>
    <mergeCell ref="A34:F34"/>
    <mergeCell ref="A73:F73"/>
    <mergeCell ref="A111:F111"/>
    <mergeCell ref="K111:K113"/>
    <mergeCell ref="P35:Q35"/>
    <mergeCell ref="P43:Q43"/>
    <mergeCell ref="P47:Q47"/>
  </mergeCells>
  <pageMargins left="0.25" right="0.25" top="0.75" bottom="0.75" header="0.3" footer="0.3"/>
  <pageSetup paperSize="9" fitToHeight="0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L24" sqref="L24"/>
    </sheetView>
  </sheetViews>
  <sheetFormatPr defaultRowHeight="12.75" x14ac:dyDescent="0.2"/>
  <sheetData>
    <row r="1" spans="1:7" ht="15.75" x14ac:dyDescent="0.2">
      <c r="A1" s="49"/>
      <c r="B1" s="49"/>
      <c r="C1" s="50"/>
      <c r="D1" s="50"/>
      <c r="E1" s="49"/>
      <c r="F1" s="49"/>
      <c r="G1" s="49"/>
    </row>
    <row r="2" spans="1:7" ht="15.75" x14ac:dyDescent="0.2">
      <c r="A2" s="49"/>
      <c r="B2" s="49"/>
      <c r="C2" s="50"/>
      <c r="D2" s="50"/>
      <c r="E2" s="49"/>
      <c r="F2" s="49"/>
      <c r="G2" s="49"/>
    </row>
    <row r="3" spans="1:7" ht="15.75" x14ac:dyDescent="0.2">
      <c r="A3" s="49"/>
      <c r="B3" s="49"/>
      <c r="C3" s="50"/>
      <c r="D3" s="50"/>
      <c r="E3" s="49"/>
      <c r="F3" s="49"/>
      <c r="G3" s="49"/>
    </row>
    <row r="4" spans="1:7" ht="15.75" x14ac:dyDescent="0.2">
      <c r="A4" s="49"/>
      <c r="B4" s="49"/>
      <c r="C4" s="50"/>
      <c r="D4" s="50"/>
      <c r="E4" s="49"/>
      <c r="F4" s="49"/>
      <c r="G4" s="49"/>
    </row>
    <row r="5" spans="1:7" ht="15.75" x14ac:dyDescent="0.2">
      <c r="A5" s="49"/>
      <c r="B5" s="49"/>
      <c r="C5" s="50"/>
      <c r="D5" s="50"/>
      <c r="E5" s="49"/>
      <c r="F5" s="49"/>
      <c r="G5" s="49"/>
    </row>
    <row r="6" spans="1:7" ht="15.75" x14ac:dyDescent="0.2">
      <c r="A6" s="49"/>
      <c r="B6" s="49"/>
      <c r="C6" s="50"/>
      <c r="D6" s="50"/>
      <c r="E6" s="49"/>
      <c r="F6" s="49"/>
      <c r="G6" s="49"/>
    </row>
    <row r="7" spans="1:7" ht="15.75" x14ac:dyDescent="0.2">
      <c r="A7" s="49"/>
      <c r="B7" s="49"/>
      <c r="C7" s="50"/>
      <c r="D7" s="50"/>
      <c r="E7" s="49"/>
      <c r="F7" s="49"/>
      <c r="G7" s="49"/>
    </row>
    <row r="8" spans="1:7" ht="15.75" x14ac:dyDescent="0.2">
      <c r="A8" s="49"/>
      <c r="B8" s="49"/>
      <c r="C8" s="50"/>
      <c r="D8" s="50"/>
      <c r="E8" s="49"/>
      <c r="F8" s="49"/>
      <c r="G8" s="49"/>
    </row>
    <row r="9" spans="1:7" ht="15.75" x14ac:dyDescent="0.2">
      <c r="A9" s="49"/>
      <c r="B9" s="49"/>
      <c r="C9" s="50"/>
      <c r="D9" s="50"/>
      <c r="E9" s="49"/>
      <c r="F9" s="49"/>
      <c r="G9" s="49"/>
    </row>
    <row r="10" spans="1:7" ht="15.75" x14ac:dyDescent="0.2">
      <c r="A10" s="49"/>
      <c r="B10" s="49"/>
      <c r="C10" s="50"/>
      <c r="D10" s="50"/>
      <c r="E10" s="49"/>
      <c r="F10" s="49"/>
      <c r="G10" s="49"/>
    </row>
    <row r="11" spans="1:7" ht="15.75" x14ac:dyDescent="0.2">
      <c r="A11" s="49"/>
      <c r="B11" s="49"/>
      <c r="C11" s="50"/>
      <c r="D11" s="50"/>
      <c r="E11" s="49"/>
      <c r="F11" s="49"/>
      <c r="G11" s="49"/>
    </row>
    <row r="12" spans="1:7" ht="15.75" x14ac:dyDescent="0.2">
      <c r="A12" s="49"/>
      <c r="B12" s="49"/>
      <c r="C12" s="50"/>
      <c r="D12" s="50"/>
      <c r="E12" s="49"/>
      <c r="F12" s="49"/>
      <c r="G12" s="49"/>
    </row>
    <row r="13" spans="1:7" x14ac:dyDescent="0.2">
      <c r="A13" s="49"/>
      <c r="B13" s="49"/>
      <c r="C13" s="49"/>
      <c r="D13" s="49"/>
      <c r="E13" s="49"/>
      <c r="F13" s="49"/>
      <c r="G13" s="49"/>
    </row>
    <row r="14" spans="1:7" x14ac:dyDescent="0.2">
      <c r="A14" s="49"/>
      <c r="B14" s="49"/>
      <c r="C14" s="49"/>
      <c r="D14" s="49"/>
      <c r="E14" s="49"/>
      <c r="F14" s="49"/>
      <c r="G14" s="49"/>
    </row>
    <row r="15" spans="1:7" x14ac:dyDescent="0.2">
      <c r="A15" s="49"/>
      <c r="B15" s="49"/>
      <c r="C15" s="49"/>
      <c r="D15" s="49"/>
      <c r="E15" s="49"/>
      <c r="F15" s="49"/>
      <c r="G15" s="49"/>
    </row>
    <row r="16" spans="1:7" x14ac:dyDescent="0.2">
      <c r="A16" s="49"/>
      <c r="B16" s="49"/>
      <c r="C16" s="49"/>
      <c r="D16" s="49"/>
      <c r="E16" s="49"/>
      <c r="F16" s="49"/>
      <c r="G16" s="49"/>
    </row>
    <row r="17" spans="1:7" x14ac:dyDescent="0.2">
      <c r="A17" s="49"/>
      <c r="B17" s="49"/>
      <c r="C17" s="49"/>
      <c r="D17" s="49"/>
      <c r="E17" s="49"/>
      <c r="F17" s="49"/>
      <c r="G17" s="49"/>
    </row>
    <row r="18" spans="1:7" x14ac:dyDescent="0.2">
      <c r="A18" s="49"/>
      <c r="B18" s="49"/>
      <c r="C18" s="49"/>
      <c r="D18" s="49"/>
      <c r="E18" s="49"/>
      <c r="F18" s="49"/>
      <c r="G18" s="49"/>
    </row>
    <row r="19" spans="1:7" x14ac:dyDescent="0.2">
      <c r="A19" s="49"/>
      <c r="B19" s="49"/>
      <c r="C19" s="49"/>
      <c r="D19" s="49"/>
      <c r="E19" s="49"/>
      <c r="F19" s="49"/>
      <c r="G19" s="49"/>
    </row>
    <row r="20" spans="1:7" x14ac:dyDescent="0.2">
      <c r="A20" s="49"/>
      <c r="B20" s="49"/>
      <c r="C20" s="49"/>
      <c r="D20" s="49"/>
      <c r="E20" s="49"/>
      <c r="F20" s="49"/>
      <c r="G20" s="49"/>
    </row>
    <row r="21" spans="1:7" x14ac:dyDescent="0.2">
      <c r="A21" s="49"/>
      <c r="B21" s="49"/>
      <c r="C21" s="49"/>
      <c r="D21" s="49"/>
      <c r="E21" s="49"/>
      <c r="F21" s="49"/>
      <c r="G21" s="49"/>
    </row>
    <row r="22" spans="1:7" x14ac:dyDescent="0.2">
      <c r="A22" s="49"/>
      <c r="B22" s="49"/>
      <c r="C22" s="49"/>
      <c r="D22" s="49"/>
      <c r="E22" s="49"/>
      <c r="F22" s="49"/>
      <c r="G22" s="4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2024_ su metu pradzia</vt:lpstr>
      <vt:lpstr>Sheet1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</dc:creator>
  <cp:lastModifiedBy>Margarita Tamošauskienė</cp:lastModifiedBy>
  <cp:lastPrinted>2024-01-25T14:46:10Z</cp:lastPrinted>
  <dcterms:created xsi:type="dcterms:W3CDTF">2007-01-25T06:51:43Z</dcterms:created>
  <dcterms:modified xsi:type="dcterms:W3CDTF">2024-02-05T08:46:58Z</dcterms:modified>
</cp:coreProperties>
</file>