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asignavimai'!$A$1:$U$184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179" i="3" l="1"/>
  <c r="I56" i="3"/>
  <c r="F18" i="4" l="1"/>
  <c r="E18" i="4"/>
  <c r="D18" i="4"/>
  <c r="C18" i="4"/>
  <c r="B18" i="4"/>
  <c r="A18" i="4" l="1"/>
  <c r="K179" i="3" l="1"/>
  <c r="K144" i="3"/>
  <c r="J144" i="3"/>
  <c r="I144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8" i="3"/>
  <c r="J178" i="3"/>
  <c r="K178" i="3"/>
  <c r="G178" i="3"/>
  <c r="K69" i="3"/>
  <c r="J69" i="3"/>
  <c r="I69" i="3"/>
  <c r="H69" i="3"/>
  <c r="G69" i="3"/>
  <c r="K74" i="3"/>
  <c r="J74" i="3"/>
  <c r="I74" i="3"/>
  <c r="H74" i="3"/>
  <c r="G74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S49" i="3" s="1"/>
  <c r="H49" i="3"/>
  <c r="G49" i="3"/>
  <c r="K56" i="3"/>
  <c r="J56" i="3"/>
  <c r="H56" i="3"/>
  <c r="G56" i="3"/>
  <c r="S56" i="3" s="1"/>
  <c r="K46" i="3"/>
  <c r="J46" i="3"/>
  <c r="I46" i="3"/>
  <c r="S46" i="3" s="1"/>
  <c r="H46" i="3"/>
  <c r="G46" i="3"/>
  <c r="K43" i="3"/>
  <c r="J43" i="3"/>
  <c r="I43" i="3"/>
  <c r="H43" i="3"/>
  <c r="G43" i="3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H22" i="3"/>
  <c r="G22" i="3"/>
  <c r="H18" i="3"/>
  <c r="I18" i="3"/>
  <c r="J18" i="3"/>
  <c r="K18" i="3"/>
  <c r="H179" i="3"/>
  <c r="G179" i="3"/>
  <c r="K111" i="3"/>
  <c r="J111" i="3"/>
  <c r="I111" i="3"/>
  <c r="H111" i="3"/>
  <c r="G111" i="3"/>
  <c r="K108" i="3"/>
  <c r="J108" i="3"/>
  <c r="I108" i="3"/>
  <c r="H108" i="3"/>
  <c r="G108" i="3"/>
  <c r="K103" i="3"/>
  <c r="K104" i="3" s="1"/>
  <c r="J103" i="3"/>
  <c r="J104" i="3" s="1"/>
  <c r="I103" i="3"/>
  <c r="I104" i="3" s="1"/>
  <c r="H103" i="3"/>
  <c r="H104" i="3" s="1"/>
  <c r="G103" i="3"/>
  <c r="G104" i="3" s="1"/>
  <c r="K97" i="3"/>
  <c r="J97" i="3"/>
  <c r="I97" i="3"/>
  <c r="H97" i="3"/>
  <c r="G97" i="3"/>
  <c r="H92" i="3"/>
  <c r="I92" i="3"/>
  <c r="J92" i="3"/>
  <c r="K92" i="3"/>
  <c r="H87" i="3"/>
  <c r="I87" i="3"/>
  <c r="J87" i="3"/>
  <c r="K87" i="3"/>
  <c r="G87" i="3"/>
  <c r="S108" i="3" l="1"/>
  <c r="S74" i="3"/>
  <c r="S87" i="3"/>
  <c r="S22" i="3"/>
  <c r="S69" i="3"/>
  <c r="S97" i="3"/>
  <c r="S111" i="3"/>
  <c r="S43" i="3"/>
  <c r="S62" i="3"/>
  <c r="S35" i="3"/>
  <c r="S66" i="3"/>
  <c r="S103" i="3"/>
  <c r="J75" i="3"/>
  <c r="K75" i="3"/>
  <c r="I75" i="3"/>
  <c r="H75" i="3"/>
  <c r="H180" i="3" l="1"/>
  <c r="I180" i="3"/>
  <c r="J180" i="3"/>
  <c r="K180" i="3"/>
  <c r="G180" i="3"/>
  <c r="H170" i="3"/>
  <c r="H171" i="3" s="1"/>
  <c r="H172" i="3" s="1"/>
  <c r="I170" i="3"/>
  <c r="J170" i="3"/>
  <c r="J171" i="3" s="1"/>
  <c r="J172" i="3" s="1"/>
  <c r="K170" i="3"/>
  <c r="K171" i="3" s="1"/>
  <c r="K172" i="3" s="1"/>
  <c r="H132" i="3"/>
  <c r="I132" i="3"/>
  <c r="J132" i="3"/>
  <c r="K132" i="3"/>
  <c r="G132" i="3"/>
  <c r="G92" i="3"/>
  <c r="G98" i="3" l="1"/>
  <c r="S92" i="3"/>
  <c r="S132" i="3"/>
  <c r="I171" i="3"/>
  <c r="I172" i="3" s="1"/>
  <c r="H181" i="3"/>
  <c r="K181" i="3"/>
  <c r="J181" i="3"/>
  <c r="I181" i="3"/>
  <c r="G170" i="3" l="1"/>
  <c r="K162" i="3"/>
  <c r="K163" i="3" s="1"/>
  <c r="K164" i="3" s="1"/>
  <c r="J162" i="3"/>
  <c r="J163" i="3" s="1"/>
  <c r="J164" i="3" s="1"/>
  <c r="I162" i="3"/>
  <c r="H162" i="3"/>
  <c r="H163" i="3" s="1"/>
  <c r="H164" i="3" s="1"/>
  <c r="G162" i="3"/>
  <c r="G163" i="3" s="1"/>
  <c r="G164" i="3" s="1"/>
  <c r="K152" i="3"/>
  <c r="K153" i="3" s="1"/>
  <c r="K154" i="3" s="1"/>
  <c r="J152" i="3"/>
  <c r="J153" i="3" s="1"/>
  <c r="J154" i="3" s="1"/>
  <c r="I152" i="3"/>
  <c r="H152" i="3"/>
  <c r="H153" i="3" s="1"/>
  <c r="H154" i="3" s="1"/>
  <c r="G152" i="3"/>
  <c r="G153" i="3" s="1"/>
  <c r="G154" i="3" s="1"/>
  <c r="H144" i="3"/>
  <c r="H145" i="3" s="1"/>
  <c r="H146" i="3" s="1"/>
  <c r="I145" i="3"/>
  <c r="I146" i="3" s="1"/>
  <c r="J145" i="3"/>
  <c r="J146" i="3" s="1"/>
  <c r="K145" i="3"/>
  <c r="K146" i="3" s="1"/>
  <c r="G144" i="3"/>
  <c r="S144" i="3" s="1"/>
  <c r="I163" i="3" l="1"/>
  <c r="I164" i="3" s="1"/>
  <c r="S162" i="3"/>
  <c r="I153" i="3"/>
  <c r="I154" i="3" s="1"/>
  <c r="S152" i="3"/>
  <c r="G171" i="3"/>
  <c r="G172" i="3" s="1"/>
  <c r="S170" i="3"/>
  <c r="G181" i="3"/>
  <c r="I112" i="3" l="1"/>
  <c r="K112" i="3"/>
  <c r="J112" i="3"/>
  <c r="H112" i="3"/>
  <c r="G112" i="3"/>
  <c r="K98" i="3" l="1"/>
  <c r="J98" i="3"/>
  <c r="H98" i="3"/>
  <c r="I98" i="3"/>
  <c r="K136" i="3" l="1"/>
  <c r="J136" i="3"/>
  <c r="I136" i="3"/>
  <c r="H136" i="3"/>
  <c r="G136" i="3"/>
  <c r="G137" i="3" s="1"/>
  <c r="K124" i="3"/>
  <c r="J124" i="3"/>
  <c r="I124" i="3"/>
  <c r="H124" i="3"/>
  <c r="G124" i="3"/>
  <c r="K121" i="3"/>
  <c r="J121" i="3"/>
  <c r="I121" i="3"/>
  <c r="H121" i="3"/>
  <c r="G121" i="3"/>
  <c r="K183" i="3" l="1"/>
  <c r="S136" i="3"/>
  <c r="H183" i="3"/>
  <c r="S124" i="3"/>
  <c r="S121" i="3"/>
  <c r="J183" i="3"/>
  <c r="I183" i="3"/>
  <c r="G183" i="3"/>
  <c r="G125" i="3"/>
  <c r="J125" i="3"/>
  <c r="K125" i="3"/>
  <c r="H125" i="3"/>
  <c r="I125" i="3"/>
  <c r="H137" i="3"/>
  <c r="K137" i="3"/>
  <c r="I137" i="3"/>
  <c r="J137" i="3"/>
  <c r="G145" i="3"/>
  <c r="G146" i="3" s="1"/>
  <c r="J138" i="3" l="1"/>
  <c r="K138" i="3"/>
  <c r="I138" i="3"/>
  <c r="H138" i="3"/>
  <c r="G138" i="3"/>
  <c r="H113" i="3" l="1"/>
  <c r="H173" i="3" s="1"/>
  <c r="J113" i="3"/>
  <c r="J173" i="3" s="1"/>
  <c r="K113" i="3"/>
  <c r="K173" i="3" s="1"/>
  <c r="G18" i="3"/>
  <c r="S18" i="3" s="1"/>
  <c r="G75" i="3" l="1"/>
  <c r="G113" i="3" s="1"/>
  <c r="G173" i="3" s="1"/>
  <c r="G186" i="3" s="1"/>
  <c r="K184" i="3"/>
  <c r="K187" i="3" s="1"/>
  <c r="J184" i="3"/>
  <c r="J187" i="3" s="1"/>
  <c r="H184" i="3"/>
  <c r="H187" i="3" s="1"/>
  <c r="I113" i="3"/>
  <c r="I173" i="3" s="1"/>
  <c r="I184" i="3" l="1"/>
  <c r="I187" i="3" s="1"/>
  <c r="G184" i="3"/>
  <c r="G187" i="3" s="1"/>
  <c r="J186" i="3" l="1"/>
  <c r="I186" i="3"/>
  <c r="K186" i="3"/>
  <c r="H186" i="3" l="1"/>
</calcChain>
</file>

<file path=xl/sharedStrings.xml><?xml version="1.0" encoding="utf-8"?>
<sst xmlns="http://schemas.openxmlformats.org/spreadsheetml/2006/main" count="1018" uniqueCount="315">
  <si>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</si>
  <si>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</si>
  <si>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</si>
  <si>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</si>
  <si>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</si>
  <si>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</si>
  <si>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</si>
  <si>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</si>
  <si>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</si>
  <si>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</si>
  <si>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</si>
  <si>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</si>
  <si>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</si>
  <si>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</si>
  <si>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</si>
  <si>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</si>
  <si>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</si>
  <si>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</si>
  <si>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</si>
  <si>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</si>
  <si>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</si>
  <si>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</si>
  <si>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</si>
  <si>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</si>
  <si>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</si>
  <si>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</si>
  <si>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</si>
  <si>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</si>
  <si>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</si>
  <si>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</si>
  <si>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</si>
  <si>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</si>
  <si>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</si>
  <si>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</si>
  <si>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</si>
  <si>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</si>
  <si>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</si>
  <si>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</si>
  <si>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</si>
  <si>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</si>
  <si>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</si>
  <si>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</si>
  <si>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</si>
  <si>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</si>
  <si>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</si>
  <si>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</si>
  <si>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</si>
  <si>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</si>
  <si>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</si>
  <si>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</si>
  <si>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</si>
  <si>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</si>
  <si>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</si>
  <si>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</si>
  <si>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</si>
  <si>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</si>
  <si>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</si>
  <si>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</si>
  <si>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</si>
  <si>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</si>
  <si>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</si>
  <si>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</si>
  <si>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</si>
  <si>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</si>
  <si>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</si>
  <si>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</si>
  <si>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</si>
  <si>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</si>
  <si>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</si>
  <si>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</si>
  <si>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</si>
  <si>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</si>
  <si>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</si>
  <si>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</si>
  <si>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</si>
  <si>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</si>
  <si>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</si>
  <si>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</si>
  <si>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</si>
  <si>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</si>
  <si>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</si>
  <si>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</si>
  <si>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</si>
  <si>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</si>
  <si>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</si>
  <si>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</si>
  <si>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</si>
  <si>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</si>
  <si>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</si>
  <si>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</si>
  <si>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</si>
  <si>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</si>
  <si>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</si>
  <si>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</si>
  <si>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</si>
  <si>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</si>
  <si>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</si>
  <si>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</si>
  <si>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</si>
  <si>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</si>
  <si>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</si>
  <si>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</si>
  <si>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</si>
  <si>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</si>
  <si>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</si>
  <si>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</si>
  <si>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</si>
  <si>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</si>
  <si>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</si>
  <si>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</si>
  <si>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</si>
  <si>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</si>
  <si>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</si>
  <si>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</si>
  <si>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</si>
  <si>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</si>
  <si>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</si>
  <si>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</si>
  <si>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</si>
  <si>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</si>
  <si>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</si>
  <si>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</si>
  <si>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</si>
  <si>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</si>
  <si>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</si>
  <si>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</si>
  <si>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</si>
  <si>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</si>
  <si>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</si>
  <si>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</si>
  <si>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</si>
  <si>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</si>
  <si>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</si>
  <si>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</si>
  <si>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</si>
  <si>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</si>
  <si>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</si>
  <si>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</si>
  <si>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</si>
  <si>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</si>
  <si>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</si>
  <si>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</si>
  <si>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</si>
  <si>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</si>
  <si>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</si>
  <si>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</si>
  <si>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</si>
  <si>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</si>
  <si>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</si>
  <si>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</si>
  <si>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</si>
  <si>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</si>
  <si>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</si>
  <si>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</si>
  <si>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</si>
  <si>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</si>
  <si>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</si>
  <si>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</si>
  <si>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</si>
  <si>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</si>
  <si>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</si>
  <si>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</si>
  <si>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</si>
  <si>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</si>
  <si>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</si>
  <si>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</si>
  <si>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</si>
  <si>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</si>
  <si>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</si>
  <si>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</si>
  <si>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</si>
  <si>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</si>
  <si>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</si>
  <si>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</si>
  <si>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</si>
  <si>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</si>
  <si>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</si>
  <si>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</si>
  <si>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</si>
  <si>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</si>
  <si>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</si>
  <si>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</si>
  <si>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</si>
  <si>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</si>
  <si>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</si>
  <si>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</si>
  <si>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</si>
  <si>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</si>
  <si>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</si>
  <si>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</si>
  <si>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</si>
  <si>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</si>
  <si>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</si>
  <si>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</si>
  <si>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</si>
  <si>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</si>
  <si>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</si>
  <si>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</si>
  <si>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</si>
  <si>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</si>
  <si>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</si>
  <si>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</si>
  <si>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</si>
  <si>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</si>
  <si>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</si>
  <si>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</si>
  <si>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</si>
  <si>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</si>
  <si>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</si>
  <si>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</si>
  <si>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</si>
  <si>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</si>
  <si>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</si>
  <si>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</si>
  <si>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</si>
  <si>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</si>
  <si>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</si>
  <si>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</si>
  <si>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</si>
  <si>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</si>
  <si>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</si>
  <si>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</si>
  <si>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</si>
  <si>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</si>
  <si>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</si>
  <si>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</si>
  <si>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</si>
  <si>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</si>
  <si>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</si>
  <si>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</si>
  <si>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</si>
  <si>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</si>
  <si>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</si>
  <si>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</si>
  <si>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</si>
  <si>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</si>
  <si>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</si>
  <si>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</si>
  <si>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</si>
  <si>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</si>
  <si>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</si>
  <si>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</si>
  <si>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</si>
  <si>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</si>
  <si>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</si>
  <si>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</si>
  <si>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</si>
  <si>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</si>
  <si>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</si>
  <si>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</si>
  <si>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</si>
  <si>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</si>
  <si>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</si>
  <si>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</si>
  <si>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</si>
  <si>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</si>
  <si>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</si>
  <si>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</si>
  <si>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</si>
  <si>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</si>
  <si>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</si>
  <si>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</si>
  <si>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</si>
  <si>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</si>
  <si>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</si>
  <si>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</si>
  <si>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</si>
  <si>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</si>
  <si>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</si>
  <si>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</si>
  <si>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</si>
  <si>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</si>
  <si>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</si>
  <si>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</si>
  <si>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</si>
  <si>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</si>
  <si>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</si>
  <si>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</si>
  <si>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</si>
  <si>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</si>
  <si>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</si>
  <si>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</si>
  <si>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</si>
  <si>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</si>
  <si>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</si>
  <si>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</si>
  <si>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</si>
  <si>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</si>
  <si>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</si>
  <si>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</si>
  <si>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</si>
  <si>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</si>
  <si>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</si>
  <si>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</si>
  <si>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</si>
  <si>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</si>
  <si>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</si>
  <si>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</si>
  <si>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</si>
  <si>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</si>
  <si>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</si>
  <si>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</si>
  <si>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</si>
  <si>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</si>
  <si>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</si>
  <si>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</si>
  <si>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</si>
  <si>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</si>
  <si>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</si>
  <si>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</si>
  <si>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</si>
  <si>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SB </t>
  </si>
  <si>
    <t xml:space="preserve">tarybos 2023 m. gruodžio 21 d. </t>
  </si>
  <si>
    <t xml:space="preserve">tarybos 2023 m. gruodžio 21  d. 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</si>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</sst>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2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166" fontId="16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66" fontId="16" fillId="11" borderId="7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7"/>
  <sheetViews>
    <sheetView tabSelected="1" zoomScaleNormal="100" workbookViewId="0">
      <pane ySplit="10" topLeftCell="A164" activePane="bottomLeft" state="frozen"/>
      <selection pane="bottomLeft" activeCell="X56" sqref="X56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6" hidden="1" customWidth="1"/>
    <col min="20" max="20" width="9.140625" style="1" customWidth="1"/>
    <col min="21" max="16384" width="9.140625" style="1"/>
  </cols>
  <sheetData>
    <row r="1" spans="1:22" ht="13.5" customHeight="1" x14ac:dyDescent="0.2">
      <c r="J1" s="158" t="s">
        <v>301</v>
      </c>
      <c r="K1" s="158"/>
      <c r="L1" s="158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313</v>
      </c>
    </row>
    <row r="4" spans="1:22" ht="12" customHeight="1" x14ac:dyDescent="0.2">
      <c r="J4" s="1" t="s">
        <v>314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279" t="s">
        <v>310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</row>
    <row r="9" spans="1:22" ht="25.5" customHeight="1" x14ac:dyDescent="0.2">
      <c r="A9" s="201" t="s">
        <v>14</v>
      </c>
      <c r="B9" s="201" t="s">
        <v>292</v>
      </c>
      <c r="C9" s="201" t="s">
        <v>15</v>
      </c>
      <c r="D9" s="201" t="s">
        <v>16</v>
      </c>
      <c r="E9" s="201" t="s">
        <v>6</v>
      </c>
      <c r="F9" s="201" t="s">
        <v>293</v>
      </c>
      <c r="G9" s="207" t="s">
        <v>297</v>
      </c>
      <c r="H9" s="201" t="s">
        <v>294</v>
      </c>
      <c r="I9" s="201" t="s">
        <v>295</v>
      </c>
      <c r="J9" s="201" t="s">
        <v>303</v>
      </c>
      <c r="K9" s="201" t="s">
        <v>304</v>
      </c>
      <c r="L9" s="201" t="s">
        <v>296</v>
      </c>
      <c r="M9" s="203" t="s">
        <v>10</v>
      </c>
      <c r="N9" s="203" t="s">
        <v>280</v>
      </c>
      <c r="O9" s="203"/>
      <c r="P9" s="225" t="s">
        <v>281</v>
      </c>
      <c r="Q9" s="226"/>
      <c r="R9" s="227"/>
      <c r="S9" s="219" t="s">
        <v>32</v>
      </c>
    </row>
    <row r="10" spans="1:22" ht="36" customHeight="1" x14ac:dyDescent="0.2">
      <c r="A10" s="202"/>
      <c r="B10" s="202"/>
      <c r="C10" s="202"/>
      <c r="D10" s="202"/>
      <c r="E10" s="202"/>
      <c r="F10" s="202"/>
      <c r="G10" s="201"/>
      <c r="H10" s="202"/>
      <c r="I10" s="202"/>
      <c r="J10" s="202"/>
      <c r="K10" s="202"/>
      <c r="L10" s="202"/>
      <c r="M10" s="204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20"/>
    </row>
    <row r="11" spans="1:22" ht="14.25" customHeight="1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">
      <c r="A12" s="25" t="s">
        <v>0</v>
      </c>
      <c r="B12" s="195" t="s">
        <v>135</v>
      </c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6"/>
      <c r="S12" s="107"/>
    </row>
    <row r="13" spans="1:22" ht="39" customHeight="1" x14ac:dyDescent="0.2">
      <c r="A13" s="213" t="s">
        <v>0</v>
      </c>
      <c r="B13" s="208" t="s">
        <v>0</v>
      </c>
      <c r="C13" s="210" t="s">
        <v>238</v>
      </c>
      <c r="D13" s="210"/>
      <c r="E13" s="210"/>
      <c r="F13" s="212" t="s">
        <v>116</v>
      </c>
      <c r="G13" s="221"/>
      <c r="H13" s="222"/>
      <c r="I13" s="222"/>
      <c r="J13" s="222"/>
      <c r="K13" s="222"/>
      <c r="L13" s="205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">
      <c r="A14" s="214"/>
      <c r="B14" s="209"/>
      <c r="C14" s="211"/>
      <c r="D14" s="211"/>
      <c r="E14" s="211"/>
      <c r="F14" s="212"/>
      <c r="G14" s="223"/>
      <c r="H14" s="224"/>
      <c r="I14" s="224"/>
      <c r="J14" s="224"/>
      <c r="K14" s="224"/>
      <c r="L14" s="206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">
      <c r="A15" s="214"/>
      <c r="B15" s="160" t="s">
        <v>0</v>
      </c>
      <c r="C15" s="63" t="s">
        <v>0</v>
      </c>
      <c r="D15" s="171" t="s">
        <v>44</v>
      </c>
      <c r="E15" s="172"/>
      <c r="F15" s="62" t="s">
        <v>29</v>
      </c>
      <c r="G15" s="165"/>
      <c r="H15" s="166"/>
      <c r="I15" s="166"/>
      <c r="J15" s="166"/>
      <c r="K15" s="166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">
      <c r="A16" s="214"/>
      <c r="B16" s="161"/>
      <c r="C16" s="152"/>
      <c r="D16" s="153"/>
      <c r="E16" s="154"/>
      <c r="F16" s="134"/>
      <c r="G16" s="155"/>
      <c r="H16" s="156"/>
      <c r="I16" s="156"/>
      <c r="J16" s="156"/>
      <c r="K16" s="157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2.75" x14ac:dyDescent="0.2">
      <c r="A17" s="214"/>
      <c r="B17" s="161"/>
      <c r="C17" s="159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198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2.75" x14ac:dyDescent="0.2">
      <c r="A18" s="214"/>
      <c r="B18" s="161"/>
      <c r="C18" s="159"/>
      <c r="D18" s="162" t="s">
        <v>30</v>
      </c>
      <c r="E18" s="163"/>
      <c r="F18" s="164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198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5.053057099544938E-4</v>
      </c>
    </row>
    <row r="19" spans="1:19" ht="15.75" customHeight="1" x14ac:dyDescent="0.2">
      <c r="A19" s="214"/>
      <c r="B19" s="161"/>
      <c r="C19" s="175" t="s">
        <v>18</v>
      </c>
      <c r="D19" s="171" t="s">
        <v>51</v>
      </c>
      <c r="E19" s="172"/>
      <c r="F19" s="228" t="s">
        <v>29</v>
      </c>
      <c r="G19" s="165"/>
      <c r="H19" s="166"/>
      <c r="I19" s="166"/>
      <c r="J19" s="166"/>
      <c r="K19" s="166"/>
      <c r="L19" s="216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">
      <c r="A20" s="214"/>
      <c r="B20" s="161"/>
      <c r="C20" s="176"/>
      <c r="D20" s="173"/>
      <c r="E20" s="174"/>
      <c r="F20" s="229"/>
      <c r="G20" s="167"/>
      <c r="H20" s="168"/>
      <c r="I20" s="168"/>
      <c r="J20" s="168"/>
      <c r="K20" s="168"/>
      <c r="L20" s="217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2.75" x14ac:dyDescent="0.2">
      <c r="A21" s="214"/>
      <c r="B21" s="161"/>
      <c r="C21" s="159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568.9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2.75" x14ac:dyDescent="0.2">
      <c r="A22" s="214"/>
      <c r="B22" s="161"/>
      <c r="C22" s="159"/>
      <c r="D22" s="162" t="s">
        <v>30</v>
      </c>
      <c r="E22" s="163"/>
      <c r="F22" s="164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568.9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0.10853468433359299</v>
      </c>
    </row>
    <row r="23" spans="1:19" ht="25.5" customHeight="1" x14ac:dyDescent="0.2">
      <c r="A23" s="214"/>
      <c r="B23" s="161"/>
      <c r="C23" s="175" t="s">
        <v>36</v>
      </c>
      <c r="D23" s="171" t="s">
        <v>55</v>
      </c>
      <c r="E23" s="172"/>
      <c r="F23" s="228" t="s">
        <v>29</v>
      </c>
      <c r="G23" s="165"/>
      <c r="H23" s="166"/>
      <c r="I23" s="166"/>
      <c r="J23" s="166"/>
      <c r="K23" s="234"/>
      <c r="L23" s="216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">
      <c r="A24" s="214"/>
      <c r="B24" s="161"/>
      <c r="C24" s="176"/>
      <c r="D24" s="173"/>
      <c r="E24" s="174"/>
      <c r="F24" s="229"/>
      <c r="G24" s="167"/>
      <c r="H24" s="168"/>
      <c r="I24" s="168"/>
      <c r="J24" s="168"/>
      <c r="K24" s="235"/>
      <c r="L24" s="217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">
      <c r="A25" s="214"/>
      <c r="B25" s="161"/>
      <c r="C25" s="230"/>
      <c r="D25" s="231"/>
      <c r="E25" s="232"/>
      <c r="F25" s="233"/>
      <c r="G25" s="169"/>
      <c r="H25" s="170"/>
      <c r="I25" s="170"/>
      <c r="J25" s="170"/>
      <c r="K25" s="236"/>
      <c r="L25" s="218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2.75" x14ac:dyDescent="0.2">
      <c r="A26" s="214"/>
      <c r="B26" s="161"/>
      <c r="C26" s="159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148">
        <v>1123.3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2.75" x14ac:dyDescent="0.2">
      <c r="A27" s="214"/>
      <c r="B27" s="161"/>
      <c r="C27" s="159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148">
        <v>45.9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2.75" x14ac:dyDescent="0.2">
      <c r="A28" s="214"/>
      <c r="B28" s="161"/>
      <c r="C28" s="159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148">
        <v>629.9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2.75" x14ac:dyDescent="0.2">
      <c r="A29" s="214"/>
      <c r="B29" s="161"/>
      <c r="C29" s="159"/>
      <c r="D29" s="162" t="s">
        <v>30</v>
      </c>
      <c r="E29" s="163"/>
      <c r="F29" s="164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1799.1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0.31340341655716158</v>
      </c>
    </row>
    <row r="30" spans="1:19" ht="15.75" customHeight="1" x14ac:dyDescent="0.2">
      <c r="A30" s="214"/>
      <c r="B30" s="161"/>
      <c r="C30" s="175" t="s">
        <v>37</v>
      </c>
      <c r="D30" s="171" t="s">
        <v>228</v>
      </c>
      <c r="E30" s="172"/>
      <c r="F30" s="228" t="s">
        <v>29</v>
      </c>
      <c r="G30" s="165"/>
      <c r="H30" s="166"/>
      <c r="I30" s="166"/>
      <c r="J30" s="166"/>
      <c r="K30" s="166"/>
      <c r="L30" s="216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">
      <c r="A31" s="214"/>
      <c r="B31" s="161"/>
      <c r="C31" s="176"/>
      <c r="D31" s="173"/>
      <c r="E31" s="174"/>
      <c r="F31" s="229"/>
      <c r="G31" s="167"/>
      <c r="H31" s="168"/>
      <c r="I31" s="168"/>
      <c r="J31" s="168"/>
      <c r="K31" s="168"/>
      <c r="L31" s="217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">
      <c r="A32" s="214"/>
      <c r="B32" s="161"/>
      <c r="C32" s="230"/>
      <c r="D32" s="231"/>
      <c r="E32" s="232"/>
      <c r="F32" s="233"/>
      <c r="G32" s="169"/>
      <c r="H32" s="170"/>
      <c r="I32" s="170"/>
      <c r="J32" s="170"/>
      <c r="K32" s="170"/>
      <c r="L32" s="218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2.75" x14ac:dyDescent="0.2">
      <c r="A33" s="214"/>
      <c r="B33" s="161"/>
      <c r="C33" s="159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67.7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2.75" x14ac:dyDescent="0.2">
      <c r="A34" s="214"/>
      <c r="B34" s="161"/>
      <c r="C34" s="159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148.56299999999999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2.75" x14ac:dyDescent="0.2">
      <c r="A35" s="214"/>
      <c r="B35" s="161"/>
      <c r="C35" s="159"/>
      <c r="D35" s="162" t="s">
        <v>30</v>
      </c>
      <c r="E35" s="163"/>
      <c r="F35" s="164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216.26299999999998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0.66481655401764406</v>
      </c>
    </row>
    <row r="36" spans="1:22" ht="10.5" customHeight="1" x14ac:dyDescent="0.2">
      <c r="A36" s="214"/>
      <c r="B36" s="161"/>
      <c r="C36" s="175" t="s">
        <v>38</v>
      </c>
      <c r="D36" s="171" t="s">
        <v>61</v>
      </c>
      <c r="E36" s="172"/>
      <c r="F36" s="228" t="s">
        <v>29</v>
      </c>
      <c r="G36" s="165"/>
      <c r="H36" s="166"/>
      <c r="I36" s="166"/>
      <c r="J36" s="166"/>
      <c r="K36" s="166"/>
      <c r="L36" s="216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">
      <c r="A37" s="214"/>
      <c r="B37" s="161"/>
      <c r="C37" s="176"/>
      <c r="D37" s="173"/>
      <c r="E37" s="174"/>
      <c r="F37" s="229"/>
      <c r="G37" s="167"/>
      <c r="H37" s="168"/>
      <c r="I37" s="168"/>
      <c r="J37" s="168"/>
      <c r="K37" s="168"/>
      <c r="L37" s="217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">
      <c r="A38" s="214"/>
      <c r="B38" s="161"/>
      <c r="C38" s="176"/>
      <c r="D38" s="173"/>
      <c r="E38" s="174"/>
      <c r="F38" s="229"/>
      <c r="G38" s="167"/>
      <c r="H38" s="168"/>
      <c r="I38" s="168"/>
      <c r="J38" s="168"/>
      <c r="K38" s="168"/>
      <c r="L38" s="217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">
      <c r="A39" s="214"/>
      <c r="B39" s="161"/>
      <c r="C39" s="176"/>
      <c r="D39" s="173"/>
      <c r="E39" s="174"/>
      <c r="F39" s="229"/>
      <c r="G39" s="167"/>
      <c r="H39" s="168"/>
      <c r="I39" s="168"/>
      <c r="J39" s="168"/>
      <c r="K39" s="168"/>
      <c r="L39" s="217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">
      <c r="A40" s="214"/>
      <c r="B40" s="161"/>
      <c r="C40" s="176"/>
      <c r="D40" s="173"/>
      <c r="E40" s="174"/>
      <c r="F40" s="229"/>
      <c r="G40" s="167"/>
      <c r="H40" s="168"/>
      <c r="I40" s="168"/>
      <c r="J40" s="168"/>
      <c r="K40" s="168"/>
      <c r="L40" s="217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">
      <c r="A41" s="214"/>
      <c r="B41" s="161"/>
      <c r="C41" s="176"/>
      <c r="D41" s="173"/>
      <c r="E41" s="174"/>
      <c r="F41" s="229"/>
      <c r="G41" s="167"/>
      <c r="H41" s="168"/>
      <c r="I41" s="168"/>
      <c r="J41" s="168"/>
      <c r="K41" s="168"/>
      <c r="L41" s="217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2.75" x14ac:dyDescent="0.2">
      <c r="A42" s="214"/>
      <c r="B42" s="161"/>
      <c r="C42" s="159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2.75" x14ac:dyDescent="0.2">
      <c r="A43" s="214"/>
      <c r="B43" s="161"/>
      <c r="C43" s="159"/>
      <c r="D43" s="162" t="s">
        <v>30</v>
      </c>
      <c r="E43" s="163"/>
      <c r="F43" s="164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">
      <c r="A44" s="214"/>
      <c r="B44" s="161"/>
      <c r="C44" s="61" t="s">
        <v>39</v>
      </c>
      <c r="D44" s="171" t="s">
        <v>63</v>
      </c>
      <c r="E44" s="172"/>
      <c r="F44" s="62" t="s">
        <v>29</v>
      </c>
      <c r="G44" s="165"/>
      <c r="H44" s="166"/>
      <c r="I44" s="166"/>
      <c r="J44" s="166"/>
      <c r="K44" s="166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2.75" x14ac:dyDescent="0.2">
      <c r="A45" s="214"/>
      <c r="B45" s="161"/>
      <c r="C45" s="159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10.199999999999999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2.75" x14ac:dyDescent="0.2">
      <c r="A46" s="214"/>
      <c r="B46" s="161"/>
      <c r="C46" s="159"/>
      <c r="D46" s="162" t="s">
        <v>30</v>
      </c>
      <c r="E46" s="163"/>
      <c r="F46" s="164"/>
      <c r="G46" s="29">
        <f t="shared" ref="G46:K46" si="5">SUM(G45:G45)</f>
        <v>13.6</v>
      </c>
      <c r="H46" s="29">
        <f t="shared" si="5"/>
        <v>8</v>
      </c>
      <c r="I46" s="29">
        <f t="shared" si="5"/>
        <v>10.199999999999999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-0.25000000000000006</v>
      </c>
    </row>
    <row r="47" spans="1:22" ht="25.5" customHeight="1" x14ac:dyDescent="0.2">
      <c r="A47" s="214"/>
      <c r="B47" s="161"/>
      <c r="C47" s="61" t="s">
        <v>40</v>
      </c>
      <c r="D47" s="171" t="s">
        <v>64</v>
      </c>
      <c r="E47" s="172"/>
      <c r="F47" s="62" t="s">
        <v>29</v>
      </c>
      <c r="G47" s="165"/>
      <c r="H47" s="166"/>
      <c r="I47" s="166"/>
      <c r="J47" s="166"/>
      <c r="K47" s="166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2.75" x14ac:dyDescent="0.2">
      <c r="A48" s="214"/>
      <c r="B48" s="161"/>
      <c r="C48" s="159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2.75" x14ac:dyDescent="0.2">
      <c r="A49" s="214"/>
      <c r="B49" s="161"/>
      <c r="C49" s="159"/>
      <c r="D49" s="162" t="s">
        <v>30</v>
      </c>
      <c r="E49" s="163"/>
      <c r="F49" s="164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">
      <c r="A50" s="214"/>
      <c r="B50" s="161"/>
      <c r="C50" s="259" t="s">
        <v>43</v>
      </c>
      <c r="D50" s="171" t="s">
        <v>229</v>
      </c>
      <c r="E50" s="172"/>
      <c r="F50" s="228" t="s">
        <v>29</v>
      </c>
      <c r="G50" s="237"/>
      <c r="H50" s="238"/>
      <c r="I50" s="238"/>
      <c r="J50" s="238"/>
      <c r="K50" s="238"/>
      <c r="L50" s="216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">
      <c r="A51" s="214"/>
      <c r="B51" s="161"/>
      <c r="C51" s="260"/>
      <c r="D51" s="231"/>
      <c r="E51" s="232"/>
      <c r="F51" s="233"/>
      <c r="G51" s="239"/>
      <c r="H51" s="240"/>
      <c r="I51" s="240"/>
      <c r="J51" s="240"/>
      <c r="K51" s="240"/>
      <c r="L51" s="218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2.75" x14ac:dyDescent="0.2">
      <c r="A52" s="214"/>
      <c r="B52" s="161"/>
      <c r="C52" s="242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151">
        <v>202.54300000000001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2.75" x14ac:dyDescent="0.2">
      <c r="A53" s="214"/>
      <c r="B53" s="161"/>
      <c r="C53" s="242"/>
      <c r="D53" s="78">
        <v>188714469</v>
      </c>
      <c r="E53" s="48" t="s">
        <v>311</v>
      </c>
      <c r="F53" s="27" t="s">
        <v>27</v>
      </c>
      <c r="G53" s="8"/>
      <c r="H53" s="8"/>
      <c r="I53" s="8">
        <v>51</v>
      </c>
      <c r="J53" s="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2.75" x14ac:dyDescent="0.2">
      <c r="A54" s="214"/>
      <c r="B54" s="161"/>
      <c r="C54" s="242"/>
      <c r="D54" s="146">
        <v>191130264</v>
      </c>
      <c r="E54" s="137" t="s">
        <v>23</v>
      </c>
      <c r="F54" s="147" t="s">
        <v>27</v>
      </c>
      <c r="G54" s="8"/>
      <c r="H54" s="8"/>
      <c r="I54" s="309">
        <v>11.313000000000001</v>
      </c>
      <c r="J54" s="14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2.75" x14ac:dyDescent="0.2">
      <c r="A55" s="214"/>
      <c r="B55" s="161"/>
      <c r="C55" s="242"/>
      <c r="D55" s="146">
        <v>191130983</v>
      </c>
      <c r="E55" s="137" t="s">
        <v>305</v>
      </c>
      <c r="F55" s="147" t="s">
        <v>27</v>
      </c>
      <c r="G55" s="8"/>
      <c r="H55" s="8"/>
      <c r="I55" s="309">
        <v>5.2670000000000003</v>
      </c>
      <c r="J55" s="8"/>
      <c r="K55" s="8"/>
      <c r="L55" s="28"/>
      <c r="M55" s="45"/>
      <c r="N55" s="59"/>
      <c r="O55" s="47"/>
      <c r="P55" s="51"/>
      <c r="Q55" s="51"/>
      <c r="R55" s="52"/>
      <c r="S55" s="107"/>
      <c r="T55" s="130"/>
      <c r="U55" s="130"/>
      <c r="V55" s="130"/>
      <c r="W55" s="130"/>
    </row>
    <row r="56" spans="1:25" ht="12.75" x14ac:dyDescent="0.2">
      <c r="A56" s="214"/>
      <c r="B56" s="161"/>
      <c r="C56" s="242"/>
      <c r="D56" s="243" t="s">
        <v>30</v>
      </c>
      <c r="E56" s="244"/>
      <c r="F56" s="245"/>
      <c r="G56" s="29">
        <f t="shared" ref="G56:K56" si="7">SUM(G52:G52)</f>
        <v>108.929</v>
      </c>
      <c r="H56" s="29">
        <f t="shared" si="7"/>
        <v>172.9</v>
      </c>
      <c r="I56" s="29">
        <f>SUM(I52:I55)</f>
        <v>270.12299999999999</v>
      </c>
      <c r="J56" s="29">
        <f t="shared" si="7"/>
        <v>190.2</v>
      </c>
      <c r="K56" s="29">
        <f t="shared" si="7"/>
        <v>209.2</v>
      </c>
      <c r="L56" s="13" t="s">
        <v>27</v>
      </c>
      <c r="M56" s="30" t="s">
        <v>27</v>
      </c>
      <c r="N56" s="30" t="s">
        <v>27</v>
      </c>
      <c r="O56" s="30" t="s">
        <v>27</v>
      </c>
      <c r="P56" s="30" t="s">
        <v>27</v>
      </c>
      <c r="Q56" s="30" t="s">
        <v>27</v>
      </c>
      <c r="R56" s="30" t="s">
        <v>27</v>
      </c>
      <c r="S56" s="109">
        <f>(I56-G56)/G56</f>
        <v>1.4798079482965967</v>
      </c>
    </row>
    <row r="57" spans="1:25" ht="12.75" x14ac:dyDescent="0.2">
      <c r="A57" s="214"/>
      <c r="B57" s="161"/>
      <c r="C57" s="175" t="s">
        <v>118</v>
      </c>
      <c r="D57" s="171" t="s">
        <v>69</v>
      </c>
      <c r="E57" s="172"/>
      <c r="F57" s="228" t="s">
        <v>29</v>
      </c>
      <c r="G57" s="165"/>
      <c r="H57" s="166"/>
      <c r="I57" s="166"/>
      <c r="J57" s="166"/>
      <c r="K57" s="166"/>
      <c r="L57" s="216" t="s">
        <v>27</v>
      </c>
      <c r="M57" s="36" t="s">
        <v>139</v>
      </c>
      <c r="N57" s="58" t="s">
        <v>70</v>
      </c>
      <c r="O57" s="4" t="s">
        <v>42</v>
      </c>
      <c r="P57" s="88">
        <v>62</v>
      </c>
      <c r="Q57" s="88">
        <v>62</v>
      </c>
      <c r="R57" s="88">
        <v>62</v>
      </c>
      <c r="S57" s="107"/>
    </row>
    <row r="58" spans="1:25" ht="9" customHeight="1" x14ac:dyDescent="0.2">
      <c r="A58" s="214"/>
      <c r="B58" s="161"/>
      <c r="C58" s="176"/>
      <c r="D58" s="173"/>
      <c r="E58" s="174"/>
      <c r="F58" s="229"/>
      <c r="G58" s="167"/>
      <c r="H58" s="168"/>
      <c r="I58" s="168"/>
      <c r="J58" s="168"/>
      <c r="K58" s="168"/>
      <c r="L58" s="217"/>
      <c r="M58" s="36" t="s">
        <v>140</v>
      </c>
      <c r="N58" s="58" t="s">
        <v>71</v>
      </c>
      <c r="O58" s="4" t="s">
        <v>42</v>
      </c>
      <c r="P58" s="88">
        <v>770</v>
      </c>
      <c r="Q58" s="88">
        <v>770</v>
      </c>
      <c r="R58" s="88">
        <v>770</v>
      </c>
      <c r="S58" s="107"/>
    </row>
    <row r="59" spans="1:25" ht="9" customHeight="1" x14ac:dyDescent="0.2">
      <c r="A59" s="214"/>
      <c r="B59" s="161"/>
      <c r="C59" s="176"/>
      <c r="D59" s="173"/>
      <c r="E59" s="174"/>
      <c r="F59" s="229"/>
      <c r="G59" s="167"/>
      <c r="H59" s="168"/>
      <c r="I59" s="168"/>
      <c r="J59" s="168"/>
      <c r="K59" s="168"/>
      <c r="L59" s="217"/>
      <c r="M59" s="36" t="s">
        <v>141</v>
      </c>
      <c r="N59" s="58" t="s">
        <v>72</v>
      </c>
      <c r="O59" s="4" t="s">
        <v>42</v>
      </c>
      <c r="P59" s="88">
        <v>615</v>
      </c>
      <c r="Q59" s="88">
        <v>615</v>
      </c>
      <c r="R59" s="88">
        <v>615</v>
      </c>
      <c r="S59" s="107"/>
    </row>
    <row r="60" spans="1:25" ht="9" customHeight="1" x14ac:dyDescent="0.2">
      <c r="A60" s="214"/>
      <c r="B60" s="161"/>
      <c r="C60" s="176"/>
      <c r="D60" s="173"/>
      <c r="E60" s="174"/>
      <c r="F60" s="229"/>
      <c r="G60" s="169"/>
      <c r="H60" s="170"/>
      <c r="I60" s="170"/>
      <c r="J60" s="170"/>
      <c r="K60" s="170"/>
      <c r="L60" s="217"/>
      <c r="M60" s="36" t="s">
        <v>142</v>
      </c>
      <c r="N60" s="58" t="s">
        <v>73</v>
      </c>
      <c r="O60" s="4" t="s">
        <v>42</v>
      </c>
      <c r="P60" s="88">
        <v>136</v>
      </c>
      <c r="Q60" s="88">
        <v>138</v>
      </c>
      <c r="R60" s="88">
        <v>140</v>
      </c>
      <c r="S60" s="107"/>
    </row>
    <row r="61" spans="1:25" ht="12.75" x14ac:dyDescent="0.2">
      <c r="A61" s="214"/>
      <c r="B61" s="161"/>
      <c r="C61" s="159" t="s">
        <v>118</v>
      </c>
      <c r="D61" s="54">
        <v>188714469</v>
      </c>
      <c r="E61" s="55" t="s">
        <v>22</v>
      </c>
      <c r="F61" s="27" t="s">
        <v>27</v>
      </c>
      <c r="G61" s="8">
        <v>558.20000000000005</v>
      </c>
      <c r="H61" s="8">
        <v>700</v>
      </c>
      <c r="I61" s="8">
        <v>596.70000000000005</v>
      </c>
      <c r="J61" s="8">
        <v>800</v>
      </c>
      <c r="K61" s="8">
        <v>800</v>
      </c>
      <c r="L61" s="28" t="s">
        <v>27</v>
      </c>
      <c r="M61" s="45"/>
      <c r="N61" s="46"/>
      <c r="O61" s="47"/>
      <c r="P61" s="51"/>
      <c r="Q61" s="51"/>
      <c r="R61" s="52"/>
      <c r="S61" s="107"/>
    </row>
    <row r="62" spans="1:25" ht="12.75" x14ac:dyDescent="0.2">
      <c r="A62" s="214"/>
      <c r="B62" s="161"/>
      <c r="C62" s="159"/>
      <c r="D62" s="162" t="s">
        <v>30</v>
      </c>
      <c r="E62" s="163"/>
      <c r="F62" s="164"/>
      <c r="G62" s="29">
        <f t="shared" ref="G62:K62" si="8">SUM(G61:G61)</f>
        <v>558.20000000000005</v>
      </c>
      <c r="H62" s="29">
        <f t="shared" si="8"/>
        <v>700</v>
      </c>
      <c r="I62" s="29">
        <f t="shared" si="8"/>
        <v>596.70000000000005</v>
      </c>
      <c r="J62" s="29">
        <f t="shared" si="8"/>
        <v>800</v>
      </c>
      <c r="K62" s="29">
        <f t="shared" si="8"/>
        <v>800</v>
      </c>
      <c r="L62" s="13" t="s">
        <v>27</v>
      </c>
      <c r="M62" s="30" t="s">
        <v>27</v>
      </c>
      <c r="N62" s="30" t="s">
        <v>27</v>
      </c>
      <c r="O62" s="30" t="s">
        <v>27</v>
      </c>
      <c r="P62" s="30" t="s">
        <v>27</v>
      </c>
      <c r="Q62" s="30" t="s">
        <v>27</v>
      </c>
      <c r="R62" s="30" t="s">
        <v>27</v>
      </c>
      <c r="S62" s="109">
        <f>(I62-G62)/G62</f>
        <v>6.8971694733070577E-2</v>
      </c>
    </row>
    <row r="63" spans="1:25" ht="13.5" x14ac:dyDescent="0.2">
      <c r="A63" s="214"/>
      <c r="B63" s="161"/>
      <c r="C63" s="61" t="s">
        <v>136</v>
      </c>
      <c r="D63" s="171" t="s">
        <v>74</v>
      </c>
      <c r="E63" s="172"/>
      <c r="F63" s="62" t="s">
        <v>29</v>
      </c>
      <c r="G63" s="165"/>
      <c r="H63" s="166"/>
      <c r="I63" s="166"/>
      <c r="J63" s="166"/>
      <c r="K63" s="166"/>
      <c r="L63" s="28" t="s">
        <v>27</v>
      </c>
      <c r="M63" s="36" t="s">
        <v>143</v>
      </c>
      <c r="N63" s="48" t="s">
        <v>75</v>
      </c>
      <c r="O63" s="4" t="s">
        <v>42</v>
      </c>
      <c r="P63" s="88">
        <v>192</v>
      </c>
      <c r="Q63" s="88">
        <v>192</v>
      </c>
      <c r="R63" s="88">
        <v>192</v>
      </c>
      <c r="S63" s="107"/>
      <c r="T63" s="130"/>
      <c r="U63" s="130"/>
      <c r="V63" s="130"/>
      <c r="W63" s="130"/>
      <c r="X63" s="130"/>
      <c r="Y63" s="130"/>
    </row>
    <row r="64" spans="1:25" ht="12.75" x14ac:dyDescent="0.2">
      <c r="A64" s="214"/>
      <c r="B64" s="161"/>
      <c r="C64" s="159" t="s">
        <v>136</v>
      </c>
      <c r="D64" s="54">
        <v>188714469</v>
      </c>
      <c r="E64" s="55" t="s">
        <v>22</v>
      </c>
      <c r="F64" s="27" t="s">
        <v>27</v>
      </c>
      <c r="G64" s="8">
        <v>89.8</v>
      </c>
      <c r="H64" s="8">
        <v>100</v>
      </c>
      <c r="I64" s="8">
        <v>112.8</v>
      </c>
      <c r="J64" s="8">
        <v>100</v>
      </c>
      <c r="K64" s="8">
        <v>100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2.75" x14ac:dyDescent="0.2">
      <c r="A65" s="214"/>
      <c r="B65" s="161"/>
      <c r="C65" s="159"/>
      <c r="D65" s="60">
        <v>188714469</v>
      </c>
      <c r="E65" s="56" t="s">
        <v>23</v>
      </c>
      <c r="F65" s="27" t="s">
        <v>27</v>
      </c>
      <c r="G65" s="8">
        <v>154.9</v>
      </c>
      <c r="H65" s="8">
        <v>156.80000000000001</v>
      </c>
      <c r="I65" s="8">
        <v>157.30000000000001</v>
      </c>
      <c r="J65" s="8">
        <v>156.80000000000001</v>
      </c>
      <c r="K65" s="8">
        <v>156.80000000000001</v>
      </c>
      <c r="L65" s="28" t="s">
        <v>27</v>
      </c>
      <c r="M65" s="45"/>
      <c r="N65" s="46"/>
      <c r="O65" s="47"/>
      <c r="P65" s="51"/>
      <c r="Q65" s="51"/>
      <c r="R65" s="52"/>
      <c r="S65" s="107"/>
    </row>
    <row r="66" spans="1:19" ht="12.75" x14ac:dyDescent="0.2">
      <c r="A66" s="214"/>
      <c r="B66" s="161"/>
      <c r="C66" s="159"/>
      <c r="D66" s="162" t="s">
        <v>30</v>
      </c>
      <c r="E66" s="163"/>
      <c r="F66" s="164"/>
      <c r="G66" s="29">
        <f>SUM(G64:G65)</f>
        <v>244.7</v>
      </c>
      <c r="H66" s="29">
        <f t="shared" ref="H66:K66" si="9">SUM(H64:H65)</f>
        <v>256.8</v>
      </c>
      <c r="I66" s="29">
        <f t="shared" si="9"/>
        <v>270.10000000000002</v>
      </c>
      <c r="J66" s="29">
        <f t="shared" si="9"/>
        <v>256.8</v>
      </c>
      <c r="K66" s="29">
        <f t="shared" si="9"/>
        <v>256.8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08">
        <f>(I66-G66)/G66</f>
        <v>0.10380057212913786</v>
      </c>
    </row>
    <row r="67" spans="1:19" ht="25.5" customHeight="1" x14ac:dyDescent="0.2">
      <c r="A67" s="214"/>
      <c r="B67" s="161"/>
      <c r="C67" s="61" t="s">
        <v>137</v>
      </c>
      <c r="D67" s="171" t="s">
        <v>76</v>
      </c>
      <c r="E67" s="172"/>
      <c r="F67" s="62" t="s">
        <v>29</v>
      </c>
      <c r="G67" s="165"/>
      <c r="H67" s="166"/>
      <c r="I67" s="166"/>
      <c r="J67" s="166"/>
      <c r="K67" s="166"/>
      <c r="L67" s="28" t="s">
        <v>27</v>
      </c>
      <c r="M67" s="36" t="s">
        <v>144</v>
      </c>
      <c r="N67" s="48" t="s">
        <v>207</v>
      </c>
      <c r="O67" s="4" t="s">
        <v>42</v>
      </c>
      <c r="P67" s="88">
        <v>60</v>
      </c>
      <c r="Q67" s="88">
        <v>60</v>
      </c>
      <c r="R67" s="88">
        <v>60</v>
      </c>
      <c r="S67" s="107"/>
    </row>
    <row r="68" spans="1:19" ht="12.75" x14ac:dyDescent="0.2">
      <c r="A68" s="214"/>
      <c r="B68" s="161"/>
      <c r="C68" s="159" t="s">
        <v>137</v>
      </c>
      <c r="D68" s="60">
        <v>188714469</v>
      </c>
      <c r="E68" s="55" t="s">
        <v>22</v>
      </c>
      <c r="F68" s="27" t="s">
        <v>27</v>
      </c>
      <c r="G68" s="8">
        <v>45</v>
      </c>
      <c r="H68" s="8">
        <v>75.5</v>
      </c>
      <c r="I68" s="8">
        <v>86.5</v>
      </c>
      <c r="J68" s="8">
        <v>85</v>
      </c>
      <c r="K68" s="8">
        <v>85</v>
      </c>
      <c r="L68" s="28" t="s">
        <v>27</v>
      </c>
      <c r="M68" s="45"/>
      <c r="N68" s="46"/>
      <c r="O68" s="47"/>
      <c r="P68" s="51"/>
      <c r="Q68" s="51"/>
      <c r="R68" s="52"/>
      <c r="S68" s="107"/>
    </row>
    <row r="69" spans="1:19" ht="12.75" x14ac:dyDescent="0.2">
      <c r="A69" s="214"/>
      <c r="B69" s="161"/>
      <c r="C69" s="159"/>
      <c r="D69" s="162" t="s">
        <v>30</v>
      </c>
      <c r="E69" s="163"/>
      <c r="F69" s="164"/>
      <c r="G69" s="29">
        <f t="shared" ref="G69:K69" si="10">SUM(G68:G68)</f>
        <v>45</v>
      </c>
      <c r="H69" s="29">
        <f t="shared" si="10"/>
        <v>75.5</v>
      </c>
      <c r="I69" s="29">
        <f t="shared" si="10"/>
        <v>86.5</v>
      </c>
      <c r="J69" s="29">
        <f t="shared" si="10"/>
        <v>85</v>
      </c>
      <c r="K69" s="29">
        <f t="shared" si="10"/>
        <v>85</v>
      </c>
      <c r="L69" s="13" t="s">
        <v>27</v>
      </c>
      <c r="M69" s="30" t="s">
        <v>27</v>
      </c>
      <c r="N69" s="30" t="s">
        <v>27</v>
      </c>
      <c r="O69" s="30" t="s">
        <v>27</v>
      </c>
      <c r="P69" s="30" t="s">
        <v>27</v>
      </c>
      <c r="Q69" s="30" t="s">
        <v>27</v>
      </c>
      <c r="R69" s="30" t="s">
        <v>27</v>
      </c>
      <c r="S69" s="109">
        <f>(I69-G69)/G69</f>
        <v>0.92222222222222228</v>
      </c>
    </row>
    <row r="70" spans="1:19" ht="12.75" x14ac:dyDescent="0.2">
      <c r="A70" s="214"/>
      <c r="B70" s="161"/>
      <c r="C70" s="175" t="s">
        <v>138</v>
      </c>
      <c r="D70" s="171" t="s">
        <v>117</v>
      </c>
      <c r="E70" s="172"/>
      <c r="F70" s="228" t="s">
        <v>29</v>
      </c>
      <c r="G70" s="165"/>
      <c r="H70" s="166"/>
      <c r="I70" s="166"/>
      <c r="J70" s="166"/>
      <c r="K70" s="166"/>
      <c r="L70" s="216" t="s">
        <v>27</v>
      </c>
      <c r="M70" s="36" t="s">
        <v>145</v>
      </c>
      <c r="N70" s="48" t="s">
        <v>77</v>
      </c>
      <c r="O70" s="4" t="s">
        <v>42</v>
      </c>
      <c r="P70" s="88">
        <v>4000</v>
      </c>
      <c r="Q70" s="88">
        <v>4000</v>
      </c>
      <c r="R70" s="88">
        <v>4000</v>
      </c>
      <c r="S70" s="107"/>
    </row>
    <row r="71" spans="1:19" ht="12.75" x14ac:dyDescent="0.2">
      <c r="A71" s="214"/>
      <c r="B71" s="161"/>
      <c r="C71" s="176"/>
      <c r="D71" s="173"/>
      <c r="E71" s="174"/>
      <c r="F71" s="233"/>
      <c r="G71" s="169"/>
      <c r="H71" s="170"/>
      <c r="I71" s="170"/>
      <c r="J71" s="170"/>
      <c r="K71" s="170"/>
      <c r="L71" s="217"/>
      <c r="M71" s="36" t="s">
        <v>255</v>
      </c>
      <c r="N71" s="48" t="s">
        <v>78</v>
      </c>
      <c r="O71" s="4" t="s">
        <v>42</v>
      </c>
      <c r="P71" s="88">
        <v>1400</v>
      </c>
      <c r="Q71" s="88">
        <v>1400</v>
      </c>
      <c r="R71" s="88">
        <v>1400</v>
      </c>
      <c r="S71" s="107"/>
    </row>
    <row r="72" spans="1:19" ht="12.75" x14ac:dyDescent="0.2">
      <c r="A72" s="214"/>
      <c r="B72" s="161"/>
      <c r="C72" s="89"/>
      <c r="D72" s="28">
        <v>188714469</v>
      </c>
      <c r="E72" s="48" t="s">
        <v>22</v>
      </c>
      <c r="F72" s="27" t="s">
        <v>27</v>
      </c>
      <c r="G72" s="8">
        <v>2014.5</v>
      </c>
      <c r="H72" s="8">
        <v>3401.5</v>
      </c>
      <c r="I72" s="8">
        <v>2921.6</v>
      </c>
      <c r="J72" s="149">
        <v>3402</v>
      </c>
      <c r="K72" s="90">
        <v>3402</v>
      </c>
      <c r="L72" s="216" t="s">
        <v>27</v>
      </c>
      <c r="M72" s="45"/>
      <c r="N72" s="46"/>
      <c r="O72" s="47"/>
      <c r="P72" s="51"/>
      <c r="Q72" s="51"/>
      <c r="R72" s="52"/>
      <c r="S72" s="107"/>
    </row>
    <row r="73" spans="1:19" ht="12.75" x14ac:dyDescent="0.2">
      <c r="A73" s="214"/>
      <c r="B73" s="161"/>
      <c r="C73" s="159" t="s">
        <v>138</v>
      </c>
      <c r="D73" s="94">
        <v>188714469</v>
      </c>
      <c r="E73" s="95" t="s">
        <v>23</v>
      </c>
      <c r="F73" s="27" t="s">
        <v>27</v>
      </c>
      <c r="G73" s="8">
        <v>433.7</v>
      </c>
      <c r="H73" s="8">
        <v>336.7</v>
      </c>
      <c r="I73" s="148">
        <v>665.8</v>
      </c>
      <c r="J73" s="8">
        <v>403.8</v>
      </c>
      <c r="K73" s="8">
        <v>444.2</v>
      </c>
      <c r="L73" s="217"/>
      <c r="M73" s="45"/>
      <c r="N73" s="46"/>
      <c r="O73" s="47"/>
      <c r="P73" s="51"/>
      <c r="Q73" s="51"/>
      <c r="R73" s="52"/>
      <c r="S73" s="107"/>
    </row>
    <row r="74" spans="1:19" ht="12.75" x14ac:dyDescent="0.2">
      <c r="A74" s="214"/>
      <c r="B74" s="200"/>
      <c r="C74" s="159"/>
      <c r="D74" s="162" t="s">
        <v>30</v>
      </c>
      <c r="E74" s="163"/>
      <c r="F74" s="164"/>
      <c r="G74" s="29">
        <f>SUM(G72:G73)</f>
        <v>2448.1999999999998</v>
      </c>
      <c r="H74" s="29">
        <f t="shared" ref="H74" si="11">SUM(H72:H73)</f>
        <v>3738.2</v>
      </c>
      <c r="I74" s="29">
        <f t="shared" ref="I74" si="12">SUM(I72:I73)</f>
        <v>3587.3999999999996</v>
      </c>
      <c r="J74" s="29">
        <f t="shared" ref="J74" si="13">SUM(J72:J73)</f>
        <v>3805.8</v>
      </c>
      <c r="K74" s="29">
        <f t="shared" ref="K74" si="14">SUM(K72:K73)</f>
        <v>3846.2</v>
      </c>
      <c r="L74" s="13" t="s">
        <v>27</v>
      </c>
      <c r="M74" s="30" t="s">
        <v>27</v>
      </c>
      <c r="N74" s="30" t="s">
        <v>27</v>
      </c>
      <c r="O74" s="30" t="s">
        <v>27</v>
      </c>
      <c r="P74" s="30" t="s">
        <v>27</v>
      </c>
      <c r="Q74" s="30" t="s">
        <v>27</v>
      </c>
      <c r="R74" s="30" t="s">
        <v>27</v>
      </c>
      <c r="S74" s="108">
        <f>(I74-G74)/G74</f>
        <v>0.46532146066497831</v>
      </c>
    </row>
    <row r="75" spans="1:19" ht="12.75" x14ac:dyDescent="0.2">
      <c r="A75" s="214"/>
      <c r="B75" s="70" t="s">
        <v>0</v>
      </c>
      <c r="C75" s="241" t="s">
        <v>2</v>
      </c>
      <c r="D75" s="197"/>
      <c r="E75" s="197"/>
      <c r="F75" s="198"/>
      <c r="G75" s="31">
        <f>G18+G22+G29+G35+G43+G46+G49+G56+G62+G66+G69+G74</f>
        <v>6029.7309999999998</v>
      </c>
      <c r="H75" s="31">
        <f t="shared" ref="H75:K75" si="15">H18+H22+H29+H35+H43+H46+H49+H56+H62+H66+H69+H74</f>
        <v>7876.4359999999997</v>
      </c>
      <c r="I75" s="31">
        <f t="shared" si="15"/>
        <v>7958.9859999999999</v>
      </c>
      <c r="J75" s="31">
        <f t="shared" si="15"/>
        <v>8162.7659999999996</v>
      </c>
      <c r="K75" s="31">
        <f t="shared" si="15"/>
        <v>8355.7690000000002</v>
      </c>
      <c r="L75" s="32" t="s">
        <v>27</v>
      </c>
      <c r="M75" s="33" t="s">
        <v>27</v>
      </c>
      <c r="N75" s="33" t="s">
        <v>27</v>
      </c>
      <c r="O75" s="33" t="s">
        <v>27</v>
      </c>
      <c r="P75" s="33" t="s">
        <v>27</v>
      </c>
      <c r="Q75" s="33" t="s">
        <v>27</v>
      </c>
      <c r="R75" s="33" t="s">
        <v>27</v>
      </c>
      <c r="S75" s="107"/>
    </row>
    <row r="76" spans="1:19" ht="10.5" customHeight="1" x14ac:dyDescent="0.2">
      <c r="A76" s="214"/>
      <c r="B76" s="280" t="s">
        <v>18</v>
      </c>
      <c r="C76" s="283" t="s">
        <v>237</v>
      </c>
      <c r="D76" s="283"/>
      <c r="E76" s="284"/>
      <c r="F76" s="250" t="s">
        <v>116</v>
      </c>
      <c r="G76" s="253"/>
      <c r="H76" s="254"/>
      <c r="I76" s="254"/>
      <c r="J76" s="254"/>
      <c r="K76" s="254"/>
      <c r="L76" s="205" t="s">
        <v>148</v>
      </c>
      <c r="M76" s="34" t="s">
        <v>68</v>
      </c>
      <c r="N76" s="68" t="s">
        <v>210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">
      <c r="A77" s="214"/>
      <c r="B77" s="281"/>
      <c r="C77" s="211"/>
      <c r="D77" s="211"/>
      <c r="E77" s="285"/>
      <c r="F77" s="206"/>
      <c r="G77" s="255"/>
      <c r="H77" s="256"/>
      <c r="I77" s="256"/>
      <c r="J77" s="256"/>
      <c r="K77" s="256"/>
      <c r="L77" s="206"/>
      <c r="M77" s="34" t="s">
        <v>146</v>
      </c>
      <c r="N77" s="68" t="s">
        <v>124</v>
      </c>
      <c r="O77" s="35" t="s">
        <v>19</v>
      </c>
      <c r="P77" s="79">
        <v>100</v>
      </c>
      <c r="Q77" s="79">
        <v>100</v>
      </c>
      <c r="R77" s="79">
        <v>100</v>
      </c>
      <c r="S77" s="107"/>
    </row>
    <row r="78" spans="1:19" ht="10.5" customHeight="1" x14ac:dyDescent="0.2">
      <c r="A78" s="214"/>
      <c r="B78" s="282"/>
      <c r="C78" s="270"/>
      <c r="D78" s="270"/>
      <c r="E78" s="271"/>
      <c r="F78" s="251"/>
      <c r="G78" s="257"/>
      <c r="H78" s="258"/>
      <c r="I78" s="258"/>
      <c r="J78" s="258"/>
      <c r="K78" s="258"/>
      <c r="L78" s="251"/>
      <c r="M78" s="34" t="s">
        <v>147</v>
      </c>
      <c r="N78" s="86" t="s">
        <v>211</v>
      </c>
      <c r="O78" s="35" t="s">
        <v>19</v>
      </c>
      <c r="P78" s="79">
        <v>98</v>
      </c>
      <c r="Q78" s="79">
        <v>98</v>
      </c>
      <c r="R78" s="79">
        <v>98</v>
      </c>
      <c r="S78" s="107"/>
    </row>
    <row r="79" spans="1:19" ht="10.5" customHeight="1" x14ac:dyDescent="0.2">
      <c r="A79" s="214"/>
      <c r="B79" s="160" t="s">
        <v>18</v>
      </c>
      <c r="C79" s="246" t="s">
        <v>0</v>
      </c>
      <c r="D79" s="171" t="s">
        <v>79</v>
      </c>
      <c r="E79" s="172"/>
      <c r="F79" s="228" t="s">
        <v>29</v>
      </c>
      <c r="G79" s="165"/>
      <c r="H79" s="166"/>
      <c r="I79" s="166"/>
      <c r="J79" s="166"/>
      <c r="K79" s="166"/>
      <c r="L79" s="216" t="s">
        <v>27</v>
      </c>
      <c r="M79" s="36" t="s">
        <v>252</v>
      </c>
      <c r="N79" s="48" t="s">
        <v>239</v>
      </c>
      <c r="O79" s="4" t="s">
        <v>42</v>
      </c>
      <c r="P79" s="88">
        <v>72</v>
      </c>
      <c r="Q79" s="88">
        <v>72</v>
      </c>
      <c r="R79" s="88">
        <v>72</v>
      </c>
      <c r="S79" s="107"/>
    </row>
    <row r="80" spans="1:19" ht="10.5" customHeight="1" x14ac:dyDescent="0.2">
      <c r="A80" s="214"/>
      <c r="B80" s="161"/>
      <c r="C80" s="247"/>
      <c r="D80" s="173"/>
      <c r="E80" s="174"/>
      <c r="F80" s="229"/>
      <c r="G80" s="167"/>
      <c r="H80" s="168"/>
      <c r="I80" s="168"/>
      <c r="J80" s="168"/>
      <c r="K80" s="168"/>
      <c r="L80" s="217"/>
      <c r="M80" s="36" t="s">
        <v>253</v>
      </c>
      <c r="N80" s="48" t="s">
        <v>240</v>
      </c>
      <c r="O80" s="4" t="s">
        <v>42</v>
      </c>
      <c r="P80" s="88">
        <v>11</v>
      </c>
      <c r="Q80" s="88">
        <v>11</v>
      </c>
      <c r="R80" s="88">
        <v>11</v>
      </c>
      <c r="S80" s="107"/>
    </row>
    <row r="81" spans="1:19" ht="10.5" customHeight="1" x14ac:dyDescent="0.2">
      <c r="A81" s="214"/>
      <c r="B81" s="161"/>
      <c r="C81" s="247"/>
      <c r="D81" s="173"/>
      <c r="E81" s="174"/>
      <c r="F81" s="229"/>
      <c r="G81" s="167"/>
      <c r="H81" s="168"/>
      <c r="I81" s="168"/>
      <c r="J81" s="168"/>
      <c r="K81" s="168"/>
      <c r="L81" s="217"/>
      <c r="M81" s="36" t="s">
        <v>263</v>
      </c>
      <c r="N81" s="48" t="s">
        <v>56</v>
      </c>
      <c r="O81" s="4" t="s">
        <v>42</v>
      </c>
      <c r="P81" s="88">
        <v>193</v>
      </c>
      <c r="Q81" s="88">
        <v>193</v>
      </c>
      <c r="R81" s="88">
        <v>193</v>
      </c>
      <c r="S81" s="107"/>
    </row>
    <row r="82" spans="1:19" ht="10.5" customHeight="1" x14ac:dyDescent="0.2">
      <c r="A82" s="214"/>
      <c r="B82" s="161"/>
      <c r="C82" s="247"/>
      <c r="D82" s="173"/>
      <c r="E82" s="174"/>
      <c r="F82" s="229"/>
      <c r="G82" s="167"/>
      <c r="H82" s="168"/>
      <c r="I82" s="168"/>
      <c r="J82" s="168"/>
      <c r="K82" s="168"/>
      <c r="L82" s="217"/>
      <c r="M82" s="36" t="s">
        <v>264</v>
      </c>
      <c r="N82" s="48" t="s">
        <v>58</v>
      </c>
      <c r="O82" s="4" t="s">
        <v>42</v>
      </c>
      <c r="P82" s="88">
        <v>19</v>
      </c>
      <c r="Q82" s="88">
        <v>20</v>
      </c>
      <c r="R82" s="88">
        <v>20</v>
      </c>
      <c r="S82" s="107"/>
    </row>
    <row r="83" spans="1:19" ht="10.5" customHeight="1" x14ac:dyDescent="0.2">
      <c r="A83" s="214"/>
      <c r="B83" s="161"/>
      <c r="C83" s="247"/>
      <c r="D83" s="173"/>
      <c r="E83" s="174"/>
      <c r="F83" s="229"/>
      <c r="G83" s="167"/>
      <c r="H83" s="168"/>
      <c r="I83" s="168"/>
      <c r="J83" s="168"/>
      <c r="K83" s="168"/>
      <c r="L83" s="217"/>
      <c r="M83" s="36" t="s">
        <v>265</v>
      </c>
      <c r="N83" s="48" t="s">
        <v>57</v>
      </c>
      <c r="O83" s="4" t="s">
        <v>20</v>
      </c>
      <c r="P83" s="88">
        <v>46</v>
      </c>
      <c r="Q83" s="88">
        <v>46</v>
      </c>
      <c r="R83" s="88">
        <v>46</v>
      </c>
      <c r="S83" s="107"/>
    </row>
    <row r="84" spans="1:19" ht="12.75" x14ac:dyDescent="0.2">
      <c r="A84" s="214"/>
      <c r="B84" s="161"/>
      <c r="C84" s="159" t="s">
        <v>0</v>
      </c>
      <c r="D84" s="54">
        <v>271759610</v>
      </c>
      <c r="E84" s="37" t="s">
        <v>22</v>
      </c>
      <c r="F84" s="27" t="s">
        <v>27</v>
      </c>
      <c r="G84" s="8">
        <v>1233.1600000000001</v>
      </c>
      <c r="H84" s="8">
        <v>1809.7</v>
      </c>
      <c r="I84" s="8">
        <v>1447.9</v>
      </c>
      <c r="J84" s="8">
        <v>1990</v>
      </c>
      <c r="K84" s="8">
        <v>2190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2.75" x14ac:dyDescent="0.2">
      <c r="A85" s="214"/>
      <c r="B85" s="161"/>
      <c r="C85" s="159"/>
      <c r="D85" s="94">
        <v>271759610</v>
      </c>
      <c r="E85" s="48" t="s">
        <v>23</v>
      </c>
      <c r="F85" s="27" t="s">
        <v>27</v>
      </c>
      <c r="G85" s="8">
        <v>238.22</v>
      </c>
      <c r="H85" s="8">
        <v>158.19999999999999</v>
      </c>
      <c r="I85" s="8">
        <v>151.994</v>
      </c>
      <c r="J85" s="8">
        <v>174</v>
      </c>
      <c r="K85" s="8">
        <v>191.4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2.75" x14ac:dyDescent="0.2">
      <c r="A86" s="214"/>
      <c r="B86" s="161"/>
      <c r="C86" s="159"/>
      <c r="D86" s="54">
        <v>271759610</v>
      </c>
      <c r="E86" s="37" t="s">
        <v>25</v>
      </c>
      <c r="F86" s="27" t="s">
        <v>27</v>
      </c>
      <c r="G86" s="8">
        <v>38.200000000000003</v>
      </c>
      <c r="H86" s="8">
        <v>40</v>
      </c>
      <c r="I86" s="8">
        <v>70.2</v>
      </c>
      <c r="J86" s="8">
        <v>40</v>
      </c>
      <c r="K86" s="8">
        <v>40</v>
      </c>
      <c r="L86" s="27" t="s">
        <v>27</v>
      </c>
      <c r="M86" s="45"/>
      <c r="N86" s="59"/>
      <c r="O86" s="47"/>
      <c r="P86" s="51"/>
      <c r="Q86" s="51"/>
      <c r="R86" s="52"/>
      <c r="S86" s="107"/>
    </row>
    <row r="87" spans="1:19" ht="12.75" x14ac:dyDescent="0.2">
      <c r="A87" s="214"/>
      <c r="B87" s="161"/>
      <c r="C87" s="159"/>
      <c r="D87" s="162" t="s">
        <v>30</v>
      </c>
      <c r="E87" s="163"/>
      <c r="F87" s="164"/>
      <c r="G87" s="29">
        <f>SUM(G84:G86)</f>
        <v>1509.5800000000002</v>
      </c>
      <c r="H87" s="29">
        <f t="shared" ref="H87:K87" si="16">SUM(H84:H86)</f>
        <v>2007.9</v>
      </c>
      <c r="I87" s="29">
        <f t="shared" si="16"/>
        <v>1670.0940000000001</v>
      </c>
      <c r="J87" s="29">
        <f t="shared" si="16"/>
        <v>2204</v>
      </c>
      <c r="K87" s="29">
        <f t="shared" si="16"/>
        <v>2421.4</v>
      </c>
      <c r="L87" s="13" t="s">
        <v>27</v>
      </c>
      <c r="M87" s="30" t="s">
        <v>27</v>
      </c>
      <c r="N87" s="30" t="s">
        <v>27</v>
      </c>
      <c r="O87" s="30" t="s">
        <v>27</v>
      </c>
      <c r="P87" s="30" t="s">
        <v>27</v>
      </c>
      <c r="Q87" s="30" t="s">
        <v>27</v>
      </c>
      <c r="R87" s="30" t="s">
        <v>27</v>
      </c>
      <c r="S87" s="108">
        <f>(I87-G87)/G87</f>
        <v>0.10633023754951701</v>
      </c>
    </row>
    <row r="88" spans="1:19" ht="9" customHeight="1" x14ac:dyDescent="0.2">
      <c r="A88" s="214"/>
      <c r="B88" s="161"/>
      <c r="C88" s="175" t="s">
        <v>18</v>
      </c>
      <c r="D88" s="171" t="s">
        <v>41</v>
      </c>
      <c r="E88" s="172"/>
      <c r="F88" s="228" t="s">
        <v>29</v>
      </c>
      <c r="G88" s="165"/>
      <c r="H88" s="166"/>
      <c r="I88" s="166"/>
      <c r="J88" s="166"/>
      <c r="K88" s="166"/>
      <c r="L88" s="216" t="s">
        <v>27</v>
      </c>
      <c r="M88" s="36" t="s">
        <v>257</v>
      </c>
      <c r="N88" s="48" t="s">
        <v>241</v>
      </c>
      <c r="O88" s="4" t="s">
        <v>20</v>
      </c>
      <c r="P88" s="88">
        <v>2</v>
      </c>
      <c r="Q88" s="88">
        <v>3</v>
      </c>
      <c r="R88" s="88">
        <v>4</v>
      </c>
      <c r="S88" s="107"/>
    </row>
    <row r="89" spans="1:19" ht="9" customHeight="1" x14ac:dyDescent="0.2">
      <c r="A89" s="214"/>
      <c r="B89" s="161"/>
      <c r="C89" s="176"/>
      <c r="D89" s="173"/>
      <c r="E89" s="174"/>
      <c r="F89" s="229"/>
      <c r="G89" s="167"/>
      <c r="H89" s="168"/>
      <c r="I89" s="168"/>
      <c r="J89" s="168"/>
      <c r="K89" s="168"/>
      <c r="L89" s="217"/>
      <c r="M89" s="36" t="s">
        <v>149</v>
      </c>
      <c r="N89" s="48" t="s">
        <v>256</v>
      </c>
      <c r="O89" s="4" t="s">
        <v>20</v>
      </c>
      <c r="P89" s="88">
        <v>10</v>
      </c>
      <c r="Q89" s="88">
        <v>12</v>
      </c>
      <c r="R89" s="88">
        <v>15</v>
      </c>
      <c r="S89" s="107"/>
    </row>
    <row r="90" spans="1:19" ht="9" customHeight="1" x14ac:dyDescent="0.2">
      <c r="A90" s="214"/>
      <c r="B90" s="161"/>
      <c r="C90" s="176"/>
      <c r="D90" s="173"/>
      <c r="E90" s="174"/>
      <c r="F90" s="229"/>
      <c r="G90" s="167"/>
      <c r="H90" s="168"/>
      <c r="I90" s="168"/>
      <c r="J90" s="168"/>
      <c r="K90" s="168"/>
      <c r="L90" s="217"/>
      <c r="M90" s="36" t="s">
        <v>266</v>
      </c>
      <c r="N90" s="48" t="s">
        <v>225</v>
      </c>
      <c r="O90" s="4" t="s">
        <v>20</v>
      </c>
      <c r="P90" s="88">
        <v>12</v>
      </c>
      <c r="Q90" s="88">
        <v>15</v>
      </c>
      <c r="R90" s="88">
        <v>19</v>
      </c>
      <c r="S90" s="107"/>
    </row>
    <row r="91" spans="1:19" ht="12.75" x14ac:dyDescent="0.2">
      <c r="A91" s="214"/>
      <c r="B91" s="161"/>
      <c r="C91" s="159" t="s">
        <v>18</v>
      </c>
      <c r="D91" s="54">
        <v>190986017</v>
      </c>
      <c r="E91" s="37" t="s">
        <v>22</v>
      </c>
      <c r="F91" s="27" t="s">
        <v>27</v>
      </c>
      <c r="G91" s="8">
        <v>17</v>
      </c>
      <c r="H91" s="8">
        <v>56.2</v>
      </c>
      <c r="I91" s="8">
        <v>37.700000000000003</v>
      </c>
      <c r="J91" s="8">
        <v>61.8</v>
      </c>
      <c r="K91" s="8">
        <v>61.8</v>
      </c>
      <c r="L91" s="27" t="s">
        <v>27</v>
      </c>
      <c r="M91" s="45"/>
      <c r="N91" s="59"/>
      <c r="O91" s="47"/>
      <c r="P91" s="51"/>
      <c r="Q91" s="51"/>
      <c r="R91" s="52"/>
      <c r="S91" s="107"/>
    </row>
    <row r="92" spans="1:19" ht="12.75" x14ac:dyDescent="0.2">
      <c r="A92" s="214"/>
      <c r="B92" s="161"/>
      <c r="C92" s="159"/>
      <c r="D92" s="162" t="s">
        <v>30</v>
      </c>
      <c r="E92" s="163"/>
      <c r="F92" s="164"/>
      <c r="G92" s="29">
        <f t="shared" ref="G92:K92" si="17">SUM(G91:G91)</f>
        <v>17</v>
      </c>
      <c r="H92" s="29">
        <f t="shared" si="17"/>
        <v>56.2</v>
      </c>
      <c r="I92" s="29">
        <f t="shared" si="17"/>
        <v>37.700000000000003</v>
      </c>
      <c r="J92" s="29">
        <f t="shared" si="17"/>
        <v>61.8</v>
      </c>
      <c r="K92" s="29">
        <f t="shared" si="17"/>
        <v>61.8</v>
      </c>
      <c r="L92" s="13" t="s">
        <v>27</v>
      </c>
      <c r="M92" s="30" t="s">
        <v>27</v>
      </c>
      <c r="N92" s="30" t="s">
        <v>27</v>
      </c>
      <c r="O92" s="30" t="s">
        <v>27</v>
      </c>
      <c r="P92" s="30" t="s">
        <v>27</v>
      </c>
      <c r="Q92" s="30" t="s">
        <v>27</v>
      </c>
      <c r="R92" s="30" t="s">
        <v>27</v>
      </c>
      <c r="S92" s="109">
        <f>(I92-G92)/G92</f>
        <v>1.2176470588235295</v>
      </c>
    </row>
    <row r="93" spans="1:19" x14ac:dyDescent="0.2">
      <c r="A93" s="214"/>
      <c r="B93" s="161"/>
      <c r="C93" s="61" t="s">
        <v>36</v>
      </c>
      <c r="D93" s="171" t="s">
        <v>150</v>
      </c>
      <c r="E93" s="172"/>
      <c r="F93" s="62" t="s">
        <v>29</v>
      </c>
      <c r="G93" s="165"/>
      <c r="H93" s="166"/>
      <c r="I93" s="166"/>
      <c r="J93" s="166"/>
      <c r="K93" s="166"/>
      <c r="L93" s="27" t="s">
        <v>27</v>
      </c>
      <c r="M93" s="36" t="s">
        <v>258</v>
      </c>
      <c r="N93" s="48" t="s">
        <v>242</v>
      </c>
      <c r="O93" s="4" t="s">
        <v>42</v>
      </c>
      <c r="P93" s="88">
        <v>57</v>
      </c>
      <c r="Q93" s="88">
        <v>60</v>
      </c>
      <c r="R93" s="88">
        <v>60</v>
      </c>
      <c r="S93" s="107"/>
    </row>
    <row r="94" spans="1:19" ht="12.75" x14ac:dyDescent="0.2">
      <c r="A94" s="214"/>
      <c r="B94" s="161"/>
      <c r="C94" s="159" t="s">
        <v>36</v>
      </c>
      <c r="D94" s="54">
        <v>171697549</v>
      </c>
      <c r="E94" s="37" t="s">
        <v>22</v>
      </c>
      <c r="F94" s="27" t="s">
        <v>27</v>
      </c>
      <c r="G94" s="8">
        <v>211.5</v>
      </c>
      <c r="H94" s="8">
        <v>275.3</v>
      </c>
      <c r="I94" s="8">
        <v>258.89999999999998</v>
      </c>
      <c r="J94" s="8">
        <v>302.83</v>
      </c>
      <c r="K94" s="8">
        <v>333.11</v>
      </c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2.75" x14ac:dyDescent="0.2">
      <c r="A95" s="214"/>
      <c r="B95" s="161"/>
      <c r="C95" s="159"/>
      <c r="D95" s="94">
        <v>171697549</v>
      </c>
      <c r="E95" s="48" t="s">
        <v>23</v>
      </c>
      <c r="F95" s="27" t="s">
        <v>27</v>
      </c>
      <c r="G95" s="8">
        <v>6</v>
      </c>
      <c r="H95" s="8"/>
      <c r="I95" s="8">
        <v>24.678999999999998</v>
      </c>
      <c r="J95" s="8"/>
      <c r="K95" s="8"/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2.75" x14ac:dyDescent="0.2">
      <c r="A96" s="214"/>
      <c r="B96" s="161"/>
      <c r="C96" s="159"/>
      <c r="D96" s="54">
        <v>171697549</v>
      </c>
      <c r="E96" s="37" t="s">
        <v>25</v>
      </c>
      <c r="F96" s="27" t="s">
        <v>27</v>
      </c>
      <c r="G96" s="8">
        <v>17.2</v>
      </c>
      <c r="H96" s="8">
        <v>13</v>
      </c>
      <c r="I96" s="8">
        <v>19</v>
      </c>
      <c r="J96" s="8">
        <v>13</v>
      </c>
      <c r="K96" s="8">
        <v>13</v>
      </c>
      <c r="L96" s="27" t="s">
        <v>27</v>
      </c>
      <c r="M96" s="45"/>
      <c r="N96" s="59"/>
      <c r="O96" s="47"/>
      <c r="P96" s="51"/>
      <c r="Q96" s="51"/>
      <c r="R96" s="52"/>
      <c r="S96" s="107"/>
    </row>
    <row r="97" spans="1:19" ht="12.75" x14ac:dyDescent="0.2">
      <c r="A97" s="214"/>
      <c r="B97" s="161"/>
      <c r="C97" s="159"/>
      <c r="D97" s="162" t="s">
        <v>30</v>
      </c>
      <c r="E97" s="163"/>
      <c r="F97" s="164"/>
      <c r="G97" s="29">
        <f>SUM(G94:G96)</f>
        <v>234.7</v>
      </c>
      <c r="H97" s="29">
        <f t="shared" ref="H97" si="18">SUM(H94:H96)</f>
        <v>288.3</v>
      </c>
      <c r="I97" s="29">
        <f t="shared" ref="I97" si="19">SUM(I94:I96)</f>
        <v>302.57899999999995</v>
      </c>
      <c r="J97" s="29">
        <f t="shared" ref="J97" si="20">SUM(J94:J96)</f>
        <v>315.83</v>
      </c>
      <c r="K97" s="29">
        <f t="shared" ref="K97" si="21">SUM(K94:K96)</f>
        <v>346.11</v>
      </c>
      <c r="L97" s="13" t="s">
        <v>27</v>
      </c>
      <c r="M97" s="30" t="s">
        <v>27</v>
      </c>
      <c r="N97" s="30" t="s">
        <v>27</v>
      </c>
      <c r="O97" s="30" t="s">
        <v>27</v>
      </c>
      <c r="P97" s="30" t="s">
        <v>27</v>
      </c>
      <c r="Q97" s="30" t="s">
        <v>27</v>
      </c>
      <c r="R97" s="30" t="s">
        <v>27</v>
      </c>
      <c r="S97" s="109">
        <f>(I97-G97)/G97</f>
        <v>0.28921602045164024</v>
      </c>
    </row>
    <row r="98" spans="1:19" ht="12.75" x14ac:dyDescent="0.2">
      <c r="A98" s="214"/>
      <c r="B98" s="70" t="s">
        <v>18</v>
      </c>
      <c r="C98" s="197" t="s">
        <v>2</v>
      </c>
      <c r="D98" s="197"/>
      <c r="E98" s="197"/>
      <c r="F98" s="198"/>
      <c r="G98" s="31">
        <f>G97+G92+G87</f>
        <v>1761.2800000000002</v>
      </c>
      <c r="H98" s="31">
        <f t="shared" ref="H98:K98" si="22">H97+H92+H87</f>
        <v>2352.4</v>
      </c>
      <c r="I98" s="31">
        <f t="shared" si="22"/>
        <v>2010.373</v>
      </c>
      <c r="J98" s="31">
        <f t="shared" si="22"/>
        <v>2581.63</v>
      </c>
      <c r="K98" s="31">
        <f t="shared" si="22"/>
        <v>2829.31</v>
      </c>
      <c r="L98" s="32" t="s">
        <v>27</v>
      </c>
      <c r="M98" s="33" t="s">
        <v>27</v>
      </c>
      <c r="N98" s="33" t="s">
        <v>27</v>
      </c>
      <c r="O98" s="33" t="s">
        <v>27</v>
      </c>
      <c r="P98" s="33" t="s">
        <v>27</v>
      </c>
      <c r="Q98" s="33" t="s">
        <v>27</v>
      </c>
      <c r="R98" s="33" t="s">
        <v>27</v>
      </c>
      <c r="S98" s="107"/>
    </row>
    <row r="99" spans="1:19" ht="12.75" x14ac:dyDescent="0.2">
      <c r="A99" s="214"/>
      <c r="B99" s="64" t="s">
        <v>36</v>
      </c>
      <c r="C99" s="210" t="s">
        <v>81</v>
      </c>
      <c r="D99" s="210"/>
      <c r="E99" s="210"/>
      <c r="F99" s="76" t="s">
        <v>26</v>
      </c>
      <c r="G99" s="26"/>
      <c r="H99" s="26"/>
      <c r="I99" s="26"/>
      <c r="J99" s="26"/>
      <c r="K99" s="26"/>
      <c r="L99" s="77" t="s">
        <v>267</v>
      </c>
      <c r="M99" s="34" t="s">
        <v>189</v>
      </c>
      <c r="N99" s="68" t="s">
        <v>125</v>
      </c>
      <c r="O99" s="35" t="s">
        <v>19</v>
      </c>
      <c r="P99" s="79">
        <v>13</v>
      </c>
      <c r="Q99" s="79">
        <v>13</v>
      </c>
      <c r="R99" s="79">
        <v>13</v>
      </c>
      <c r="S99" s="107"/>
    </row>
    <row r="100" spans="1:19" ht="25.5" customHeight="1" x14ac:dyDescent="0.2">
      <c r="A100" s="214"/>
      <c r="B100" s="160" t="s">
        <v>36</v>
      </c>
      <c r="C100" s="246" t="s">
        <v>0</v>
      </c>
      <c r="D100" s="171" t="s">
        <v>82</v>
      </c>
      <c r="E100" s="172"/>
      <c r="F100" s="228" t="s">
        <v>29</v>
      </c>
      <c r="G100" s="165"/>
      <c r="H100" s="166"/>
      <c r="I100" s="166"/>
      <c r="J100" s="166"/>
      <c r="K100" s="234"/>
      <c r="L100" s="248" t="s">
        <v>27</v>
      </c>
      <c r="M100" s="36" t="s">
        <v>151</v>
      </c>
      <c r="N100" s="48" t="s">
        <v>83</v>
      </c>
      <c r="O100" s="4" t="s">
        <v>42</v>
      </c>
      <c r="P100" s="88">
        <v>68</v>
      </c>
      <c r="Q100" s="88">
        <v>70</v>
      </c>
      <c r="R100" s="88">
        <v>70</v>
      </c>
      <c r="S100" s="107"/>
    </row>
    <row r="101" spans="1:19" ht="25.5" customHeight="1" x14ac:dyDescent="0.2">
      <c r="A101" s="214"/>
      <c r="B101" s="161"/>
      <c r="C101" s="252"/>
      <c r="D101" s="231"/>
      <c r="E101" s="232"/>
      <c r="F101" s="233"/>
      <c r="G101" s="169"/>
      <c r="H101" s="170"/>
      <c r="I101" s="170"/>
      <c r="J101" s="170"/>
      <c r="K101" s="236"/>
      <c r="L101" s="249"/>
      <c r="M101" s="36" t="s">
        <v>279</v>
      </c>
      <c r="N101" s="48" t="s">
        <v>212</v>
      </c>
      <c r="O101" s="4" t="s">
        <v>42</v>
      </c>
      <c r="P101" s="88">
        <v>50</v>
      </c>
      <c r="Q101" s="88">
        <v>60</v>
      </c>
      <c r="R101" s="88">
        <v>60</v>
      </c>
      <c r="S101" s="107"/>
    </row>
    <row r="102" spans="1:19" ht="12.75" x14ac:dyDescent="0.2">
      <c r="A102" s="214"/>
      <c r="B102" s="161"/>
      <c r="C102" s="159" t="s">
        <v>0</v>
      </c>
      <c r="D102" s="54">
        <v>188714469</v>
      </c>
      <c r="E102" s="37" t="s">
        <v>23</v>
      </c>
      <c r="F102" s="27" t="s">
        <v>27</v>
      </c>
      <c r="G102" s="8">
        <v>130.1</v>
      </c>
      <c r="H102" s="8">
        <v>332.1</v>
      </c>
      <c r="I102" s="8">
        <v>105.7</v>
      </c>
      <c r="J102" s="8">
        <v>352.1</v>
      </c>
      <c r="K102" s="8">
        <v>352.1</v>
      </c>
      <c r="L102" s="27" t="s">
        <v>27</v>
      </c>
      <c r="M102" s="45"/>
      <c r="N102" s="59"/>
      <c r="O102" s="47"/>
      <c r="P102" s="51"/>
      <c r="Q102" s="51"/>
      <c r="R102" s="52"/>
      <c r="S102" s="107"/>
    </row>
    <row r="103" spans="1:19" ht="12.75" x14ac:dyDescent="0.2">
      <c r="A103" s="214"/>
      <c r="B103" s="161"/>
      <c r="C103" s="159"/>
      <c r="D103" s="162" t="s">
        <v>30</v>
      </c>
      <c r="E103" s="163"/>
      <c r="F103" s="164"/>
      <c r="G103" s="29">
        <f t="shared" ref="G103:K103" si="23">SUM(G102:G102)</f>
        <v>130.1</v>
      </c>
      <c r="H103" s="29">
        <f t="shared" si="23"/>
        <v>332.1</v>
      </c>
      <c r="I103" s="29">
        <f t="shared" si="23"/>
        <v>105.7</v>
      </c>
      <c r="J103" s="29">
        <f t="shared" si="23"/>
        <v>352.1</v>
      </c>
      <c r="K103" s="29">
        <f t="shared" si="23"/>
        <v>352.1</v>
      </c>
      <c r="L103" s="13" t="s">
        <v>27</v>
      </c>
      <c r="M103" s="30" t="s">
        <v>27</v>
      </c>
      <c r="N103" s="30" t="s">
        <v>27</v>
      </c>
      <c r="O103" s="30" t="s">
        <v>27</v>
      </c>
      <c r="P103" s="30" t="s">
        <v>27</v>
      </c>
      <c r="Q103" s="30" t="s">
        <v>27</v>
      </c>
      <c r="R103" s="30" t="s">
        <v>27</v>
      </c>
      <c r="S103" s="109">
        <f>(I103-G103)/G103</f>
        <v>-0.18754803996925437</v>
      </c>
    </row>
    <row r="104" spans="1:19" ht="12.75" x14ac:dyDescent="0.2">
      <c r="A104" s="214"/>
      <c r="B104" s="70" t="s">
        <v>36</v>
      </c>
      <c r="C104" s="197" t="s">
        <v>2</v>
      </c>
      <c r="D104" s="197"/>
      <c r="E104" s="197"/>
      <c r="F104" s="198"/>
      <c r="G104" s="29">
        <f>G103</f>
        <v>130.1</v>
      </c>
      <c r="H104" s="29">
        <f t="shared" ref="H104:K104" si="24">H103</f>
        <v>332.1</v>
      </c>
      <c r="I104" s="29">
        <f t="shared" si="24"/>
        <v>105.7</v>
      </c>
      <c r="J104" s="29">
        <f t="shared" si="24"/>
        <v>352.1</v>
      </c>
      <c r="K104" s="29">
        <f t="shared" si="24"/>
        <v>352.1</v>
      </c>
      <c r="L104" s="32" t="s">
        <v>27</v>
      </c>
      <c r="M104" s="33" t="s">
        <v>27</v>
      </c>
      <c r="N104" s="33" t="s">
        <v>27</v>
      </c>
      <c r="O104" s="33" t="s">
        <v>27</v>
      </c>
      <c r="P104" s="33" t="s">
        <v>27</v>
      </c>
      <c r="Q104" s="33" t="s">
        <v>27</v>
      </c>
      <c r="R104" s="33" t="s">
        <v>27</v>
      </c>
      <c r="S104" s="107"/>
    </row>
    <row r="105" spans="1:19" ht="24.75" customHeight="1" x14ac:dyDescent="0.2">
      <c r="A105" s="214"/>
      <c r="B105" s="64" t="s">
        <v>37</v>
      </c>
      <c r="C105" s="210" t="s">
        <v>84</v>
      </c>
      <c r="D105" s="210"/>
      <c r="E105" s="210"/>
      <c r="F105" s="76" t="s">
        <v>26</v>
      </c>
      <c r="G105" s="26"/>
      <c r="H105" s="26"/>
      <c r="I105" s="26"/>
      <c r="J105" s="26"/>
      <c r="K105" s="26"/>
      <c r="L105" s="77" t="s">
        <v>208</v>
      </c>
      <c r="M105" s="34" t="s">
        <v>80</v>
      </c>
      <c r="N105" s="68" t="s">
        <v>153</v>
      </c>
      <c r="O105" s="35" t="s">
        <v>42</v>
      </c>
      <c r="P105" s="79">
        <v>12</v>
      </c>
      <c r="Q105" s="79">
        <v>13</v>
      </c>
      <c r="R105" s="79">
        <v>14</v>
      </c>
      <c r="S105" s="107"/>
    </row>
    <row r="106" spans="1:19" ht="25.5" customHeight="1" x14ac:dyDescent="0.2">
      <c r="A106" s="214"/>
      <c r="B106" s="160" t="s">
        <v>37</v>
      </c>
      <c r="C106" s="63" t="s">
        <v>0</v>
      </c>
      <c r="D106" s="171" t="s">
        <v>259</v>
      </c>
      <c r="E106" s="172"/>
      <c r="F106" s="62" t="s">
        <v>122</v>
      </c>
      <c r="G106" s="165"/>
      <c r="H106" s="166"/>
      <c r="I106" s="166"/>
      <c r="J106" s="166"/>
      <c r="K106" s="166"/>
      <c r="L106" s="65" t="s">
        <v>208</v>
      </c>
      <c r="M106" s="36" t="s">
        <v>270</v>
      </c>
      <c r="N106" s="48" t="s">
        <v>152</v>
      </c>
      <c r="O106" s="4" t="s">
        <v>20</v>
      </c>
      <c r="P106" s="4">
        <v>2</v>
      </c>
      <c r="Q106" s="4">
        <v>2</v>
      </c>
      <c r="R106" s="4">
        <v>4</v>
      </c>
      <c r="S106" s="107"/>
    </row>
    <row r="107" spans="1:19" ht="12.75" x14ac:dyDescent="0.2">
      <c r="A107" s="214"/>
      <c r="B107" s="161"/>
      <c r="C107" s="159" t="s">
        <v>0</v>
      </c>
      <c r="D107" s="54">
        <v>188714469</v>
      </c>
      <c r="E107" s="37" t="s">
        <v>22</v>
      </c>
      <c r="F107" s="27" t="s">
        <v>27</v>
      </c>
      <c r="G107" s="8">
        <v>5</v>
      </c>
      <c r="H107" s="8">
        <v>5</v>
      </c>
      <c r="I107" s="8">
        <v>10</v>
      </c>
      <c r="J107" s="8">
        <v>5.2</v>
      </c>
      <c r="K107" s="8">
        <v>5.2</v>
      </c>
      <c r="L107" s="27" t="s">
        <v>27</v>
      </c>
      <c r="M107" s="45"/>
      <c r="N107" s="59"/>
      <c r="O107" s="47"/>
      <c r="P107" s="51"/>
      <c r="Q107" s="51"/>
      <c r="R107" s="52"/>
      <c r="S107" s="107"/>
    </row>
    <row r="108" spans="1:19" ht="12.75" x14ac:dyDescent="0.2">
      <c r="A108" s="214"/>
      <c r="B108" s="161"/>
      <c r="C108" s="159"/>
      <c r="D108" s="162" t="s">
        <v>30</v>
      </c>
      <c r="E108" s="163"/>
      <c r="F108" s="164"/>
      <c r="G108" s="29">
        <f t="shared" ref="G108:K108" si="25">SUM(G107:G107)</f>
        <v>5</v>
      </c>
      <c r="H108" s="29">
        <f t="shared" si="25"/>
        <v>5</v>
      </c>
      <c r="I108" s="29">
        <f t="shared" si="25"/>
        <v>10</v>
      </c>
      <c r="J108" s="29">
        <f t="shared" si="25"/>
        <v>5.2</v>
      </c>
      <c r="K108" s="29">
        <f t="shared" si="25"/>
        <v>5.2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8">
        <f>(I108-G108)/G108</f>
        <v>1</v>
      </c>
    </row>
    <row r="109" spans="1:19" ht="42" customHeight="1" x14ac:dyDescent="0.2">
      <c r="A109" s="214"/>
      <c r="B109" s="161"/>
      <c r="C109" s="61" t="s">
        <v>18</v>
      </c>
      <c r="D109" s="171" t="s">
        <v>260</v>
      </c>
      <c r="E109" s="172"/>
      <c r="F109" s="62" t="s">
        <v>29</v>
      </c>
      <c r="G109" s="165"/>
      <c r="H109" s="166"/>
      <c r="I109" s="166"/>
      <c r="J109" s="166"/>
      <c r="K109" s="166"/>
      <c r="L109" s="27" t="s">
        <v>27</v>
      </c>
      <c r="M109" s="36" t="s">
        <v>154</v>
      </c>
      <c r="N109" s="48" t="s">
        <v>127</v>
      </c>
      <c r="O109" s="4" t="s">
        <v>42</v>
      </c>
      <c r="P109" s="88">
        <v>40500</v>
      </c>
      <c r="Q109" s="88">
        <v>445500</v>
      </c>
      <c r="R109" s="88">
        <v>490050</v>
      </c>
      <c r="S109" s="107"/>
    </row>
    <row r="110" spans="1:19" ht="12.75" x14ac:dyDescent="0.2">
      <c r="A110" s="214"/>
      <c r="B110" s="161"/>
      <c r="C110" s="159" t="s">
        <v>18</v>
      </c>
      <c r="D110" s="54">
        <v>188714469</v>
      </c>
      <c r="E110" s="37" t="s">
        <v>22</v>
      </c>
      <c r="F110" s="27" t="s">
        <v>27</v>
      </c>
      <c r="G110" s="8">
        <v>1326</v>
      </c>
      <c r="H110" s="8">
        <v>1108</v>
      </c>
      <c r="I110" s="8">
        <v>1355.1</v>
      </c>
      <c r="J110" s="8">
        <v>1980</v>
      </c>
      <c r="K110" s="8">
        <v>2178</v>
      </c>
      <c r="L110" s="27" t="s">
        <v>27</v>
      </c>
      <c r="M110" s="45"/>
      <c r="N110" s="46"/>
      <c r="O110" s="47"/>
      <c r="P110" s="51"/>
      <c r="Q110" s="51"/>
      <c r="R110" s="52"/>
      <c r="S110" s="107"/>
    </row>
    <row r="111" spans="1:19" ht="12.75" x14ac:dyDescent="0.2">
      <c r="A111" s="214"/>
      <c r="B111" s="200"/>
      <c r="C111" s="159"/>
      <c r="D111" s="162" t="s">
        <v>30</v>
      </c>
      <c r="E111" s="163"/>
      <c r="F111" s="164"/>
      <c r="G111" s="29">
        <f t="shared" ref="G111:K111" si="26">SUM(G110:G110)</f>
        <v>1326</v>
      </c>
      <c r="H111" s="29">
        <f t="shared" si="26"/>
        <v>1108</v>
      </c>
      <c r="I111" s="29">
        <f t="shared" si="26"/>
        <v>1355.1</v>
      </c>
      <c r="J111" s="29">
        <f t="shared" si="26"/>
        <v>1980</v>
      </c>
      <c r="K111" s="29">
        <f t="shared" si="26"/>
        <v>2178</v>
      </c>
      <c r="L111" s="13" t="s">
        <v>27</v>
      </c>
      <c r="M111" s="30" t="s">
        <v>27</v>
      </c>
      <c r="N111" s="30" t="s">
        <v>27</v>
      </c>
      <c r="O111" s="30" t="s">
        <v>27</v>
      </c>
      <c r="P111" s="30" t="s">
        <v>27</v>
      </c>
      <c r="Q111" s="30" t="s">
        <v>27</v>
      </c>
      <c r="R111" s="30" t="s">
        <v>27</v>
      </c>
      <c r="S111" s="108">
        <f>(I111-G111)/G111</f>
        <v>2.1945701357465996E-2</v>
      </c>
    </row>
    <row r="112" spans="1:19" ht="12.75" x14ac:dyDescent="0.2">
      <c r="A112" s="215"/>
      <c r="B112" s="70" t="s">
        <v>37</v>
      </c>
      <c r="C112" s="197" t="s">
        <v>2</v>
      </c>
      <c r="D112" s="197"/>
      <c r="E112" s="197"/>
      <c r="F112" s="198"/>
      <c r="G112" s="31">
        <f t="shared" ref="G112:K112" si="27">G108+G111</f>
        <v>1331</v>
      </c>
      <c r="H112" s="31">
        <f t="shared" si="27"/>
        <v>1113</v>
      </c>
      <c r="I112" s="31">
        <f t="shared" si="27"/>
        <v>1365.1</v>
      </c>
      <c r="J112" s="31">
        <f t="shared" si="27"/>
        <v>1985.2</v>
      </c>
      <c r="K112" s="31">
        <f t="shared" si="27"/>
        <v>2183.1999999999998</v>
      </c>
      <c r="L112" s="32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107"/>
    </row>
    <row r="113" spans="1:24" ht="12.75" x14ac:dyDescent="0.2">
      <c r="A113" s="38" t="s">
        <v>0</v>
      </c>
      <c r="B113" s="193" t="s">
        <v>11</v>
      </c>
      <c r="C113" s="194"/>
      <c r="D113" s="194"/>
      <c r="E113" s="194"/>
      <c r="F113" s="194"/>
      <c r="G113" s="39">
        <f>G75+G112+G104+G98</f>
        <v>9252.1110000000008</v>
      </c>
      <c r="H113" s="39">
        <f>H75+H112+H104+H98</f>
        <v>11673.936</v>
      </c>
      <c r="I113" s="39">
        <f>I75+I112+I104+I98</f>
        <v>11440.159</v>
      </c>
      <c r="J113" s="39">
        <f>J75+J112+J104+J98</f>
        <v>13081.696</v>
      </c>
      <c r="K113" s="39">
        <f>K75+K112+K104+K98</f>
        <v>13720.379000000001</v>
      </c>
      <c r="L113" s="40" t="s">
        <v>27</v>
      </c>
      <c r="M113" s="41" t="s">
        <v>27</v>
      </c>
      <c r="N113" s="41" t="s">
        <v>27</v>
      </c>
      <c r="O113" s="41" t="s">
        <v>27</v>
      </c>
      <c r="P113" s="41" t="s">
        <v>27</v>
      </c>
      <c r="Q113" s="41" t="s">
        <v>27</v>
      </c>
      <c r="R113" s="41" t="s">
        <v>27</v>
      </c>
      <c r="S113" s="107"/>
    </row>
    <row r="114" spans="1:24" ht="17.25" customHeight="1" x14ac:dyDescent="0.2">
      <c r="A114" s="25" t="s">
        <v>18</v>
      </c>
      <c r="B114" s="195" t="s">
        <v>155</v>
      </c>
      <c r="C114" s="195"/>
      <c r="D114" s="195"/>
      <c r="E114" s="195"/>
      <c r="F114" s="195"/>
      <c r="G114" s="195"/>
      <c r="H114" s="195"/>
      <c r="I114" s="195"/>
      <c r="J114" s="195"/>
      <c r="K114" s="195"/>
      <c r="L114" s="195"/>
      <c r="M114" s="195"/>
      <c r="N114" s="195"/>
      <c r="O114" s="195"/>
      <c r="P114" s="195"/>
      <c r="Q114" s="195"/>
      <c r="R114" s="196"/>
      <c r="S114" s="107"/>
    </row>
    <row r="115" spans="1:24" ht="25.5" customHeight="1" x14ac:dyDescent="0.2">
      <c r="A115" s="213" t="s">
        <v>18</v>
      </c>
      <c r="B115" s="208" t="s">
        <v>0</v>
      </c>
      <c r="C115" s="210" t="s">
        <v>244</v>
      </c>
      <c r="D115" s="210"/>
      <c r="E115" s="210"/>
      <c r="F115" s="212" t="s">
        <v>26</v>
      </c>
      <c r="G115" s="26"/>
      <c r="H115" s="26"/>
      <c r="I115" s="26"/>
      <c r="J115" s="26"/>
      <c r="K115" s="26"/>
      <c r="L115" s="205" t="s">
        <v>268</v>
      </c>
      <c r="M115" s="34" t="s">
        <v>85</v>
      </c>
      <c r="N115" s="34" t="s">
        <v>86</v>
      </c>
      <c r="O115" s="35" t="s">
        <v>19</v>
      </c>
      <c r="P115" s="79">
        <v>0.5</v>
      </c>
      <c r="Q115" s="79">
        <v>0.5</v>
      </c>
      <c r="R115" s="87">
        <v>0.5</v>
      </c>
      <c r="S115" s="107"/>
    </row>
    <row r="116" spans="1:24" ht="25.5" customHeight="1" x14ac:dyDescent="0.2">
      <c r="A116" s="214"/>
      <c r="B116" s="209"/>
      <c r="C116" s="211"/>
      <c r="D116" s="211"/>
      <c r="E116" s="211"/>
      <c r="F116" s="212"/>
      <c r="G116" s="50"/>
      <c r="H116" s="50"/>
      <c r="I116" s="50"/>
      <c r="J116" s="50"/>
      <c r="K116" s="50"/>
      <c r="L116" s="206"/>
      <c r="M116" s="34" t="s">
        <v>87</v>
      </c>
      <c r="N116" s="34" t="s">
        <v>215</v>
      </c>
      <c r="O116" s="35" t="s">
        <v>19</v>
      </c>
      <c r="P116" s="87">
        <v>4</v>
      </c>
      <c r="Q116" s="87">
        <v>5</v>
      </c>
      <c r="R116" s="87">
        <v>5</v>
      </c>
      <c r="S116" s="107"/>
    </row>
    <row r="117" spans="1:24" ht="18.75" customHeight="1" x14ac:dyDescent="0.2">
      <c r="A117" s="214"/>
      <c r="B117" s="160" t="s">
        <v>0</v>
      </c>
      <c r="C117" s="246" t="s">
        <v>0</v>
      </c>
      <c r="D117" s="171" t="s">
        <v>298</v>
      </c>
      <c r="E117" s="172"/>
      <c r="F117" s="228" t="s">
        <v>122</v>
      </c>
      <c r="G117" s="165"/>
      <c r="H117" s="166"/>
      <c r="I117" s="166"/>
      <c r="J117" s="166"/>
      <c r="K117" s="166"/>
      <c r="L117" s="273" t="s">
        <v>269</v>
      </c>
      <c r="M117" s="36" t="s">
        <v>157</v>
      </c>
      <c r="N117" s="48" t="s">
        <v>88</v>
      </c>
      <c r="O117" s="4" t="s">
        <v>42</v>
      </c>
      <c r="P117" s="88">
        <v>1</v>
      </c>
      <c r="Q117" s="88">
        <v>2</v>
      </c>
      <c r="R117" s="88">
        <v>2</v>
      </c>
      <c r="S117" s="107"/>
      <c r="T117" s="262"/>
      <c r="U117" s="262"/>
      <c r="V117" s="262"/>
      <c r="W117" s="262"/>
      <c r="X117" s="262"/>
    </row>
    <row r="118" spans="1:24" ht="18.75" customHeight="1" x14ac:dyDescent="0.2">
      <c r="A118" s="214"/>
      <c r="B118" s="161"/>
      <c r="C118" s="247"/>
      <c r="D118" s="173"/>
      <c r="E118" s="174"/>
      <c r="F118" s="229"/>
      <c r="G118" s="167"/>
      <c r="H118" s="168"/>
      <c r="I118" s="168"/>
      <c r="J118" s="168"/>
      <c r="K118" s="168"/>
      <c r="L118" s="274"/>
      <c r="M118" s="36" t="s">
        <v>158</v>
      </c>
      <c r="N118" s="48" t="s">
        <v>90</v>
      </c>
      <c r="O118" s="4" t="s">
        <v>42</v>
      </c>
      <c r="P118" s="88">
        <v>37</v>
      </c>
      <c r="Q118" s="88">
        <v>39</v>
      </c>
      <c r="R118" s="88">
        <v>39</v>
      </c>
      <c r="S118" s="107"/>
      <c r="T118" s="75"/>
      <c r="U118" s="75"/>
      <c r="V118" s="75"/>
      <c r="W118" s="75"/>
      <c r="X118" s="75"/>
    </row>
    <row r="119" spans="1:24" ht="27.75" customHeight="1" x14ac:dyDescent="0.2">
      <c r="A119" s="214"/>
      <c r="B119" s="161"/>
      <c r="C119" s="252"/>
      <c r="D119" s="231"/>
      <c r="E119" s="232"/>
      <c r="F119" s="233"/>
      <c r="G119" s="169"/>
      <c r="H119" s="170"/>
      <c r="I119" s="170"/>
      <c r="J119" s="170"/>
      <c r="K119" s="170"/>
      <c r="L119" s="275"/>
      <c r="M119" s="36" t="s">
        <v>216</v>
      </c>
      <c r="N119" s="36" t="s">
        <v>217</v>
      </c>
      <c r="O119" s="4" t="s">
        <v>20</v>
      </c>
      <c r="P119" s="88">
        <v>1000</v>
      </c>
      <c r="Q119" s="88">
        <v>2000</v>
      </c>
      <c r="R119" s="88">
        <v>2500</v>
      </c>
      <c r="S119" s="107"/>
      <c r="T119" s="75"/>
      <c r="U119" s="75"/>
      <c r="V119" s="75"/>
      <c r="W119" s="75"/>
      <c r="X119" s="75"/>
    </row>
    <row r="120" spans="1:24" ht="12.75" x14ac:dyDescent="0.2">
      <c r="A120" s="214"/>
      <c r="B120" s="161"/>
      <c r="C120" s="159" t="s">
        <v>0</v>
      </c>
      <c r="D120" s="54">
        <v>188714469</v>
      </c>
      <c r="E120" s="55" t="s">
        <v>22</v>
      </c>
      <c r="F120" s="27" t="s">
        <v>27</v>
      </c>
      <c r="G120" s="8">
        <v>144.5</v>
      </c>
      <c r="H120" s="8">
        <v>143.5</v>
      </c>
      <c r="I120" s="8">
        <v>218.1</v>
      </c>
      <c r="J120" s="8">
        <v>44.2</v>
      </c>
      <c r="K120" s="8">
        <v>44.2</v>
      </c>
      <c r="L120" s="28" t="s">
        <v>27</v>
      </c>
      <c r="M120" s="45"/>
      <c r="N120" s="46"/>
      <c r="O120" s="47"/>
      <c r="P120" s="51"/>
      <c r="Q120" s="51"/>
      <c r="R120" s="52"/>
      <c r="S120" s="107"/>
    </row>
    <row r="121" spans="1:24" ht="12.75" x14ac:dyDescent="0.2">
      <c r="A121" s="214"/>
      <c r="B121" s="161"/>
      <c r="C121" s="159"/>
      <c r="D121" s="162" t="s">
        <v>30</v>
      </c>
      <c r="E121" s="163"/>
      <c r="F121" s="164"/>
      <c r="G121" s="29">
        <f t="shared" ref="G121:K121" si="28">SUM(G120:G120)</f>
        <v>144.5</v>
      </c>
      <c r="H121" s="29">
        <f t="shared" si="28"/>
        <v>143.5</v>
      </c>
      <c r="I121" s="29">
        <f t="shared" si="28"/>
        <v>218.1</v>
      </c>
      <c r="J121" s="29">
        <f t="shared" si="28"/>
        <v>44.2</v>
      </c>
      <c r="K121" s="29">
        <f t="shared" si="28"/>
        <v>44.2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09">
        <f>(I121-G121)/G121</f>
        <v>0.50934256055363314</v>
      </c>
    </row>
    <row r="122" spans="1:24" ht="42" customHeight="1" x14ac:dyDescent="0.2">
      <c r="A122" s="214"/>
      <c r="B122" s="161"/>
      <c r="C122" s="61" t="s">
        <v>18</v>
      </c>
      <c r="D122" s="171" t="s">
        <v>243</v>
      </c>
      <c r="E122" s="172"/>
      <c r="F122" s="62" t="s">
        <v>29</v>
      </c>
      <c r="G122" s="165"/>
      <c r="H122" s="166"/>
      <c r="I122" s="166"/>
      <c r="J122" s="166"/>
      <c r="K122" s="166"/>
      <c r="L122" s="65" t="s">
        <v>27</v>
      </c>
      <c r="M122" s="36" t="s">
        <v>156</v>
      </c>
      <c r="N122" s="48" t="s">
        <v>89</v>
      </c>
      <c r="O122" s="4" t="s">
        <v>42</v>
      </c>
      <c r="P122" s="88">
        <v>120</v>
      </c>
      <c r="Q122" s="88">
        <v>115</v>
      </c>
      <c r="R122" s="88">
        <v>110</v>
      </c>
      <c r="S122" s="107"/>
      <c r="T122" s="262"/>
      <c r="U122" s="262"/>
      <c r="V122" s="262"/>
      <c r="W122" s="262"/>
      <c r="X122" s="262"/>
    </row>
    <row r="123" spans="1:24" ht="12.75" x14ac:dyDescent="0.2">
      <c r="A123" s="214"/>
      <c r="B123" s="161"/>
      <c r="C123" s="159" t="s">
        <v>18</v>
      </c>
      <c r="D123" s="54">
        <v>188714469</v>
      </c>
      <c r="E123" s="55" t="s">
        <v>22</v>
      </c>
      <c r="F123" s="27" t="s">
        <v>27</v>
      </c>
      <c r="G123" s="8">
        <v>15.5</v>
      </c>
      <c r="H123" s="8">
        <v>17.600000000000001</v>
      </c>
      <c r="I123" s="8">
        <v>17.600000000000001</v>
      </c>
      <c r="J123" s="8">
        <v>20.2</v>
      </c>
      <c r="K123" s="8">
        <v>22</v>
      </c>
      <c r="L123" s="28" t="s">
        <v>27</v>
      </c>
      <c r="M123" s="45"/>
      <c r="N123" s="46"/>
      <c r="O123" s="47"/>
      <c r="P123" s="51"/>
      <c r="Q123" s="51"/>
      <c r="R123" s="52"/>
      <c r="S123" s="107"/>
    </row>
    <row r="124" spans="1:24" ht="12.75" x14ac:dyDescent="0.2">
      <c r="A124" s="214"/>
      <c r="B124" s="161"/>
      <c r="C124" s="159"/>
      <c r="D124" s="162" t="s">
        <v>30</v>
      </c>
      <c r="E124" s="163"/>
      <c r="F124" s="164"/>
      <c r="G124" s="29">
        <f t="shared" ref="G124:K124" si="29">SUM(G123:G123)</f>
        <v>15.5</v>
      </c>
      <c r="H124" s="29">
        <f t="shared" si="29"/>
        <v>17.600000000000001</v>
      </c>
      <c r="I124" s="29">
        <f t="shared" si="29"/>
        <v>17.600000000000001</v>
      </c>
      <c r="J124" s="29">
        <f t="shared" si="29"/>
        <v>20.2</v>
      </c>
      <c r="K124" s="29">
        <f t="shared" si="29"/>
        <v>22</v>
      </c>
      <c r="L124" s="13" t="s">
        <v>27</v>
      </c>
      <c r="M124" s="30" t="s">
        <v>27</v>
      </c>
      <c r="N124" s="30" t="s">
        <v>27</v>
      </c>
      <c r="O124" s="30" t="s">
        <v>27</v>
      </c>
      <c r="P124" s="30" t="s">
        <v>27</v>
      </c>
      <c r="Q124" s="30" t="s">
        <v>27</v>
      </c>
      <c r="R124" s="30" t="s">
        <v>27</v>
      </c>
      <c r="S124" s="109">
        <f>(I124-G124)/G124</f>
        <v>0.13548387096774203</v>
      </c>
    </row>
    <row r="125" spans="1:24" ht="12.75" x14ac:dyDescent="0.2">
      <c r="A125" s="214"/>
      <c r="B125" s="69" t="s">
        <v>0</v>
      </c>
      <c r="C125" s="263" t="s">
        <v>2</v>
      </c>
      <c r="D125" s="263"/>
      <c r="E125" s="263"/>
      <c r="F125" s="264"/>
      <c r="G125" s="93">
        <f>G121+G124</f>
        <v>160</v>
      </c>
      <c r="H125" s="93">
        <f>H121+H124</f>
        <v>161.1</v>
      </c>
      <c r="I125" s="93">
        <f>I121+I124</f>
        <v>235.7</v>
      </c>
      <c r="J125" s="93">
        <f>J121+J124</f>
        <v>64.400000000000006</v>
      </c>
      <c r="K125" s="93">
        <f>K121+K124</f>
        <v>66.2</v>
      </c>
      <c r="L125" s="32" t="s">
        <v>27</v>
      </c>
      <c r="M125" s="33" t="s">
        <v>27</v>
      </c>
      <c r="N125" s="33" t="s">
        <v>27</v>
      </c>
      <c r="O125" s="33" t="s">
        <v>27</v>
      </c>
      <c r="P125" s="33" t="s">
        <v>27</v>
      </c>
      <c r="Q125" s="33" t="s">
        <v>27</v>
      </c>
      <c r="R125" s="33" t="s">
        <v>27</v>
      </c>
      <c r="S125" s="107"/>
    </row>
    <row r="126" spans="1:24" ht="56.25" customHeight="1" x14ac:dyDescent="0.2">
      <c r="A126" s="214"/>
      <c r="B126" s="64" t="s">
        <v>18</v>
      </c>
      <c r="C126" s="210" t="s">
        <v>91</v>
      </c>
      <c r="D126" s="210"/>
      <c r="E126" s="210"/>
      <c r="F126" s="76" t="s">
        <v>26</v>
      </c>
      <c r="G126" s="286"/>
      <c r="H126" s="287"/>
      <c r="I126" s="287"/>
      <c r="J126" s="287"/>
      <c r="K126" s="287"/>
      <c r="L126" s="77" t="s">
        <v>245</v>
      </c>
      <c r="M126" s="34" t="s">
        <v>161</v>
      </c>
      <c r="N126" s="34" t="s">
        <v>123</v>
      </c>
      <c r="O126" s="35" t="s">
        <v>19</v>
      </c>
      <c r="P126" s="79">
        <v>0.1</v>
      </c>
      <c r="Q126" s="79">
        <v>0.5</v>
      </c>
      <c r="R126" s="87">
        <v>0.5</v>
      </c>
      <c r="S126" s="107"/>
      <c r="T126" s="71"/>
      <c r="U126" s="71"/>
      <c r="V126" s="71"/>
      <c r="W126" s="71"/>
      <c r="X126" s="71"/>
    </row>
    <row r="127" spans="1:24" ht="10.5" customHeight="1" x14ac:dyDescent="0.2">
      <c r="A127" s="214"/>
      <c r="B127" s="160" t="s">
        <v>18</v>
      </c>
      <c r="C127" s="246" t="s">
        <v>0</v>
      </c>
      <c r="D127" s="171" t="s">
        <v>93</v>
      </c>
      <c r="E127" s="172"/>
      <c r="F127" s="228" t="s">
        <v>29</v>
      </c>
      <c r="G127" s="165"/>
      <c r="H127" s="166"/>
      <c r="I127" s="166"/>
      <c r="J127" s="166"/>
      <c r="K127" s="166"/>
      <c r="L127" s="273" t="s">
        <v>27</v>
      </c>
      <c r="M127" s="36" t="s">
        <v>160</v>
      </c>
      <c r="N127" s="85" t="s">
        <v>247</v>
      </c>
      <c r="O127" s="73" t="s">
        <v>42</v>
      </c>
      <c r="P127" s="88">
        <v>10</v>
      </c>
      <c r="Q127" s="88">
        <v>11</v>
      </c>
      <c r="R127" s="88">
        <v>12</v>
      </c>
      <c r="S127" s="107"/>
      <c r="T127" s="262"/>
      <c r="U127" s="262"/>
      <c r="V127" s="262"/>
      <c r="W127" s="262"/>
      <c r="X127" s="262"/>
    </row>
    <row r="128" spans="1:24" ht="10.5" customHeight="1" x14ac:dyDescent="0.2">
      <c r="A128" s="214"/>
      <c r="B128" s="161"/>
      <c r="C128" s="247"/>
      <c r="D128" s="173"/>
      <c r="E128" s="174"/>
      <c r="F128" s="229"/>
      <c r="G128" s="167"/>
      <c r="H128" s="168"/>
      <c r="I128" s="168"/>
      <c r="J128" s="168"/>
      <c r="K128" s="168"/>
      <c r="L128" s="274"/>
      <c r="M128" s="36" t="s">
        <v>250</v>
      </c>
      <c r="N128" s="91" t="s">
        <v>226</v>
      </c>
      <c r="O128" s="73" t="s">
        <v>20</v>
      </c>
      <c r="P128" s="103">
        <v>1200</v>
      </c>
      <c r="Q128" s="103">
        <v>1300</v>
      </c>
      <c r="R128" s="88">
        <v>1400</v>
      </c>
      <c r="S128" s="107"/>
      <c r="T128" s="75"/>
      <c r="U128" s="75"/>
      <c r="V128" s="75"/>
      <c r="W128" s="75"/>
      <c r="X128" s="75"/>
    </row>
    <row r="129" spans="1:24" ht="10.5" customHeight="1" x14ac:dyDescent="0.2">
      <c r="A129" s="214"/>
      <c r="B129" s="161"/>
      <c r="C129" s="252"/>
      <c r="D129" s="231"/>
      <c r="E129" s="232"/>
      <c r="F129" s="233"/>
      <c r="G129" s="169"/>
      <c r="H129" s="170"/>
      <c r="I129" s="170"/>
      <c r="J129" s="170"/>
      <c r="K129" s="170"/>
      <c r="L129" s="275"/>
      <c r="M129" s="36" t="s">
        <v>261</v>
      </c>
      <c r="N129" s="91" t="s">
        <v>262</v>
      </c>
      <c r="O129" s="73" t="s">
        <v>42</v>
      </c>
      <c r="P129" s="103">
        <v>100</v>
      </c>
      <c r="Q129" s="103">
        <v>110</v>
      </c>
      <c r="R129" s="104">
        <v>120</v>
      </c>
      <c r="S129" s="107"/>
      <c r="T129" s="75"/>
      <c r="U129" s="75"/>
      <c r="V129" s="75"/>
      <c r="W129" s="75"/>
      <c r="X129" s="75"/>
    </row>
    <row r="130" spans="1:24" ht="12.75" x14ac:dyDescent="0.2">
      <c r="A130" s="214"/>
      <c r="B130" s="161"/>
      <c r="C130" s="159" t="s">
        <v>0</v>
      </c>
      <c r="D130" s="54">
        <v>302415311</v>
      </c>
      <c r="E130" s="55" t="s">
        <v>22</v>
      </c>
      <c r="F130" s="27" t="s">
        <v>27</v>
      </c>
      <c r="G130" s="8">
        <v>94.2</v>
      </c>
      <c r="H130" s="8">
        <v>120.2</v>
      </c>
      <c r="I130" s="8">
        <v>119.5</v>
      </c>
      <c r="J130" s="8">
        <v>132.22</v>
      </c>
      <c r="K130" s="8">
        <v>145.44200000000001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2.75" x14ac:dyDescent="0.2">
      <c r="A131" s="214"/>
      <c r="B131" s="161"/>
      <c r="C131" s="159"/>
      <c r="D131" s="54">
        <v>302415311</v>
      </c>
      <c r="E131" s="55" t="s">
        <v>25</v>
      </c>
      <c r="F131" s="27" t="s">
        <v>27</v>
      </c>
      <c r="G131" s="8">
        <v>5.2</v>
      </c>
      <c r="H131" s="8">
        <v>10</v>
      </c>
      <c r="I131" s="8">
        <v>4.4000000000000004</v>
      </c>
      <c r="J131" s="8">
        <v>11</v>
      </c>
      <c r="K131" s="8">
        <v>12.1</v>
      </c>
      <c r="L131" s="28" t="s">
        <v>27</v>
      </c>
      <c r="M131" s="45"/>
      <c r="N131" s="46"/>
      <c r="O131" s="47"/>
      <c r="P131" s="51"/>
      <c r="Q131" s="51"/>
      <c r="R131" s="52"/>
      <c r="S131" s="107"/>
    </row>
    <row r="132" spans="1:24" ht="12.75" x14ac:dyDescent="0.2">
      <c r="A132" s="214"/>
      <c r="B132" s="161"/>
      <c r="C132" s="159"/>
      <c r="D132" s="162" t="s">
        <v>30</v>
      </c>
      <c r="E132" s="163"/>
      <c r="F132" s="164"/>
      <c r="G132" s="29">
        <f>SUM(G130:G131)</f>
        <v>99.4</v>
      </c>
      <c r="H132" s="29">
        <f t="shared" ref="H132:K132" si="30">SUM(H130:H131)</f>
        <v>130.19999999999999</v>
      </c>
      <c r="I132" s="29">
        <f t="shared" si="30"/>
        <v>123.9</v>
      </c>
      <c r="J132" s="29">
        <f t="shared" si="30"/>
        <v>143.22</v>
      </c>
      <c r="K132" s="29">
        <f t="shared" si="30"/>
        <v>157.542</v>
      </c>
      <c r="L132" s="13" t="s">
        <v>27</v>
      </c>
      <c r="M132" s="30" t="s">
        <v>27</v>
      </c>
      <c r="N132" s="30" t="s">
        <v>27</v>
      </c>
      <c r="O132" s="30" t="s">
        <v>27</v>
      </c>
      <c r="P132" s="30" t="s">
        <v>27</v>
      </c>
      <c r="Q132" s="30" t="s">
        <v>27</v>
      </c>
      <c r="R132" s="30" t="s">
        <v>27</v>
      </c>
      <c r="S132" s="109">
        <f>(I132-G132)/G132</f>
        <v>0.2464788732394366</v>
      </c>
    </row>
    <row r="133" spans="1:24" ht="23.25" customHeight="1" x14ac:dyDescent="0.2">
      <c r="A133" s="214"/>
      <c r="B133" s="161"/>
      <c r="C133" s="175" t="s">
        <v>18</v>
      </c>
      <c r="D133" s="171" t="s">
        <v>94</v>
      </c>
      <c r="E133" s="172"/>
      <c r="F133" s="228" t="s">
        <v>122</v>
      </c>
      <c r="G133" s="165"/>
      <c r="H133" s="166"/>
      <c r="I133" s="166"/>
      <c r="J133" s="166"/>
      <c r="K133" s="166"/>
      <c r="L133" s="273" t="s">
        <v>246</v>
      </c>
      <c r="M133" s="36" t="s">
        <v>159</v>
      </c>
      <c r="N133" s="48" t="s">
        <v>162</v>
      </c>
      <c r="O133" s="4" t="s">
        <v>42</v>
      </c>
      <c r="P133" s="88">
        <v>102</v>
      </c>
      <c r="Q133" s="88">
        <v>104</v>
      </c>
      <c r="R133" s="88">
        <v>105</v>
      </c>
      <c r="S133" s="107"/>
      <c r="T133" s="262"/>
      <c r="U133" s="262"/>
      <c r="V133" s="262"/>
      <c r="W133" s="262"/>
      <c r="X133" s="262"/>
    </row>
    <row r="134" spans="1:24" ht="27.75" customHeight="1" x14ac:dyDescent="0.2">
      <c r="A134" s="214"/>
      <c r="B134" s="161"/>
      <c r="C134" s="230"/>
      <c r="D134" s="231"/>
      <c r="E134" s="232"/>
      <c r="F134" s="233"/>
      <c r="G134" s="169"/>
      <c r="H134" s="170"/>
      <c r="I134" s="170"/>
      <c r="J134" s="170"/>
      <c r="K134" s="170"/>
      <c r="L134" s="275"/>
      <c r="M134" s="36" t="s">
        <v>251</v>
      </c>
      <c r="N134" s="91" t="s">
        <v>227</v>
      </c>
      <c r="O134" s="73" t="s">
        <v>20</v>
      </c>
      <c r="P134" s="92">
        <v>25</v>
      </c>
      <c r="Q134" s="92">
        <v>27</v>
      </c>
      <c r="R134" s="92">
        <v>29</v>
      </c>
      <c r="S134" s="107"/>
      <c r="T134" s="75"/>
      <c r="U134" s="75"/>
      <c r="V134" s="75"/>
      <c r="W134" s="75"/>
      <c r="X134" s="75"/>
    </row>
    <row r="135" spans="1:24" ht="12.75" x14ac:dyDescent="0.2">
      <c r="A135" s="214"/>
      <c r="B135" s="161"/>
      <c r="C135" s="159" t="s">
        <v>18</v>
      </c>
      <c r="D135" s="54">
        <v>302415311</v>
      </c>
      <c r="E135" s="55" t="s">
        <v>22</v>
      </c>
      <c r="F135" s="27" t="s">
        <v>27</v>
      </c>
      <c r="G135" s="8">
        <v>41.6</v>
      </c>
      <c r="H135" s="8">
        <v>48.3</v>
      </c>
      <c r="I135" s="8">
        <v>35.799999999999997</v>
      </c>
      <c r="J135" s="8">
        <v>53.13</v>
      </c>
      <c r="K135" s="8">
        <v>58.442999999999998</v>
      </c>
      <c r="L135" s="28" t="s">
        <v>27</v>
      </c>
      <c r="M135" s="45"/>
      <c r="N135" s="45"/>
      <c r="O135" s="45"/>
      <c r="P135" s="45"/>
      <c r="Q135" s="45"/>
      <c r="R135" s="45"/>
      <c r="S135" s="110"/>
    </row>
    <row r="136" spans="1:24" ht="12.75" x14ac:dyDescent="0.2">
      <c r="A136" s="214"/>
      <c r="B136" s="161"/>
      <c r="C136" s="159"/>
      <c r="D136" s="162" t="s">
        <v>30</v>
      </c>
      <c r="E136" s="163"/>
      <c r="F136" s="164"/>
      <c r="G136" s="29">
        <f t="shared" ref="G136:K136" si="31">SUM(G135:G135)</f>
        <v>41.6</v>
      </c>
      <c r="H136" s="29">
        <f t="shared" si="31"/>
        <v>48.3</v>
      </c>
      <c r="I136" s="29">
        <f t="shared" si="31"/>
        <v>35.799999999999997</v>
      </c>
      <c r="J136" s="29">
        <f t="shared" si="31"/>
        <v>53.13</v>
      </c>
      <c r="K136" s="29">
        <f t="shared" si="31"/>
        <v>58.442999999999998</v>
      </c>
      <c r="L136" s="13" t="s">
        <v>27</v>
      </c>
      <c r="M136" s="30" t="s">
        <v>27</v>
      </c>
      <c r="N136" s="30" t="s">
        <v>27</v>
      </c>
      <c r="O136" s="30" t="s">
        <v>27</v>
      </c>
      <c r="P136" s="30" t="s">
        <v>27</v>
      </c>
      <c r="Q136" s="30" t="s">
        <v>27</v>
      </c>
      <c r="R136" s="30" t="s">
        <v>27</v>
      </c>
      <c r="S136" s="109">
        <f>(I136-G136)/G136</f>
        <v>-0.13942307692307701</v>
      </c>
    </row>
    <row r="137" spans="1:24" ht="12.75" x14ac:dyDescent="0.2">
      <c r="A137" s="214"/>
      <c r="B137" s="70" t="s">
        <v>18</v>
      </c>
      <c r="C137" s="197" t="s">
        <v>2</v>
      </c>
      <c r="D137" s="197"/>
      <c r="E137" s="197"/>
      <c r="F137" s="198"/>
      <c r="G137" s="31">
        <f>G132+G136</f>
        <v>141</v>
      </c>
      <c r="H137" s="31">
        <f t="shared" ref="H137:K137" si="32">H132+H136</f>
        <v>178.5</v>
      </c>
      <c r="I137" s="31">
        <f t="shared" si="32"/>
        <v>159.69999999999999</v>
      </c>
      <c r="J137" s="31">
        <f t="shared" si="32"/>
        <v>196.35</v>
      </c>
      <c r="K137" s="31">
        <f t="shared" si="32"/>
        <v>215.98500000000001</v>
      </c>
      <c r="L137" s="32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107"/>
    </row>
    <row r="138" spans="1:24" ht="12.75" x14ac:dyDescent="0.2">
      <c r="A138" s="38" t="s">
        <v>18</v>
      </c>
      <c r="B138" s="193" t="s">
        <v>11</v>
      </c>
      <c r="C138" s="194"/>
      <c r="D138" s="194"/>
      <c r="E138" s="194"/>
      <c r="F138" s="194"/>
      <c r="G138" s="39">
        <f>G125+G137</f>
        <v>301</v>
      </c>
      <c r="H138" s="39">
        <f t="shared" ref="H138:K138" si="33">H125+H137</f>
        <v>339.6</v>
      </c>
      <c r="I138" s="39">
        <f t="shared" si="33"/>
        <v>395.4</v>
      </c>
      <c r="J138" s="39">
        <f t="shared" si="33"/>
        <v>260.75</v>
      </c>
      <c r="K138" s="39">
        <f t="shared" si="33"/>
        <v>282.185</v>
      </c>
      <c r="L138" s="40" t="s">
        <v>27</v>
      </c>
      <c r="M138" s="41" t="s">
        <v>27</v>
      </c>
      <c r="N138" s="41" t="s">
        <v>27</v>
      </c>
      <c r="O138" s="41" t="s">
        <v>27</v>
      </c>
      <c r="P138" s="41" t="s">
        <v>27</v>
      </c>
      <c r="Q138" s="41" t="s">
        <v>27</v>
      </c>
      <c r="R138" s="41" t="s">
        <v>27</v>
      </c>
      <c r="S138" s="107"/>
    </row>
    <row r="139" spans="1:24" ht="12.75" x14ac:dyDescent="0.2">
      <c r="A139" s="25" t="s">
        <v>36</v>
      </c>
      <c r="B139" s="195" t="s">
        <v>214</v>
      </c>
      <c r="C139" s="195"/>
      <c r="D139" s="195"/>
      <c r="E139" s="195"/>
      <c r="F139" s="195"/>
      <c r="G139" s="195"/>
      <c r="H139" s="195"/>
      <c r="I139" s="195"/>
      <c r="J139" s="195"/>
      <c r="K139" s="195"/>
      <c r="L139" s="195"/>
      <c r="M139" s="195"/>
      <c r="N139" s="195"/>
      <c r="O139" s="195"/>
      <c r="P139" s="195"/>
      <c r="Q139" s="195"/>
      <c r="R139" s="196"/>
      <c r="S139" s="107"/>
    </row>
    <row r="140" spans="1:24" ht="25.5" customHeight="1" x14ac:dyDescent="0.2">
      <c r="A140" s="213" t="s">
        <v>36</v>
      </c>
      <c r="B140" s="49" t="s">
        <v>0</v>
      </c>
      <c r="C140" s="210" t="s">
        <v>97</v>
      </c>
      <c r="D140" s="210"/>
      <c r="E140" s="210"/>
      <c r="F140" s="76" t="s">
        <v>26</v>
      </c>
      <c r="G140" s="26"/>
      <c r="H140" s="26"/>
      <c r="I140" s="26"/>
      <c r="J140" s="26"/>
      <c r="K140" s="26"/>
      <c r="L140" s="77" t="s">
        <v>163</v>
      </c>
      <c r="M140" s="34" t="s">
        <v>92</v>
      </c>
      <c r="N140" s="34" t="s">
        <v>164</v>
      </c>
      <c r="O140" s="35" t="s">
        <v>42</v>
      </c>
      <c r="P140" s="79">
        <v>21</v>
      </c>
      <c r="Q140" s="79">
        <v>15</v>
      </c>
      <c r="R140" s="79">
        <v>15</v>
      </c>
      <c r="S140" s="107"/>
    </row>
    <row r="141" spans="1:24" ht="25.5" customHeight="1" x14ac:dyDescent="0.2">
      <c r="A141" s="214"/>
      <c r="B141" s="160" t="s">
        <v>0</v>
      </c>
      <c r="C141" s="63" t="s">
        <v>0</v>
      </c>
      <c r="D141" s="171" t="s">
        <v>96</v>
      </c>
      <c r="E141" s="172"/>
      <c r="F141" s="62" t="s">
        <v>122</v>
      </c>
      <c r="G141" s="165"/>
      <c r="H141" s="166"/>
      <c r="I141" s="166"/>
      <c r="J141" s="166"/>
      <c r="K141" s="166"/>
      <c r="L141" s="65" t="s">
        <v>163</v>
      </c>
      <c r="M141" s="36" t="s">
        <v>308</v>
      </c>
      <c r="N141" s="48" t="s">
        <v>99</v>
      </c>
      <c r="O141" s="4" t="s">
        <v>20</v>
      </c>
      <c r="P141" s="88">
        <v>2</v>
      </c>
      <c r="Q141" s="88">
        <v>2</v>
      </c>
      <c r="R141" s="88">
        <v>2</v>
      </c>
      <c r="S141" s="107"/>
      <c r="T141" s="261"/>
      <c r="U141" s="261"/>
      <c r="V141" s="261"/>
      <c r="W141" s="261"/>
      <c r="X141" s="261"/>
    </row>
    <row r="142" spans="1:24" ht="12.75" x14ac:dyDescent="0.2">
      <c r="A142" s="214"/>
      <c r="B142" s="161"/>
      <c r="C142" s="159" t="s">
        <v>0</v>
      </c>
      <c r="D142" s="54">
        <v>188714469</v>
      </c>
      <c r="E142" s="55" t="s">
        <v>22</v>
      </c>
      <c r="F142" s="27" t="s">
        <v>27</v>
      </c>
      <c r="G142" s="8">
        <v>118.3</v>
      </c>
      <c r="H142" s="8">
        <v>124.8</v>
      </c>
      <c r="I142" s="8">
        <v>124.1</v>
      </c>
      <c r="J142" s="8">
        <v>124.8</v>
      </c>
      <c r="K142" s="8">
        <v>124.8</v>
      </c>
      <c r="L142" s="28" t="s">
        <v>27</v>
      </c>
      <c r="M142" s="45"/>
      <c r="N142" s="46"/>
      <c r="O142" s="47"/>
      <c r="P142" s="51"/>
      <c r="Q142" s="51"/>
      <c r="R142" s="52"/>
      <c r="S142" s="107"/>
    </row>
    <row r="143" spans="1:24" ht="12.75" x14ac:dyDescent="0.2">
      <c r="A143" s="214"/>
      <c r="B143" s="161"/>
      <c r="C143" s="159"/>
      <c r="D143" s="54">
        <v>188714469</v>
      </c>
      <c r="E143" s="37" t="s">
        <v>305</v>
      </c>
      <c r="F143" s="132" t="s">
        <v>27</v>
      </c>
      <c r="G143" s="8">
        <v>0</v>
      </c>
      <c r="H143" s="8"/>
      <c r="I143" s="8">
        <v>5.3</v>
      </c>
      <c r="J143" s="8">
        <v>5.3</v>
      </c>
      <c r="K143" s="8">
        <v>5.3</v>
      </c>
      <c r="L143" s="28"/>
      <c r="M143" s="45"/>
      <c r="N143" s="46"/>
      <c r="O143" s="47"/>
      <c r="P143" s="51"/>
      <c r="Q143" s="51"/>
      <c r="R143" s="52"/>
      <c r="S143" s="107"/>
    </row>
    <row r="144" spans="1:24" ht="12.75" x14ac:dyDescent="0.2">
      <c r="A144" s="214"/>
      <c r="B144" s="161"/>
      <c r="C144" s="159"/>
      <c r="D144" s="163" t="s">
        <v>30</v>
      </c>
      <c r="E144" s="163"/>
      <c r="F144" s="164"/>
      <c r="G144" s="29">
        <f>SUM(G142:G142)</f>
        <v>118.3</v>
      </c>
      <c r="H144" s="29">
        <f t="shared" ref="H144" si="34">SUM(H142:H142)</f>
        <v>124.8</v>
      </c>
      <c r="I144" s="29">
        <f>SUM(I142:I143)</f>
        <v>129.4</v>
      </c>
      <c r="J144" s="29">
        <f>SUM(J142:J143)</f>
        <v>130.1</v>
      </c>
      <c r="K144" s="29">
        <f>SUM(K142:K143)</f>
        <v>130.1</v>
      </c>
      <c r="L144" s="13" t="s">
        <v>27</v>
      </c>
      <c r="M144" s="30" t="s">
        <v>27</v>
      </c>
      <c r="N144" s="30" t="s">
        <v>27</v>
      </c>
      <c r="O144" s="30" t="s">
        <v>27</v>
      </c>
      <c r="P144" s="30" t="s">
        <v>27</v>
      </c>
      <c r="Q144" s="30" t="s">
        <v>27</v>
      </c>
      <c r="R144" s="30" t="s">
        <v>27</v>
      </c>
      <c r="S144" s="108">
        <f>(I144-G144)/G144</f>
        <v>9.38292476754016E-2</v>
      </c>
    </row>
    <row r="145" spans="1:24" ht="12.75" x14ac:dyDescent="0.2">
      <c r="A145" s="214"/>
      <c r="B145" s="69" t="s">
        <v>0</v>
      </c>
      <c r="C145" s="197" t="s">
        <v>2</v>
      </c>
      <c r="D145" s="197"/>
      <c r="E145" s="197"/>
      <c r="F145" s="198"/>
      <c r="G145" s="31">
        <f>G144</f>
        <v>118.3</v>
      </c>
      <c r="H145" s="31">
        <f t="shared" ref="H145:K146" si="35">H144</f>
        <v>124.8</v>
      </c>
      <c r="I145" s="31">
        <f t="shared" si="35"/>
        <v>129.4</v>
      </c>
      <c r="J145" s="31">
        <f t="shared" si="35"/>
        <v>130.1</v>
      </c>
      <c r="K145" s="31">
        <f t="shared" si="35"/>
        <v>130.1</v>
      </c>
      <c r="L145" s="32" t="s">
        <v>27</v>
      </c>
      <c r="M145" s="33" t="s">
        <v>27</v>
      </c>
      <c r="N145" s="33" t="s">
        <v>27</v>
      </c>
      <c r="O145" s="33" t="s">
        <v>27</v>
      </c>
      <c r="P145" s="33" t="s">
        <v>27</v>
      </c>
      <c r="Q145" s="33" t="s">
        <v>27</v>
      </c>
      <c r="R145" s="33" t="s">
        <v>27</v>
      </c>
      <c r="S145" s="107"/>
    </row>
    <row r="146" spans="1:24" ht="12.75" x14ac:dyDescent="0.2">
      <c r="A146" s="38" t="s">
        <v>36</v>
      </c>
      <c r="B146" s="193" t="s">
        <v>11</v>
      </c>
      <c r="C146" s="194"/>
      <c r="D146" s="194"/>
      <c r="E146" s="194"/>
      <c r="F146" s="194"/>
      <c r="G146" s="39">
        <f>G145</f>
        <v>118.3</v>
      </c>
      <c r="H146" s="39">
        <f t="shared" si="35"/>
        <v>124.8</v>
      </c>
      <c r="I146" s="39">
        <f t="shared" si="35"/>
        <v>129.4</v>
      </c>
      <c r="J146" s="39">
        <f t="shared" si="35"/>
        <v>130.1</v>
      </c>
      <c r="K146" s="39">
        <f t="shared" si="35"/>
        <v>130.1</v>
      </c>
      <c r="L146" s="40" t="s">
        <v>27</v>
      </c>
      <c r="M146" s="41" t="s">
        <v>27</v>
      </c>
      <c r="N146" s="41" t="s">
        <v>27</v>
      </c>
      <c r="O146" s="41" t="s">
        <v>27</v>
      </c>
      <c r="P146" s="41" t="s">
        <v>27</v>
      </c>
      <c r="Q146" s="41" t="s">
        <v>27</v>
      </c>
      <c r="R146" s="41" t="s">
        <v>27</v>
      </c>
      <c r="S146" s="107"/>
    </row>
    <row r="147" spans="1:24" ht="12.75" x14ac:dyDescent="0.2">
      <c r="A147" s="25" t="s">
        <v>37</v>
      </c>
      <c r="B147" s="195" t="s">
        <v>100</v>
      </c>
      <c r="C147" s="195"/>
      <c r="D147" s="195"/>
      <c r="E147" s="195"/>
      <c r="F147" s="195"/>
      <c r="G147" s="195"/>
      <c r="H147" s="195"/>
      <c r="I147" s="195"/>
      <c r="J147" s="195"/>
      <c r="K147" s="195"/>
      <c r="L147" s="195"/>
      <c r="M147" s="195"/>
      <c r="N147" s="195"/>
      <c r="O147" s="195"/>
      <c r="P147" s="195"/>
      <c r="Q147" s="195"/>
      <c r="R147" s="196"/>
      <c r="S147" s="107"/>
    </row>
    <row r="148" spans="1:24" ht="25.5" customHeight="1" x14ac:dyDescent="0.2">
      <c r="A148" s="213" t="s">
        <v>37</v>
      </c>
      <c r="B148" s="208" t="s">
        <v>0</v>
      </c>
      <c r="C148" s="210" t="s">
        <v>101</v>
      </c>
      <c r="D148" s="210"/>
      <c r="E148" s="269"/>
      <c r="F148" s="205" t="s">
        <v>116</v>
      </c>
      <c r="G148" s="221"/>
      <c r="H148" s="222"/>
      <c r="I148" s="222"/>
      <c r="J148" s="222"/>
      <c r="K148" s="222"/>
      <c r="L148" s="205" t="s">
        <v>148</v>
      </c>
      <c r="M148" s="34" t="s">
        <v>95</v>
      </c>
      <c r="N148" s="68" t="s">
        <v>167</v>
      </c>
      <c r="O148" s="35" t="s">
        <v>19</v>
      </c>
      <c r="P148" s="79">
        <v>80</v>
      </c>
      <c r="Q148" s="79">
        <v>80</v>
      </c>
      <c r="R148" s="87">
        <v>80</v>
      </c>
      <c r="S148" s="276"/>
      <c r="T148" s="57"/>
      <c r="U148" s="57"/>
      <c r="V148" s="57"/>
      <c r="W148" s="57"/>
      <c r="X148" s="57"/>
    </row>
    <row r="149" spans="1:24" ht="12.75" x14ac:dyDescent="0.2">
      <c r="A149" s="214"/>
      <c r="B149" s="272"/>
      <c r="C149" s="270"/>
      <c r="D149" s="270"/>
      <c r="E149" s="271"/>
      <c r="F149" s="251"/>
      <c r="G149" s="265"/>
      <c r="H149" s="266"/>
      <c r="I149" s="266"/>
      <c r="J149" s="266"/>
      <c r="K149" s="266"/>
      <c r="L149" s="251"/>
      <c r="M149" s="34" t="s">
        <v>165</v>
      </c>
      <c r="N149" s="80" t="s">
        <v>213</v>
      </c>
      <c r="O149" s="35" t="s">
        <v>19</v>
      </c>
      <c r="P149" s="79">
        <v>100</v>
      </c>
      <c r="Q149" s="79">
        <v>100</v>
      </c>
      <c r="R149" s="87">
        <v>100</v>
      </c>
      <c r="S149" s="278"/>
      <c r="T149" s="57"/>
      <c r="U149" s="57"/>
      <c r="V149" s="57"/>
      <c r="W149" s="57"/>
      <c r="X149" s="57"/>
    </row>
    <row r="150" spans="1:24" ht="25.5" customHeight="1" x14ac:dyDescent="0.2">
      <c r="A150" s="214"/>
      <c r="B150" s="160" t="s">
        <v>0</v>
      </c>
      <c r="C150" s="63" t="s">
        <v>0</v>
      </c>
      <c r="D150" s="171" t="s">
        <v>273</v>
      </c>
      <c r="E150" s="172"/>
      <c r="F150" s="62" t="s">
        <v>29</v>
      </c>
      <c r="G150" s="165"/>
      <c r="H150" s="166"/>
      <c r="I150" s="166"/>
      <c r="J150" s="166"/>
      <c r="K150" s="166"/>
      <c r="L150" s="65" t="s">
        <v>27</v>
      </c>
      <c r="M150" s="36" t="s">
        <v>166</v>
      </c>
      <c r="N150" s="96" t="s">
        <v>103</v>
      </c>
      <c r="O150" s="4" t="s">
        <v>20</v>
      </c>
      <c r="P150" s="88">
        <v>2</v>
      </c>
      <c r="Q150" s="88">
        <v>2</v>
      </c>
      <c r="R150" s="88">
        <v>2</v>
      </c>
      <c r="S150" s="107"/>
      <c r="T150" s="57"/>
      <c r="U150" s="57"/>
      <c r="V150" s="57"/>
      <c r="W150" s="57"/>
      <c r="X150" s="57"/>
    </row>
    <row r="151" spans="1:24" ht="12.75" x14ac:dyDescent="0.2">
      <c r="A151" s="214"/>
      <c r="B151" s="161"/>
      <c r="C151" s="159" t="s">
        <v>0</v>
      </c>
      <c r="D151" s="94">
        <v>188714469</v>
      </c>
      <c r="E151" s="95" t="s">
        <v>22</v>
      </c>
      <c r="F151" s="27" t="s">
        <v>27</v>
      </c>
      <c r="G151" s="8">
        <v>55</v>
      </c>
      <c r="H151" s="8">
        <v>65</v>
      </c>
      <c r="I151" s="8">
        <v>50</v>
      </c>
      <c r="J151" s="8">
        <v>70</v>
      </c>
      <c r="K151" s="8">
        <v>75</v>
      </c>
      <c r="L151" s="28" t="s">
        <v>27</v>
      </c>
      <c r="M151" s="45"/>
      <c r="N151" s="46"/>
      <c r="O151" s="47"/>
      <c r="P151" s="51"/>
      <c r="Q151" s="51"/>
      <c r="R151" s="52"/>
      <c r="S151" s="107"/>
    </row>
    <row r="152" spans="1:24" ht="12.75" x14ac:dyDescent="0.2">
      <c r="A152" s="214"/>
      <c r="B152" s="161"/>
      <c r="C152" s="159"/>
      <c r="D152" s="162" t="s">
        <v>30</v>
      </c>
      <c r="E152" s="163"/>
      <c r="F152" s="164"/>
      <c r="G152" s="29">
        <f>SUM(G151:G151)</f>
        <v>55</v>
      </c>
      <c r="H152" s="29">
        <f t="shared" ref="H152" si="36">SUM(H151:H151)</f>
        <v>65</v>
      </c>
      <c r="I152" s="29">
        <f t="shared" ref="I152" si="37">SUM(I151:I151)</f>
        <v>50</v>
      </c>
      <c r="J152" s="29">
        <f t="shared" ref="J152" si="38">SUM(J151:J151)</f>
        <v>70</v>
      </c>
      <c r="K152" s="29">
        <f t="shared" ref="K152" si="39">SUM(K151:K151)</f>
        <v>75</v>
      </c>
      <c r="L152" s="13" t="s">
        <v>27</v>
      </c>
      <c r="M152" s="30" t="s">
        <v>27</v>
      </c>
      <c r="N152" s="30" t="s">
        <v>27</v>
      </c>
      <c r="O152" s="30" t="s">
        <v>27</v>
      </c>
      <c r="P152" s="30" t="s">
        <v>27</v>
      </c>
      <c r="Q152" s="30" t="s">
        <v>27</v>
      </c>
      <c r="R152" s="30" t="s">
        <v>27</v>
      </c>
      <c r="S152" s="108">
        <f>(I152-G152)/G152</f>
        <v>-9.0909090909090912E-2</v>
      </c>
    </row>
    <row r="153" spans="1:24" ht="12.75" x14ac:dyDescent="0.2">
      <c r="A153" s="214"/>
      <c r="B153" s="69" t="s">
        <v>0</v>
      </c>
      <c r="C153" s="197" t="s">
        <v>2</v>
      </c>
      <c r="D153" s="197"/>
      <c r="E153" s="197"/>
      <c r="F153" s="198"/>
      <c r="G153" s="31">
        <f>G152</f>
        <v>55</v>
      </c>
      <c r="H153" s="31">
        <f t="shared" ref="H153:H154" si="40">H152</f>
        <v>65</v>
      </c>
      <c r="I153" s="31">
        <f t="shared" ref="I153:I154" si="41">I152</f>
        <v>50</v>
      </c>
      <c r="J153" s="31">
        <f t="shared" ref="J153:J154" si="42">J152</f>
        <v>70</v>
      </c>
      <c r="K153" s="31">
        <f t="shared" ref="K153:K154" si="43">K152</f>
        <v>75</v>
      </c>
      <c r="L153" s="32" t="s">
        <v>27</v>
      </c>
      <c r="M153" s="33" t="s">
        <v>27</v>
      </c>
      <c r="N153" s="33" t="s">
        <v>27</v>
      </c>
      <c r="O153" s="33" t="s">
        <v>27</v>
      </c>
      <c r="P153" s="33" t="s">
        <v>27</v>
      </c>
      <c r="Q153" s="33" t="s">
        <v>27</v>
      </c>
      <c r="R153" s="33" t="s">
        <v>27</v>
      </c>
      <c r="S153" s="107"/>
    </row>
    <row r="154" spans="1:24" ht="12.75" x14ac:dyDescent="0.2">
      <c r="A154" s="38" t="s">
        <v>37</v>
      </c>
      <c r="B154" s="193" t="s">
        <v>11</v>
      </c>
      <c r="C154" s="194"/>
      <c r="D154" s="194"/>
      <c r="E154" s="194"/>
      <c r="F154" s="194"/>
      <c r="G154" s="39">
        <f>G153</f>
        <v>55</v>
      </c>
      <c r="H154" s="39">
        <f t="shared" si="40"/>
        <v>65</v>
      </c>
      <c r="I154" s="39">
        <f t="shared" si="41"/>
        <v>50</v>
      </c>
      <c r="J154" s="39">
        <f t="shared" si="42"/>
        <v>70</v>
      </c>
      <c r="K154" s="39">
        <f t="shared" si="43"/>
        <v>75</v>
      </c>
      <c r="L154" s="40" t="s">
        <v>27</v>
      </c>
      <c r="M154" s="41" t="s">
        <v>27</v>
      </c>
      <c r="N154" s="41" t="s">
        <v>27</v>
      </c>
      <c r="O154" s="41" t="s">
        <v>27</v>
      </c>
      <c r="P154" s="41" t="s">
        <v>27</v>
      </c>
      <c r="Q154" s="41" t="s">
        <v>27</v>
      </c>
      <c r="R154" s="41" t="s">
        <v>27</v>
      </c>
      <c r="S154" s="107"/>
    </row>
    <row r="155" spans="1:24" ht="12.75" x14ac:dyDescent="0.2">
      <c r="A155" s="25" t="s">
        <v>38</v>
      </c>
      <c r="B155" s="195" t="s">
        <v>104</v>
      </c>
      <c r="C155" s="195"/>
      <c r="D155" s="195"/>
      <c r="E155" s="195"/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6"/>
      <c r="S155" s="107"/>
    </row>
    <row r="156" spans="1:24" ht="25.5" customHeight="1" x14ac:dyDescent="0.2">
      <c r="A156" s="213" t="s">
        <v>38</v>
      </c>
      <c r="B156" s="49" t="s">
        <v>0</v>
      </c>
      <c r="C156" s="210" t="s">
        <v>105</v>
      </c>
      <c r="D156" s="210"/>
      <c r="E156" s="210"/>
      <c r="F156" s="76" t="s">
        <v>116</v>
      </c>
      <c r="G156" s="267"/>
      <c r="H156" s="268"/>
      <c r="I156" s="268"/>
      <c r="J156" s="268"/>
      <c r="K156" s="268"/>
      <c r="L156" s="77" t="s">
        <v>27</v>
      </c>
      <c r="M156" s="34" t="s">
        <v>98</v>
      </c>
      <c r="N156" s="34" t="s">
        <v>121</v>
      </c>
      <c r="O156" s="35" t="s">
        <v>20</v>
      </c>
      <c r="P156" s="79">
        <v>1</v>
      </c>
      <c r="Q156" s="79">
        <v>1</v>
      </c>
      <c r="R156" s="87">
        <v>1</v>
      </c>
      <c r="S156" s="107"/>
      <c r="T156" s="57"/>
      <c r="U156" s="57"/>
      <c r="V156" s="57"/>
      <c r="W156" s="57"/>
      <c r="X156" s="57"/>
    </row>
    <row r="157" spans="1:24" ht="9" customHeight="1" x14ac:dyDescent="0.2">
      <c r="A157" s="214"/>
      <c r="B157" s="160" t="s">
        <v>0</v>
      </c>
      <c r="C157" s="175" t="s">
        <v>0</v>
      </c>
      <c r="D157" s="171" t="s">
        <v>106</v>
      </c>
      <c r="E157" s="172"/>
      <c r="F157" s="228" t="s">
        <v>29</v>
      </c>
      <c r="G157" s="165"/>
      <c r="H157" s="166"/>
      <c r="I157" s="166"/>
      <c r="J157" s="166"/>
      <c r="K157" s="166"/>
      <c r="L157" s="273" t="s">
        <v>27</v>
      </c>
      <c r="M157" s="36" t="s">
        <v>168</v>
      </c>
      <c r="N157" s="96" t="s">
        <v>107</v>
      </c>
      <c r="O157" s="4" t="s">
        <v>20</v>
      </c>
      <c r="P157" s="88">
        <v>20</v>
      </c>
      <c r="Q157" s="88">
        <v>20</v>
      </c>
      <c r="R157" s="88">
        <v>20</v>
      </c>
      <c r="S157" s="276"/>
      <c r="T157" s="57"/>
      <c r="U157" s="57"/>
      <c r="V157" s="57"/>
      <c r="W157" s="57"/>
      <c r="X157" s="57"/>
    </row>
    <row r="158" spans="1:24" ht="9" customHeight="1" x14ac:dyDescent="0.2">
      <c r="A158" s="214"/>
      <c r="B158" s="161"/>
      <c r="C158" s="176"/>
      <c r="D158" s="173"/>
      <c r="E158" s="174"/>
      <c r="F158" s="229"/>
      <c r="G158" s="167"/>
      <c r="H158" s="168"/>
      <c r="I158" s="168"/>
      <c r="J158" s="168"/>
      <c r="K158" s="168"/>
      <c r="L158" s="274"/>
      <c r="M158" s="36" t="s">
        <v>230</v>
      </c>
      <c r="N158" s="99" t="s">
        <v>223</v>
      </c>
      <c r="O158" s="73" t="s">
        <v>20</v>
      </c>
      <c r="P158" s="88">
        <v>25</v>
      </c>
      <c r="Q158" s="88">
        <v>25</v>
      </c>
      <c r="R158" s="88">
        <v>25</v>
      </c>
      <c r="S158" s="277"/>
      <c r="T158" s="57"/>
      <c r="U158" s="57"/>
      <c r="V158" s="57"/>
      <c r="W158" s="57"/>
      <c r="X158" s="57"/>
    </row>
    <row r="159" spans="1:24" ht="9" customHeight="1" x14ac:dyDescent="0.2">
      <c r="A159" s="214"/>
      <c r="B159" s="161"/>
      <c r="C159" s="176"/>
      <c r="D159" s="173"/>
      <c r="E159" s="174"/>
      <c r="F159" s="229"/>
      <c r="G159" s="167"/>
      <c r="H159" s="168"/>
      <c r="I159" s="168"/>
      <c r="J159" s="168"/>
      <c r="K159" s="168"/>
      <c r="L159" s="274"/>
      <c r="M159" s="36" t="s">
        <v>231</v>
      </c>
      <c r="N159" s="48" t="s">
        <v>224</v>
      </c>
      <c r="O159" s="73" t="s">
        <v>20</v>
      </c>
      <c r="P159" s="88">
        <v>25</v>
      </c>
      <c r="Q159" s="88">
        <v>25</v>
      </c>
      <c r="R159" s="88">
        <v>25</v>
      </c>
      <c r="S159" s="277"/>
      <c r="T159" s="57"/>
      <c r="U159" s="57"/>
      <c r="V159" s="57"/>
      <c r="W159" s="57"/>
      <c r="X159" s="57"/>
    </row>
    <row r="160" spans="1:24" ht="9" customHeight="1" x14ac:dyDescent="0.2">
      <c r="A160" s="214"/>
      <c r="B160" s="161"/>
      <c r="C160" s="230"/>
      <c r="D160" s="231"/>
      <c r="E160" s="232"/>
      <c r="F160" s="233"/>
      <c r="G160" s="169"/>
      <c r="H160" s="170"/>
      <c r="I160" s="170"/>
      <c r="J160" s="170"/>
      <c r="K160" s="170"/>
      <c r="L160" s="275"/>
      <c r="M160" s="36" t="s">
        <v>248</v>
      </c>
      <c r="N160" s="91" t="s">
        <v>249</v>
      </c>
      <c r="O160" s="73" t="s">
        <v>20</v>
      </c>
      <c r="P160" s="100">
        <v>30</v>
      </c>
      <c r="Q160" s="100">
        <v>30</v>
      </c>
      <c r="R160" s="101">
        <v>30</v>
      </c>
      <c r="S160" s="278"/>
      <c r="T160" s="57"/>
      <c r="U160" s="57"/>
      <c r="V160" s="57"/>
      <c r="W160" s="57"/>
      <c r="X160" s="57"/>
    </row>
    <row r="161" spans="1:24" ht="12.75" x14ac:dyDescent="0.2">
      <c r="A161" s="214"/>
      <c r="B161" s="161"/>
      <c r="C161" s="159" t="s">
        <v>0</v>
      </c>
      <c r="D161" s="54">
        <v>188714469</v>
      </c>
      <c r="E161" s="55" t="s">
        <v>22</v>
      </c>
      <c r="F161" s="27" t="s">
        <v>27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13" t="s">
        <v>27</v>
      </c>
      <c r="M161" s="45"/>
      <c r="N161" s="46"/>
      <c r="O161" s="47"/>
      <c r="P161" s="51"/>
      <c r="Q161" s="51"/>
      <c r="R161" s="52"/>
      <c r="S161" s="107"/>
    </row>
    <row r="162" spans="1:24" ht="12.75" x14ac:dyDescent="0.2">
      <c r="A162" s="214"/>
      <c r="B162" s="161"/>
      <c r="C162" s="159"/>
      <c r="D162" s="162" t="s">
        <v>30</v>
      </c>
      <c r="E162" s="163"/>
      <c r="F162" s="164"/>
      <c r="G162" s="29">
        <f>SUM(G161:G161)</f>
        <v>4</v>
      </c>
      <c r="H162" s="29">
        <f t="shared" ref="H162" si="44">SUM(H161:H161)</f>
        <v>4</v>
      </c>
      <c r="I162" s="29">
        <f t="shared" ref="I162" si="45">SUM(I161:I161)</f>
        <v>4</v>
      </c>
      <c r="J162" s="29">
        <f t="shared" ref="J162" si="46">SUM(J161:J161)</f>
        <v>4</v>
      </c>
      <c r="K162" s="29">
        <f t="shared" ref="K162" si="47">SUM(K161:K161)</f>
        <v>4</v>
      </c>
      <c r="L162" s="13" t="s">
        <v>27</v>
      </c>
      <c r="M162" s="30" t="s">
        <v>27</v>
      </c>
      <c r="N162" s="30" t="s">
        <v>27</v>
      </c>
      <c r="O162" s="30" t="s">
        <v>27</v>
      </c>
      <c r="P162" s="30" t="s">
        <v>27</v>
      </c>
      <c r="Q162" s="30" t="s">
        <v>27</v>
      </c>
      <c r="R162" s="30" t="s">
        <v>27</v>
      </c>
      <c r="S162" s="108">
        <f>(I162-G162)/G162</f>
        <v>0</v>
      </c>
    </row>
    <row r="163" spans="1:24" ht="12.75" x14ac:dyDescent="0.2">
      <c r="A163" s="214"/>
      <c r="B163" s="69" t="s">
        <v>0</v>
      </c>
      <c r="C163" s="197" t="s">
        <v>2</v>
      </c>
      <c r="D163" s="197"/>
      <c r="E163" s="197"/>
      <c r="F163" s="198"/>
      <c r="G163" s="31">
        <f>G162</f>
        <v>4</v>
      </c>
      <c r="H163" s="31">
        <f t="shared" ref="H163:H164" si="48">H162</f>
        <v>4</v>
      </c>
      <c r="I163" s="31">
        <f t="shared" ref="I163:I164" si="49">I162</f>
        <v>4</v>
      </c>
      <c r="J163" s="31">
        <f t="shared" ref="J163:J164" si="50">J162</f>
        <v>4</v>
      </c>
      <c r="K163" s="31">
        <f t="shared" ref="K163:K164" si="51">K162</f>
        <v>4</v>
      </c>
      <c r="L163" s="32" t="s">
        <v>27</v>
      </c>
      <c r="M163" s="33" t="s">
        <v>27</v>
      </c>
      <c r="N163" s="33" t="s">
        <v>27</v>
      </c>
      <c r="O163" s="33" t="s">
        <v>27</v>
      </c>
      <c r="P163" s="33" t="s">
        <v>27</v>
      </c>
      <c r="Q163" s="33" t="s">
        <v>27</v>
      </c>
      <c r="R163" s="33" t="s">
        <v>27</v>
      </c>
      <c r="S163" s="107"/>
    </row>
    <row r="164" spans="1:24" ht="12.75" x14ac:dyDescent="0.2">
      <c r="A164" s="38" t="s">
        <v>38</v>
      </c>
      <c r="B164" s="193" t="s">
        <v>11</v>
      </c>
      <c r="C164" s="194"/>
      <c r="D164" s="194"/>
      <c r="E164" s="194"/>
      <c r="F164" s="194"/>
      <c r="G164" s="39">
        <f>G163</f>
        <v>4</v>
      </c>
      <c r="H164" s="39">
        <f t="shared" si="48"/>
        <v>4</v>
      </c>
      <c r="I164" s="39">
        <f t="shared" si="49"/>
        <v>4</v>
      </c>
      <c r="J164" s="39">
        <f t="shared" si="50"/>
        <v>4</v>
      </c>
      <c r="K164" s="39">
        <f t="shared" si="51"/>
        <v>4</v>
      </c>
      <c r="L164" s="40" t="s">
        <v>27</v>
      </c>
      <c r="M164" s="41" t="s">
        <v>27</v>
      </c>
      <c r="N164" s="41" t="s">
        <v>27</v>
      </c>
      <c r="O164" s="41" t="s">
        <v>27</v>
      </c>
      <c r="P164" s="41" t="s">
        <v>27</v>
      </c>
      <c r="Q164" s="41" t="s">
        <v>27</v>
      </c>
      <c r="R164" s="41" t="s">
        <v>27</v>
      </c>
      <c r="S164" s="107"/>
    </row>
    <row r="165" spans="1:24" ht="12.75" x14ac:dyDescent="0.2">
      <c r="A165" s="25" t="s">
        <v>39</v>
      </c>
      <c r="B165" s="195" t="s">
        <v>108</v>
      </c>
      <c r="C165" s="195"/>
      <c r="D165" s="195"/>
      <c r="E165" s="195"/>
      <c r="F165" s="195"/>
      <c r="G165" s="195"/>
      <c r="H165" s="195"/>
      <c r="I165" s="195"/>
      <c r="J165" s="195"/>
      <c r="K165" s="195"/>
      <c r="L165" s="195"/>
      <c r="M165" s="195"/>
      <c r="N165" s="195"/>
      <c r="O165" s="195"/>
      <c r="P165" s="195"/>
      <c r="Q165" s="195"/>
      <c r="R165" s="196"/>
      <c r="S165" s="107"/>
    </row>
    <row r="166" spans="1:24" ht="25.5" customHeight="1" x14ac:dyDescent="0.2">
      <c r="A166" s="213" t="s">
        <v>39</v>
      </c>
      <c r="B166" s="49" t="s">
        <v>0</v>
      </c>
      <c r="C166" s="210" t="s">
        <v>111</v>
      </c>
      <c r="D166" s="210"/>
      <c r="E166" s="210"/>
      <c r="F166" s="76" t="s">
        <v>26</v>
      </c>
      <c r="G166" s="26"/>
      <c r="H166" s="26"/>
      <c r="I166" s="26"/>
      <c r="J166" s="26"/>
      <c r="K166" s="26"/>
      <c r="L166" s="77" t="s">
        <v>169</v>
      </c>
      <c r="M166" s="34" t="s">
        <v>102</v>
      </c>
      <c r="N166" s="34" t="s">
        <v>109</v>
      </c>
      <c r="O166" s="35" t="s">
        <v>42</v>
      </c>
      <c r="P166" s="79">
        <v>5</v>
      </c>
      <c r="Q166" s="79">
        <v>5</v>
      </c>
      <c r="R166" s="87">
        <v>5</v>
      </c>
      <c r="S166" s="107"/>
    </row>
    <row r="167" spans="1:24" ht="23.25" customHeight="1" x14ac:dyDescent="0.2">
      <c r="A167" s="214"/>
      <c r="B167" s="160" t="s">
        <v>0</v>
      </c>
      <c r="C167" s="246" t="s">
        <v>0</v>
      </c>
      <c r="D167" s="171" t="s">
        <v>110</v>
      </c>
      <c r="E167" s="172"/>
      <c r="F167" s="228" t="s">
        <v>122</v>
      </c>
      <c r="G167" s="165"/>
      <c r="H167" s="166"/>
      <c r="I167" s="166"/>
      <c r="J167" s="166"/>
      <c r="K167" s="166"/>
      <c r="L167" s="273" t="s">
        <v>169</v>
      </c>
      <c r="M167" s="36" t="s">
        <v>170</v>
      </c>
      <c r="N167" s="48" t="s">
        <v>172</v>
      </c>
      <c r="O167" s="4" t="s">
        <v>42</v>
      </c>
      <c r="P167" s="88">
        <v>5</v>
      </c>
      <c r="Q167" s="88">
        <v>5</v>
      </c>
      <c r="R167" s="88">
        <v>5</v>
      </c>
      <c r="S167" s="107"/>
      <c r="T167" s="72"/>
      <c r="U167" s="72"/>
      <c r="V167" s="72"/>
      <c r="W167" s="72"/>
      <c r="X167" s="72"/>
    </row>
    <row r="168" spans="1:24" ht="23.25" customHeight="1" x14ac:dyDescent="0.2">
      <c r="A168" s="214"/>
      <c r="B168" s="161"/>
      <c r="C168" s="247"/>
      <c r="D168" s="173"/>
      <c r="E168" s="174"/>
      <c r="F168" s="229"/>
      <c r="G168" s="167"/>
      <c r="H168" s="168"/>
      <c r="I168" s="168"/>
      <c r="J168" s="168"/>
      <c r="K168" s="168"/>
      <c r="L168" s="274"/>
      <c r="M168" s="36" t="s">
        <v>171</v>
      </c>
      <c r="N168" s="48" t="s">
        <v>112</v>
      </c>
      <c r="O168" s="4" t="s">
        <v>20</v>
      </c>
      <c r="P168" s="88">
        <v>5</v>
      </c>
      <c r="Q168" s="88">
        <v>5</v>
      </c>
      <c r="R168" s="88">
        <v>5</v>
      </c>
      <c r="S168" s="107"/>
    </row>
    <row r="169" spans="1:24" ht="12.75" x14ac:dyDescent="0.2">
      <c r="A169" s="214"/>
      <c r="B169" s="161"/>
      <c r="C169" s="159" t="s">
        <v>0</v>
      </c>
      <c r="D169" s="54">
        <v>188714469</v>
      </c>
      <c r="E169" s="55" t="s">
        <v>22</v>
      </c>
      <c r="F169" s="27" t="s">
        <v>27</v>
      </c>
      <c r="G169" s="8">
        <v>40</v>
      </c>
      <c r="H169" s="8">
        <v>41</v>
      </c>
      <c r="I169" s="8">
        <v>2</v>
      </c>
      <c r="J169" s="8">
        <v>49</v>
      </c>
      <c r="K169" s="8">
        <v>53</v>
      </c>
      <c r="L169" s="28" t="s">
        <v>27</v>
      </c>
      <c r="M169" s="45"/>
      <c r="N169" s="46"/>
      <c r="O169" s="47"/>
      <c r="P169" s="51"/>
      <c r="Q169" s="51"/>
      <c r="R169" s="52"/>
      <c r="S169" s="107"/>
    </row>
    <row r="170" spans="1:24" ht="12.75" x14ac:dyDescent="0.2">
      <c r="A170" s="214"/>
      <c r="B170" s="161"/>
      <c r="C170" s="159"/>
      <c r="D170" s="162" t="s">
        <v>30</v>
      </c>
      <c r="E170" s="163"/>
      <c r="F170" s="164"/>
      <c r="G170" s="29">
        <f>SUM(G169:G169)</f>
        <v>40</v>
      </c>
      <c r="H170" s="29">
        <f t="shared" ref="H170:K170" si="52">SUM(H169:H169)</f>
        <v>41</v>
      </c>
      <c r="I170" s="29">
        <f t="shared" si="52"/>
        <v>2</v>
      </c>
      <c r="J170" s="29">
        <f t="shared" si="52"/>
        <v>49</v>
      </c>
      <c r="K170" s="29">
        <f t="shared" si="52"/>
        <v>53</v>
      </c>
      <c r="L170" s="13" t="s">
        <v>27</v>
      </c>
      <c r="M170" s="30" t="s">
        <v>27</v>
      </c>
      <c r="N170" s="30" t="s">
        <v>27</v>
      </c>
      <c r="O170" s="30" t="s">
        <v>27</v>
      </c>
      <c r="P170" s="30" t="s">
        <v>27</v>
      </c>
      <c r="Q170" s="30" t="s">
        <v>27</v>
      </c>
      <c r="R170" s="30" t="s">
        <v>27</v>
      </c>
      <c r="S170" s="108">
        <f>(I170-G170)/G170</f>
        <v>-0.95</v>
      </c>
    </row>
    <row r="171" spans="1:24" ht="12.75" x14ac:dyDescent="0.2">
      <c r="A171" s="214"/>
      <c r="B171" s="69" t="s">
        <v>0</v>
      </c>
      <c r="C171" s="197" t="s">
        <v>2</v>
      </c>
      <c r="D171" s="197"/>
      <c r="E171" s="197"/>
      <c r="F171" s="198"/>
      <c r="G171" s="31">
        <f>G170</f>
        <v>40</v>
      </c>
      <c r="H171" s="31">
        <f t="shared" ref="H171:K172" si="53">H170</f>
        <v>41</v>
      </c>
      <c r="I171" s="31">
        <f t="shared" si="53"/>
        <v>2</v>
      </c>
      <c r="J171" s="31">
        <f t="shared" si="53"/>
        <v>49</v>
      </c>
      <c r="K171" s="31">
        <f t="shared" si="53"/>
        <v>53</v>
      </c>
      <c r="L171" s="32" t="s">
        <v>27</v>
      </c>
      <c r="M171" s="33" t="s">
        <v>27</v>
      </c>
      <c r="N171" s="33" t="s">
        <v>27</v>
      </c>
      <c r="O171" s="33" t="s">
        <v>27</v>
      </c>
      <c r="P171" s="33" t="s">
        <v>27</v>
      </c>
      <c r="Q171" s="33" t="s">
        <v>27</v>
      </c>
      <c r="R171" s="33" t="s">
        <v>27</v>
      </c>
      <c r="S171" s="107"/>
    </row>
    <row r="172" spans="1:24" ht="12.75" x14ac:dyDescent="0.2">
      <c r="A172" s="38" t="s">
        <v>39</v>
      </c>
      <c r="B172" s="193" t="s">
        <v>11</v>
      </c>
      <c r="C172" s="194"/>
      <c r="D172" s="194"/>
      <c r="E172" s="194"/>
      <c r="F172" s="194"/>
      <c r="G172" s="39">
        <f>G171</f>
        <v>40</v>
      </c>
      <c r="H172" s="39">
        <f t="shared" si="53"/>
        <v>41</v>
      </c>
      <c r="I172" s="39">
        <f t="shared" si="53"/>
        <v>2</v>
      </c>
      <c r="J172" s="39">
        <f t="shared" si="53"/>
        <v>49</v>
      </c>
      <c r="K172" s="39">
        <f t="shared" si="53"/>
        <v>53</v>
      </c>
      <c r="L172" s="40" t="s">
        <v>27</v>
      </c>
      <c r="M172" s="41" t="s">
        <v>27</v>
      </c>
      <c r="N172" s="41" t="s">
        <v>27</v>
      </c>
      <c r="O172" s="41" t="s">
        <v>27</v>
      </c>
      <c r="P172" s="41" t="s">
        <v>27</v>
      </c>
      <c r="Q172" s="41" t="s">
        <v>27</v>
      </c>
      <c r="R172" s="41" t="s">
        <v>27</v>
      </c>
      <c r="S172" s="107"/>
    </row>
    <row r="173" spans="1:24" ht="12.75" x14ac:dyDescent="0.2">
      <c r="A173" s="191" t="s">
        <v>3</v>
      </c>
      <c r="B173" s="192"/>
      <c r="C173" s="192"/>
      <c r="D173" s="192"/>
      <c r="E173" s="192"/>
      <c r="F173" s="192"/>
      <c r="G173" s="42">
        <f>G113+G138+G146+G154+G164+G172</f>
        <v>9770.4110000000001</v>
      </c>
      <c r="H173" s="42">
        <f>H113+H138+H146+H154+H164+H172</f>
        <v>12248.335999999999</v>
      </c>
      <c r="I173" s="42">
        <f>I113+I138+I146+I154+I164+I172</f>
        <v>12020.958999999999</v>
      </c>
      <c r="J173" s="42">
        <f>J113+J138+J146+J154+J164+J172</f>
        <v>13595.546</v>
      </c>
      <c r="K173" s="42">
        <f>K113+K138+K146+K154+K164+K172</f>
        <v>14264.664000000001</v>
      </c>
      <c r="L173" s="12" t="s">
        <v>27</v>
      </c>
      <c r="M173" s="43" t="s">
        <v>27</v>
      </c>
      <c r="N173" s="43" t="s">
        <v>27</v>
      </c>
      <c r="O173" s="43" t="s">
        <v>27</v>
      </c>
      <c r="P173" s="43" t="s">
        <v>27</v>
      </c>
      <c r="Q173" s="43" t="s">
        <v>27</v>
      </c>
      <c r="R173" s="43" t="s">
        <v>27</v>
      </c>
      <c r="S173" s="107"/>
    </row>
    <row r="174" spans="1:24" ht="12.75" x14ac:dyDescent="0.2">
      <c r="A174" s="44" t="s">
        <v>33</v>
      </c>
    </row>
    <row r="175" spans="1:24" ht="16.5" customHeight="1" x14ac:dyDescent="0.2">
      <c r="A175" s="44" t="s">
        <v>35</v>
      </c>
    </row>
    <row r="176" spans="1:24" ht="12.75" customHeight="1" x14ac:dyDescent="0.2">
      <c r="A176" s="44" t="s">
        <v>34</v>
      </c>
    </row>
    <row r="177" spans="1:11" ht="25.5" hidden="1" customHeight="1" thickBot="1" x14ac:dyDescent="0.25">
      <c r="A177" s="199" t="s">
        <v>5</v>
      </c>
      <c r="B177" s="199"/>
      <c r="C177" s="199"/>
      <c r="D177" s="199"/>
      <c r="E177" s="199"/>
      <c r="F177" s="199"/>
      <c r="G177" s="199"/>
      <c r="H177" s="199"/>
      <c r="I177" s="199"/>
      <c r="J177" s="199"/>
      <c r="K177" s="199"/>
    </row>
    <row r="178" spans="1:11" ht="25.5" hidden="1" customHeight="1" x14ac:dyDescent="0.2">
      <c r="A178" s="181" t="s">
        <v>6</v>
      </c>
      <c r="B178" s="182"/>
      <c r="C178" s="182"/>
      <c r="D178" s="9" t="s">
        <v>21</v>
      </c>
      <c r="E178" s="180" t="s">
        <v>22</v>
      </c>
      <c r="F178" s="180"/>
      <c r="G178" s="11">
        <f>G169+G161+G142+G135+G130+G123+G120+G110+G107+G94+G91+G84+G72+G68+G64+G61+G33+G151+G27</f>
        <v>6045.26</v>
      </c>
      <c r="H178" s="11">
        <f t="shared" ref="H178:K178" si="54">H169+H161+H142+H135+H130+H123+H120+H110+H107+H94+H91+H84+H72+H68+H64+H61+H33+H151+H27</f>
        <v>8257.2000000000007</v>
      </c>
      <c r="I178" s="11">
        <f>I169+I161+I142+I135+I130+I123+I120+I110+I107+I94+I91+I84+I72+I68+I64+I61+I33+I151+I27+I53</f>
        <v>7562.8999999999987</v>
      </c>
      <c r="J178" s="11">
        <f t="shared" si="54"/>
        <v>9394.5800000000017</v>
      </c>
      <c r="K178" s="112">
        <f t="shared" si="54"/>
        <v>9861.5950000000012</v>
      </c>
    </row>
    <row r="179" spans="1:11" ht="25.5" hidden="1" customHeight="1" x14ac:dyDescent="0.2">
      <c r="A179" s="183"/>
      <c r="B179" s="184"/>
      <c r="C179" s="184"/>
      <c r="D179" s="10" t="s">
        <v>28</v>
      </c>
      <c r="E179" s="179" t="s">
        <v>23</v>
      </c>
      <c r="F179" s="179"/>
      <c r="G179" s="14">
        <f>G102+G95+G85+G65+G52+G48+G45+G42+G34+G28+G26+G21+G17+G73</f>
        <v>3664.5509999999999</v>
      </c>
      <c r="H179" s="14">
        <f t="shared" ref="H179" si="55">H102+H95+H85+H65+H52+H48+H45+H42+H34+H28+H26+H21+H17+H73</f>
        <v>3928.136</v>
      </c>
      <c r="I179" s="14">
        <f>I102+I95+I85+I65+I52+I54+I55+I48+I45+I42+I143+I34+I28+I26+I21+I17+I73</f>
        <v>4364.4589999999998</v>
      </c>
      <c r="J179" s="14">
        <v>4136.9660000000003</v>
      </c>
      <c r="K179" s="113">
        <f>K102+K95+K85+K65+K52+K48+K45+K42+K34+K28+K26+K21+K17+K73+K143</f>
        <v>4337.969000000001</v>
      </c>
    </row>
    <row r="180" spans="1:11" ht="25.5" hidden="1" customHeight="1" x14ac:dyDescent="0.2">
      <c r="A180" s="183"/>
      <c r="B180" s="184"/>
      <c r="C180" s="184"/>
      <c r="D180" s="10" t="s">
        <v>24</v>
      </c>
      <c r="E180" s="179" t="s">
        <v>25</v>
      </c>
      <c r="F180" s="179"/>
      <c r="G180" s="14">
        <f>G131+G96+G86</f>
        <v>60.6</v>
      </c>
      <c r="H180" s="14">
        <f>H131+H96+H86</f>
        <v>63</v>
      </c>
      <c r="I180" s="14">
        <f>I131+I96+I86</f>
        <v>93.6</v>
      </c>
      <c r="J180" s="14">
        <f>J131+J96+J86</f>
        <v>64</v>
      </c>
      <c r="K180" s="113">
        <f>K131+K96+K86</f>
        <v>65.099999999999994</v>
      </c>
    </row>
    <row r="181" spans="1:11" ht="13.5" hidden="1" customHeight="1" thickBot="1" x14ac:dyDescent="0.25">
      <c r="A181" s="185" t="s">
        <v>3</v>
      </c>
      <c r="B181" s="186"/>
      <c r="C181" s="186"/>
      <c r="D181" s="186"/>
      <c r="E181" s="186"/>
      <c r="F181" s="186"/>
      <c r="G181" s="15">
        <f>SUM(G178:G180)</f>
        <v>9770.4110000000001</v>
      </c>
      <c r="H181" s="15">
        <f t="shared" ref="H181:K181" si="56">SUM(H178:H180)</f>
        <v>12248.336000000001</v>
      </c>
      <c r="I181" s="15">
        <f t="shared" si="56"/>
        <v>12020.958999999999</v>
      </c>
      <c r="J181" s="15">
        <f t="shared" si="56"/>
        <v>13595.546000000002</v>
      </c>
      <c r="K181" s="114">
        <f t="shared" si="56"/>
        <v>14264.664000000002</v>
      </c>
    </row>
    <row r="182" spans="1:11" ht="12.75" hidden="1" customHeight="1" x14ac:dyDescent="0.2">
      <c r="A182" s="187" t="s">
        <v>9</v>
      </c>
      <c r="B182" s="188"/>
      <c r="C182" s="188"/>
      <c r="D182" s="188"/>
      <c r="E182" s="188"/>
      <c r="F182" s="188"/>
      <c r="G182" s="16"/>
      <c r="H182" s="16"/>
      <c r="I182" s="16"/>
      <c r="J182" s="16"/>
      <c r="K182" s="17"/>
    </row>
    <row r="183" spans="1:11" ht="12.75" hidden="1" customHeight="1" x14ac:dyDescent="0.2">
      <c r="A183" s="189" t="s">
        <v>7</v>
      </c>
      <c r="B183" s="190"/>
      <c r="C183" s="190"/>
      <c r="D183" s="190"/>
      <c r="E183" s="190"/>
      <c r="F183" s="190"/>
      <c r="G183" s="18">
        <f>G121+G136+G144+G170+G108</f>
        <v>349.4</v>
      </c>
      <c r="H183" s="18">
        <f t="shared" ref="H183:K183" si="57">H121+H136+H144+H170+H108</f>
        <v>362.6</v>
      </c>
      <c r="I183" s="18">
        <f t="shared" si="57"/>
        <v>395.29999999999995</v>
      </c>
      <c r="J183" s="18">
        <f t="shared" si="57"/>
        <v>281.63</v>
      </c>
      <c r="K183" s="115">
        <f t="shared" si="57"/>
        <v>290.94299999999998</v>
      </c>
    </row>
    <row r="184" spans="1:11" ht="13.5" hidden="1" customHeight="1" thickBot="1" x14ac:dyDescent="0.25">
      <c r="A184" s="177" t="s">
        <v>8</v>
      </c>
      <c r="B184" s="178"/>
      <c r="C184" s="178"/>
      <c r="D184" s="178"/>
      <c r="E184" s="178"/>
      <c r="F184" s="178"/>
      <c r="G184" s="19">
        <f>G173-G183</f>
        <v>9421.0110000000004</v>
      </c>
      <c r="H184" s="19">
        <f t="shared" ref="H184:K184" si="58">H173-H183</f>
        <v>11885.735999999999</v>
      </c>
      <c r="I184" s="19">
        <f t="shared" si="58"/>
        <v>11625.659</v>
      </c>
      <c r="J184" s="19">
        <f t="shared" si="58"/>
        <v>13313.916000000001</v>
      </c>
      <c r="K184" s="116">
        <f t="shared" si="58"/>
        <v>13973.721000000001</v>
      </c>
    </row>
    <row r="185" spans="1:11" ht="25.5" hidden="1" customHeight="1" x14ac:dyDescent="0.2">
      <c r="F185" s="20"/>
      <c r="G185" s="20"/>
      <c r="H185" s="5"/>
      <c r="I185" s="5"/>
      <c r="J185" s="5"/>
      <c r="K185" s="5"/>
    </row>
    <row r="186" spans="1:11" ht="25.5" hidden="1" customHeight="1" x14ac:dyDescent="0.2">
      <c r="D186" s="1" t="s">
        <v>31</v>
      </c>
      <c r="F186" s="20"/>
      <c r="G186" s="21">
        <f>G181-G173</f>
        <v>0</v>
      </c>
      <c r="H186" s="21">
        <f t="shared" ref="H186:K186" si="59">H181-H173</f>
        <v>0</v>
      </c>
      <c r="I186" s="21">
        <f t="shared" si="59"/>
        <v>0</v>
      </c>
      <c r="J186" s="21">
        <f t="shared" si="59"/>
        <v>0</v>
      </c>
      <c r="K186" s="21">
        <f t="shared" si="59"/>
        <v>0</v>
      </c>
    </row>
    <row r="187" spans="1:11" ht="25.5" hidden="1" customHeight="1" x14ac:dyDescent="0.2">
      <c r="G187" s="105">
        <f>G183+G184-G173</f>
        <v>0</v>
      </c>
      <c r="H187" s="105">
        <f t="shared" ref="H187:K187" si="60">H183+H184-H173</f>
        <v>0</v>
      </c>
      <c r="I187" s="105">
        <f t="shared" si="60"/>
        <v>0</v>
      </c>
      <c r="J187" s="105">
        <f t="shared" si="60"/>
        <v>0</v>
      </c>
      <c r="K187" s="105">
        <f t="shared" si="60"/>
        <v>0</v>
      </c>
    </row>
  </sheetData>
  <mergeCells count="252">
    <mergeCell ref="A166:A171"/>
    <mergeCell ref="C166:E166"/>
    <mergeCell ref="C171:F171"/>
    <mergeCell ref="A156:A163"/>
    <mergeCell ref="C156:E156"/>
    <mergeCell ref="B157:B162"/>
    <mergeCell ref="L72:L73"/>
    <mergeCell ref="D157:E160"/>
    <mergeCell ref="C157:C160"/>
    <mergeCell ref="G157:K160"/>
    <mergeCell ref="F157:F160"/>
    <mergeCell ref="D127:E129"/>
    <mergeCell ref="C127:C129"/>
    <mergeCell ref="F127:F129"/>
    <mergeCell ref="G127:K129"/>
    <mergeCell ref="L127:L129"/>
    <mergeCell ref="G126:K126"/>
    <mergeCell ref="L133:L134"/>
    <mergeCell ref="G133:K134"/>
    <mergeCell ref="F133:F134"/>
    <mergeCell ref="D133:E134"/>
    <mergeCell ref="C163:F163"/>
    <mergeCell ref="B164:F164"/>
    <mergeCell ref="B165:R165"/>
    <mergeCell ref="B172:F172"/>
    <mergeCell ref="B167:B170"/>
    <mergeCell ref="C167:C168"/>
    <mergeCell ref="D167:E168"/>
    <mergeCell ref="F167:F168"/>
    <mergeCell ref="G167:K168"/>
    <mergeCell ref="L167:L168"/>
    <mergeCell ref="C169:C170"/>
    <mergeCell ref="D170:F170"/>
    <mergeCell ref="S157:S160"/>
    <mergeCell ref="S148:S149"/>
    <mergeCell ref="A8:S8"/>
    <mergeCell ref="A148:A153"/>
    <mergeCell ref="B150:B152"/>
    <mergeCell ref="D150:E150"/>
    <mergeCell ref="G150:K150"/>
    <mergeCell ref="C151:C152"/>
    <mergeCell ref="D152:F152"/>
    <mergeCell ref="C153:F153"/>
    <mergeCell ref="C133:C134"/>
    <mergeCell ref="A115:A137"/>
    <mergeCell ref="L117:L119"/>
    <mergeCell ref="C126:E126"/>
    <mergeCell ref="B127:B136"/>
    <mergeCell ref="C130:C132"/>
    <mergeCell ref="D132:F132"/>
    <mergeCell ref="C137:F137"/>
    <mergeCell ref="B115:B116"/>
    <mergeCell ref="C115:E116"/>
    <mergeCell ref="F115:F116"/>
    <mergeCell ref="L19:L20"/>
    <mergeCell ref="B76:B78"/>
    <mergeCell ref="C76:E78"/>
    <mergeCell ref="A140:A145"/>
    <mergeCell ref="C140:E140"/>
    <mergeCell ref="B141:B144"/>
    <mergeCell ref="D141:E141"/>
    <mergeCell ref="G141:K141"/>
    <mergeCell ref="C145:F145"/>
    <mergeCell ref="C161:C162"/>
    <mergeCell ref="D162:F162"/>
    <mergeCell ref="F148:F149"/>
    <mergeCell ref="G148:K149"/>
    <mergeCell ref="C142:C144"/>
    <mergeCell ref="D144:F144"/>
    <mergeCell ref="B146:F146"/>
    <mergeCell ref="B147:R147"/>
    <mergeCell ref="L148:L149"/>
    <mergeCell ref="G156:K156"/>
    <mergeCell ref="C148:E149"/>
    <mergeCell ref="B148:B149"/>
    <mergeCell ref="B154:F154"/>
    <mergeCell ref="B155:R155"/>
    <mergeCell ref="L157:L160"/>
    <mergeCell ref="D117:E119"/>
    <mergeCell ref="C117:C119"/>
    <mergeCell ref="F117:F119"/>
    <mergeCell ref="C123:C124"/>
    <mergeCell ref="D124:F124"/>
    <mergeCell ref="D121:F121"/>
    <mergeCell ref="D122:E122"/>
    <mergeCell ref="G122:K122"/>
    <mergeCell ref="T141:X141"/>
    <mergeCell ref="T117:X117"/>
    <mergeCell ref="T122:X122"/>
    <mergeCell ref="T127:X127"/>
    <mergeCell ref="T133:X133"/>
    <mergeCell ref="C125:F125"/>
    <mergeCell ref="D35:F35"/>
    <mergeCell ref="D36:E41"/>
    <mergeCell ref="F36:F41"/>
    <mergeCell ref="G36:K41"/>
    <mergeCell ref="C30:C32"/>
    <mergeCell ref="D30:E32"/>
    <mergeCell ref="F30:F32"/>
    <mergeCell ref="G30:K32"/>
    <mergeCell ref="C135:C136"/>
    <mergeCell ref="D136:F136"/>
    <mergeCell ref="G76:K78"/>
    <mergeCell ref="F57:F60"/>
    <mergeCell ref="G57:K60"/>
    <mergeCell ref="C61:C62"/>
    <mergeCell ref="D62:F62"/>
    <mergeCell ref="C91:C92"/>
    <mergeCell ref="D92:F92"/>
    <mergeCell ref="G47:K47"/>
    <mergeCell ref="D44:E44"/>
    <mergeCell ref="C50:C51"/>
    <mergeCell ref="D50:E51"/>
    <mergeCell ref="F50:F51"/>
    <mergeCell ref="C120:C121"/>
    <mergeCell ref="G117:K119"/>
    <mergeCell ref="L36:L41"/>
    <mergeCell ref="C42:C43"/>
    <mergeCell ref="D43:F43"/>
    <mergeCell ref="L50:L51"/>
    <mergeCell ref="D49:F49"/>
    <mergeCell ref="D93:E93"/>
    <mergeCell ref="C107:C108"/>
    <mergeCell ref="D108:F108"/>
    <mergeCell ref="D47:E47"/>
    <mergeCell ref="F76:F78"/>
    <mergeCell ref="L70:L71"/>
    <mergeCell ref="C99:E99"/>
    <mergeCell ref="C88:C90"/>
    <mergeCell ref="C73:C74"/>
    <mergeCell ref="L76:L78"/>
    <mergeCell ref="C100:C101"/>
    <mergeCell ref="L115:L116"/>
    <mergeCell ref="D88:E90"/>
    <mergeCell ref="F88:F90"/>
    <mergeCell ref="C75:F75"/>
    <mergeCell ref="L88:L90"/>
    <mergeCell ref="C94:C97"/>
    <mergeCell ref="F70:F71"/>
    <mergeCell ref="C52:C56"/>
    <mergeCell ref="D56:F56"/>
    <mergeCell ref="L57:L60"/>
    <mergeCell ref="C102:C103"/>
    <mergeCell ref="D103:F103"/>
    <mergeCell ref="C105:E105"/>
    <mergeCell ref="D97:F97"/>
    <mergeCell ref="D79:E83"/>
    <mergeCell ref="C79:C83"/>
    <mergeCell ref="F79:F83"/>
    <mergeCell ref="G93:K93"/>
    <mergeCell ref="G79:K83"/>
    <mergeCell ref="L100:L101"/>
    <mergeCell ref="G100:K101"/>
    <mergeCell ref="D100:E101"/>
    <mergeCell ref="F100:F101"/>
    <mergeCell ref="L79:L83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4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2"/>
    <mergeCell ref="C98:F98"/>
    <mergeCell ref="L30:L32"/>
    <mergeCell ref="C70:C71"/>
    <mergeCell ref="G106:K106"/>
    <mergeCell ref="D74:F74"/>
    <mergeCell ref="C33:C35"/>
    <mergeCell ref="C45:C46"/>
    <mergeCell ref="A184:F184"/>
    <mergeCell ref="E180:F180"/>
    <mergeCell ref="E179:F179"/>
    <mergeCell ref="E178:F178"/>
    <mergeCell ref="A178:C180"/>
    <mergeCell ref="A181:F181"/>
    <mergeCell ref="A182:F182"/>
    <mergeCell ref="A183:F183"/>
    <mergeCell ref="B100:B103"/>
    <mergeCell ref="A173:F173"/>
    <mergeCell ref="B113:F113"/>
    <mergeCell ref="B139:R139"/>
    <mergeCell ref="C112:F112"/>
    <mergeCell ref="B138:F138"/>
    <mergeCell ref="A177:K177"/>
    <mergeCell ref="D106:E106"/>
    <mergeCell ref="B106:B111"/>
    <mergeCell ref="C104:F104"/>
    <mergeCell ref="D109:E109"/>
    <mergeCell ref="G109:K109"/>
    <mergeCell ref="C110:C111"/>
    <mergeCell ref="D111:F111"/>
    <mergeCell ref="B117:B124"/>
    <mergeCell ref="B114:R114"/>
    <mergeCell ref="C16:E16"/>
    <mergeCell ref="G16:K16"/>
    <mergeCell ref="J1:L1"/>
    <mergeCell ref="C26:C29"/>
    <mergeCell ref="B79:B97"/>
    <mergeCell ref="C84:C87"/>
    <mergeCell ref="D87:F87"/>
    <mergeCell ref="G88:K90"/>
    <mergeCell ref="G70:K71"/>
    <mergeCell ref="G67:K67"/>
    <mergeCell ref="D29:F29"/>
    <mergeCell ref="C64:C66"/>
    <mergeCell ref="D70:E71"/>
    <mergeCell ref="G63:K63"/>
    <mergeCell ref="C57:C60"/>
    <mergeCell ref="D57:E60"/>
    <mergeCell ref="C68:C69"/>
    <mergeCell ref="D69:F69"/>
    <mergeCell ref="D67:E67"/>
    <mergeCell ref="D63:E63"/>
    <mergeCell ref="D66:F66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5" max="20" man="1"/>
    <brk id="113" max="20" man="1"/>
    <brk id="1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opLeftCell="B1" zoomScaleNormal="100" workbookViewId="0">
      <selection activeCell="B11" sqref="B11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1" t="s">
        <v>301</v>
      </c>
    </row>
    <row r="2" spans="1:14" x14ac:dyDescent="0.2">
      <c r="G2" s="131" t="s">
        <v>302</v>
      </c>
    </row>
    <row r="3" spans="1:14" x14ac:dyDescent="0.2">
      <c r="G3" s="150" t="s">
        <v>312</v>
      </c>
    </row>
    <row r="4" spans="1:14" x14ac:dyDescent="0.2">
      <c r="G4" s="150" t="s">
        <v>314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5" t="s">
        <v>306</v>
      </c>
    </row>
    <row r="8" spans="1:14" x14ac:dyDescent="0.2">
      <c r="A8" s="83"/>
      <c r="B8" s="2"/>
      <c r="C8" s="83"/>
      <c r="D8" s="83"/>
      <c r="E8" s="83"/>
      <c r="F8" s="118"/>
      <c r="G8" s="118"/>
    </row>
    <row r="9" spans="1:14" ht="14.25" customHeight="1" x14ac:dyDescent="0.2">
      <c r="A9" s="279" t="s">
        <v>299</v>
      </c>
      <c r="B9" s="279"/>
      <c r="C9" s="279"/>
      <c r="D9" s="279"/>
      <c r="E9" s="279"/>
      <c r="F9" s="279"/>
      <c r="G9" s="279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89" t="s">
        <v>10</v>
      </c>
      <c r="B10" s="289" t="s">
        <v>280</v>
      </c>
      <c r="C10" s="289"/>
      <c r="D10" s="289" t="s">
        <v>281</v>
      </c>
      <c r="E10" s="289"/>
      <c r="F10" s="289"/>
      <c r="G10" s="289" t="s">
        <v>282</v>
      </c>
    </row>
    <row r="11" spans="1:14" ht="30" x14ac:dyDescent="0.2">
      <c r="A11" s="289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9"/>
    </row>
    <row r="12" spans="1:14" ht="15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5" x14ac:dyDescent="0.2">
      <c r="A13" s="22" t="s">
        <v>173</v>
      </c>
      <c r="B13" s="290" t="str">
        <f>'004 pr. asignavimai'!C13</f>
        <v>Organizuoti ir įgyvendinti valstybės bei Savivaldybės teikiamą socialinę paramą Plungės rajono savivaldybėje</v>
      </c>
      <c r="C13" s="291"/>
      <c r="D13" s="291"/>
      <c r="E13" s="291"/>
      <c r="F13" s="291"/>
      <c r="G13" s="294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94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94"/>
    </row>
    <row r="16" spans="1:14" ht="15" customHeight="1" x14ac:dyDescent="0.2">
      <c r="A16" s="84" t="s">
        <v>174</v>
      </c>
      <c r="B16" s="288" t="str">
        <f>'004 pr. asignavimai'!D15</f>
        <v>Socialinėms išmokoms ir kompensacijoms skaičiuoti ir mokėti</v>
      </c>
      <c r="C16" s="288"/>
      <c r="D16" s="288"/>
      <c r="E16" s="288"/>
      <c r="F16" s="288"/>
      <c r="G16" s="295" t="s">
        <v>27</v>
      </c>
    </row>
    <row r="17" spans="1:7" ht="15" x14ac:dyDescent="0.2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96"/>
    </row>
    <row r="18" spans="1:7" ht="19.5" customHeight="1" x14ac:dyDescent="0.2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5" x14ac:dyDescent="0.2">
      <c r="A19" s="140" t="s">
        <v>175</v>
      </c>
      <c r="B19" s="292" t="str">
        <f>'004 pr. asignavimai'!D19</f>
        <v>Socialinei paramai mokiniams</v>
      </c>
      <c r="C19" s="292"/>
      <c r="D19" s="292"/>
      <c r="E19" s="292"/>
      <c r="F19" s="292"/>
      <c r="G19" s="295" t="s">
        <v>27</v>
      </c>
    </row>
    <row r="20" spans="1:7" ht="15" x14ac:dyDescent="0.2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7"/>
    </row>
    <row r="21" spans="1:7" ht="15" x14ac:dyDescent="0.2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96"/>
    </row>
    <row r="22" spans="1:7" ht="15" x14ac:dyDescent="0.2">
      <c r="A22" s="144" t="s">
        <v>176</v>
      </c>
      <c r="B22" s="293" t="str">
        <f>'004 pr. asignavimai'!D23</f>
        <v>Socialinėms paslaugoms</v>
      </c>
      <c r="C22" s="293"/>
      <c r="D22" s="293"/>
      <c r="E22" s="293"/>
      <c r="F22" s="293"/>
      <c r="G22" s="295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7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7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96"/>
    </row>
    <row r="26" spans="1:7" ht="15" x14ac:dyDescent="0.2">
      <c r="A26" s="84" t="s">
        <v>177</v>
      </c>
      <c r="B26" s="288" t="str">
        <f>'004 pr. asignavimai'!D30</f>
        <v>Socialinės reabilitacijos paslaugų neįgaliesiems bendruomenėje teikimas</v>
      </c>
      <c r="C26" s="288"/>
      <c r="D26" s="288"/>
      <c r="E26" s="288"/>
      <c r="F26" s="288"/>
      <c r="G26" s="295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7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7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96"/>
    </row>
    <row r="30" spans="1:7" ht="15" x14ac:dyDescent="0.2">
      <c r="A30" s="84" t="s">
        <v>178</v>
      </c>
      <c r="B30" s="288" t="str">
        <f>'004 pr. asignavimai'!D36</f>
        <v>Visuomenės sveikatos priežiūros funkcijoms vykdyti</v>
      </c>
      <c r="C30" s="288"/>
      <c r="D30" s="288"/>
      <c r="E30" s="288"/>
      <c r="F30" s="288"/>
      <c r="G30" s="295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7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7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7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7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7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96"/>
    </row>
    <row r="37" spans="1:7" ht="15" x14ac:dyDescent="0.2">
      <c r="A37" s="84" t="s">
        <v>179</v>
      </c>
      <c r="B37" s="288" t="str">
        <f>'004 pr. asignavimai'!D44</f>
        <v>Būsto nuomos mokesčio daliai kompensuoti</v>
      </c>
      <c r="C37" s="288"/>
      <c r="D37" s="288"/>
      <c r="E37" s="288"/>
      <c r="F37" s="288"/>
      <c r="G37" s="295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96"/>
    </row>
    <row r="39" spans="1:7" ht="15" x14ac:dyDescent="0.2">
      <c r="A39" s="84" t="s">
        <v>180</v>
      </c>
      <c r="B39" s="288" t="str">
        <f>'004 pr. asignavimai'!D47</f>
        <v>Neveiksnių asmenų būklės peržiūrėjimui užtikrinti</v>
      </c>
      <c r="C39" s="288"/>
      <c r="D39" s="288"/>
      <c r="E39" s="288"/>
      <c r="F39" s="288"/>
      <c r="G39" s="295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96"/>
    </row>
    <row r="41" spans="1:7" ht="15" x14ac:dyDescent="0.2">
      <c r="A41" s="84" t="s">
        <v>181</v>
      </c>
      <c r="B41" s="288" t="str">
        <f>'004 pr. asignavimai'!D50</f>
        <v>Socialinės paramos organizavimas užsieniečių integracijai</v>
      </c>
      <c r="C41" s="288"/>
      <c r="D41" s="288"/>
      <c r="E41" s="288"/>
      <c r="F41" s="288"/>
      <c r="G41" s="295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7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96"/>
    </row>
    <row r="44" spans="1:7" ht="15" x14ac:dyDescent="0.2">
      <c r="A44" s="84" t="s">
        <v>182</v>
      </c>
      <c r="B44" s="288" t="str">
        <f>'004 pr. asignavimai'!D57</f>
        <v>Savivaldybės teikiamos paramos organizavimas</v>
      </c>
      <c r="C44" s="288"/>
      <c r="D44" s="288"/>
      <c r="E44" s="288"/>
      <c r="F44" s="288"/>
      <c r="G44" s="295" t="s">
        <v>27</v>
      </c>
    </row>
    <row r="45" spans="1:7" ht="15" x14ac:dyDescent="0.2">
      <c r="A45" s="81" t="str">
        <f>'004 pr. asignavimai'!M57</f>
        <v>V-004-01-01-09-01</v>
      </c>
      <c r="B45" s="82" t="str">
        <f>'004 pr. asignavimai'!N57</f>
        <v>Pagalbos pinigais gavėjų skaičius</v>
      </c>
      <c r="C45" s="81" t="str">
        <f>'004 pr. asignavimai'!O57</f>
        <v>asm.</v>
      </c>
      <c r="D45" s="81">
        <f>'004 pr. asignavimai'!P57</f>
        <v>62</v>
      </c>
      <c r="E45" s="81">
        <f>'004 pr. asignavimai'!Q57</f>
        <v>62</v>
      </c>
      <c r="F45" s="120">
        <f>'004 pr. asignavimai'!R57</f>
        <v>62</v>
      </c>
      <c r="G45" s="297"/>
    </row>
    <row r="46" spans="1:7" ht="15" x14ac:dyDescent="0.2">
      <c r="A46" s="81" t="str">
        <f>'004 pr. asignavimai'!M58</f>
        <v>V-004-01-01-09-02</v>
      </c>
      <c r="B46" s="82" t="str">
        <f>'004 pr. asignavimai'!N58</f>
        <v xml:space="preserve">Vienkartinių pašalpų gavėjų skaičius </v>
      </c>
      <c r="C46" s="81" t="str">
        <f>'004 pr. asignavimai'!O58</f>
        <v>asm.</v>
      </c>
      <c r="D46" s="81">
        <f>'004 pr. asignavimai'!P58</f>
        <v>770</v>
      </c>
      <c r="E46" s="81">
        <f>'004 pr. asignavimai'!Q58</f>
        <v>770</v>
      </c>
      <c r="F46" s="120">
        <f>'004 pr. asignavimai'!R58</f>
        <v>770</v>
      </c>
      <c r="G46" s="297"/>
    </row>
    <row r="47" spans="1:7" ht="15" x14ac:dyDescent="0.2">
      <c r="A47" s="81" t="str">
        <f>'004 pr. asignavimai'!M59</f>
        <v>V-004-01-01-09-03</v>
      </c>
      <c r="B47" s="82" t="str">
        <f>'004 pr. asignavimai'!N59</f>
        <v>Vietinės rinkliavos išlaidų kompensacijų gavėjų skaičius</v>
      </c>
      <c r="C47" s="81" t="str">
        <f>'004 pr. asignavimai'!O59</f>
        <v>asm.</v>
      </c>
      <c r="D47" s="81">
        <f>'004 pr. asignavimai'!P59</f>
        <v>615</v>
      </c>
      <c r="E47" s="81">
        <f>'004 pr. asignavimai'!Q59</f>
        <v>615</v>
      </c>
      <c r="F47" s="120">
        <f>'004 pr. asignavimai'!R59</f>
        <v>615</v>
      </c>
      <c r="G47" s="297"/>
    </row>
    <row r="48" spans="1:7" ht="15" x14ac:dyDescent="0.2">
      <c r="A48" s="81" t="str">
        <f>'004 pr. asignavimai'!M60</f>
        <v>V-004-01-01-09-04</v>
      </c>
      <c r="B48" s="82" t="str">
        <f>'004 pr. asignavimai'!N60</f>
        <v>Socialinės globos paslaugų gavėjų skaičius</v>
      </c>
      <c r="C48" s="81" t="str">
        <f>'004 pr. asignavimai'!O60</f>
        <v>asm.</v>
      </c>
      <c r="D48" s="81">
        <f>'004 pr. asignavimai'!P60</f>
        <v>136</v>
      </c>
      <c r="E48" s="81">
        <f>'004 pr. asignavimai'!Q60</f>
        <v>138</v>
      </c>
      <c r="F48" s="120">
        <f>'004 pr. asignavimai'!R60</f>
        <v>140</v>
      </c>
      <c r="G48" s="296"/>
    </row>
    <row r="49" spans="1:7" ht="15" x14ac:dyDescent="0.2">
      <c r="A49" s="84" t="s">
        <v>183</v>
      </c>
      <c r="B49" s="288" t="str">
        <f>'004 pr. asignavimai'!D63</f>
        <v>Vaikų dienos centrų programų rėmimas</v>
      </c>
      <c r="C49" s="288"/>
      <c r="D49" s="288"/>
      <c r="E49" s="288"/>
      <c r="F49" s="288"/>
      <c r="G49" s="295" t="s">
        <v>27</v>
      </c>
    </row>
    <row r="50" spans="1:7" ht="15" x14ac:dyDescent="0.2">
      <c r="A50" s="81" t="str">
        <f>'004 pr. asignavimai'!M63</f>
        <v>V-001-01-01-10-01 (SB/VB)</v>
      </c>
      <c r="B50" s="82" t="str">
        <f>'004 pr. asignavimai'!N63</f>
        <v>Vaikų dienos centrus lankančių vaikų skaičius</v>
      </c>
      <c r="C50" s="81" t="str">
        <f>'004 pr. asignavimai'!O63</f>
        <v>asm.</v>
      </c>
      <c r="D50" s="81">
        <f>'004 pr. asignavimai'!P63</f>
        <v>192</v>
      </c>
      <c r="E50" s="81">
        <f>'004 pr. asignavimai'!Q63</f>
        <v>192</v>
      </c>
      <c r="F50" s="120">
        <f>'004 pr. asignavimai'!R63</f>
        <v>192</v>
      </c>
      <c r="G50" s="296"/>
    </row>
    <row r="51" spans="1:7" ht="15" x14ac:dyDescent="0.2">
      <c r="A51" s="84" t="s">
        <v>184</v>
      </c>
      <c r="B51" s="288" t="str">
        <f>'004 pr. asignavimai'!D67</f>
        <v>VšĮ Plungės bendruomenės centro programos įgyvendinimas</v>
      </c>
      <c r="C51" s="288"/>
      <c r="D51" s="288"/>
      <c r="E51" s="288"/>
      <c r="F51" s="288"/>
      <c r="G51" s="295" t="s">
        <v>27</v>
      </c>
    </row>
    <row r="52" spans="1:7" ht="15" x14ac:dyDescent="0.2">
      <c r="A52" s="81" t="str">
        <f>'004 pr. asignavimai'!M67</f>
        <v>V-004-01-01-11-01</v>
      </c>
      <c r="B52" s="82" t="str">
        <f>'004 pr. asignavimai'!N67</f>
        <v>Plungės bendruomenės centro paslaugų gavėjų skaičius</v>
      </c>
      <c r="C52" s="81" t="str">
        <f>'004 pr. asignavimai'!O67</f>
        <v>asm.</v>
      </c>
      <c r="D52" s="81">
        <f>'004 pr. asignavimai'!P67</f>
        <v>60</v>
      </c>
      <c r="E52" s="81">
        <f>'004 pr. asignavimai'!Q67</f>
        <v>60</v>
      </c>
      <c r="F52" s="120">
        <f>'004 pr. asignavimai'!R67</f>
        <v>60</v>
      </c>
      <c r="G52" s="296"/>
    </row>
    <row r="53" spans="1:7" ht="15" x14ac:dyDescent="0.2">
      <c r="A53" s="84" t="s">
        <v>185</v>
      </c>
      <c r="B53" s="288" t="str">
        <f>'004 pr. asignavimai'!D70</f>
        <v>Socialinėms pašalpoms  ir kompensacijoms skaičiuoti ir mokėti</v>
      </c>
      <c r="C53" s="288"/>
      <c r="D53" s="288"/>
      <c r="E53" s="288"/>
      <c r="F53" s="288"/>
      <c r="G53" s="295" t="s">
        <v>27</v>
      </c>
    </row>
    <row r="54" spans="1:7" ht="15" x14ac:dyDescent="0.2">
      <c r="A54" s="81" t="str">
        <f>'004 pr. asignavimai'!M70</f>
        <v>V-004-01-01-12-01</v>
      </c>
      <c r="B54" s="82" t="str">
        <f>'004 pr. asignavimai'!N70</f>
        <v>Kompensacijų gavėjų skaičius</v>
      </c>
      <c r="C54" s="81" t="str">
        <f>'004 pr. asignavimai'!O70</f>
        <v>asm.</v>
      </c>
      <c r="D54" s="81">
        <f>'004 pr. asignavimai'!P70</f>
        <v>4000</v>
      </c>
      <c r="E54" s="81">
        <f>'004 pr. asignavimai'!Q70</f>
        <v>4000</v>
      </c>
      <c r="F54" s="120">
        <f>'004 pr. asignavimai'!R70</f>
        <v>4000</v>
      </c>
      <c r="G54" s="297"/>
    </row>
    <row r="55" spans="1:7" ht="15" x14ac:dyDescent="0.2">
      <c r="A55" s="81" t="str">
        <f>'004 pr. asignavimai'!M71</f>
        <v>V-004-01-01-12-02 (SB/ VB)</v>
      </c>
      <c r="B55" s="82" t="str">
        <f>'004 pr. asignavimai'!N71</f>
        <v>Socialinių pašalpų gavėjų skaičius</v>
      </c>
      <c r="C55" s="81" t="str">
        <f>'004 pr. asignavimai'!O71</f>
        <v>asm.</v>
      </c>
      <c r="D55" s="81">
        <f>'004 pr. asignavimai'!P71</f>
        <v>1400</v>
      </c>
      <c r="E55" s="81">
        <f>'004 pr. asignavimai'!Q71</f>
        <v>1400</v>
      </c>
      <c r="F55" s="120">
        <f>'004 pr. asignavimai'!R71</f>
        <v>1400</v>
      </c>
      <c r="G55" s="296"/>
    </row>
    <row r="56" spans="1:7" ht="15" x14ac:dyDescent="0.2">
      <c r="A56" s="22" t="s">
        <v>274</v>
      </c>
      <c r="B56" s="290" t="str">
        <f>'004 pr. asignavimai'!C76</f>
        <v>Plėtoti socialinės globos ir kitas socialines paslaugas rajono teritorijoje</v>
      </c>
      <c r="C56" s="291"/>
      <c r="D56" s="291"/>
      <c r="E56" s="291"/>
      <c r="F56" s="291"/>
      <c r="G56" s="300" t="s">
        <v>283</v>
      </c>
    </row>
    <row r="57" spans="1:7" ht="30" x14ac:dyDescent="0.2">
      <c r="A57" s="6" t="str">
        <f>'004 pr. asignavimai'!M76</f>
        <v>R-004-01-02-01</v>
      </c>
      <c r="B57" s="7" t="str">
        <f>'004 pr. asignavimai'!N76</f>
        <v>Gyventojų, kuriems patenkintas socialinės paslaugų poreikis Plungės krizių centre, dalis</v>
      </c>
      <c r="C57" s="6" t="str">
        <f>'004 pr. asignavimai'!O76</f>
        <v>proc.</v>
      </c>
      <c r="D57" s="6">
        <f>'004 pr. asignavimai'!P76</f>
        <v>100</v>
      </c>
      <c r="E57" s="6">
        <f>'004 pr. asignavimai'!Q76</f>
        <v>100</v>
      </c>
      <c r="F57" s="119">
        <f>'004 pr. asignavimai'!R76</f>
        <v>100</v>
      </c>
      <c r="G57" s="301"/>
    </row>
    <row r="58" spans="1:7" ht="15" x14ac:dyDescent="0.2">
      <c r="A58" s="6" t="str">
        <f>'004 pr. asignavimai'!M77</f>
        <v>R-004-01-02-02</v>
      </c>
      <c r="B58" s="7" t="str">
        <f>'004 pr. asignavimai'!N77</f>
        <v>Vaikų, kurie gauna dienos socialinės globos paslaugas, dalis nuo poreikio</v>
      </c>
      <c r="C58" s="6" t="str">
        <f>'004 pr. asignavimai'!O77</f>
        <v>proc.</v>
      </c>
      <c r="D58" s="6">
        <f>'004 pr. asignavimai'!P77</f>
        <v>100</v>
      </c>
      <c r="E58" s="6">
        <f>'004 pr. asignavimai'!Q77</f>
        <v>100</v>
      </c>
      <c r="F58" s="119">
        <f>'004 pr. asignavimai'!R77</f>
        <v>100</v>
      </c>
      <c r="G58" s="301"/>
    </row>
    <row r="59" spans="1:7" ht="30" x14ac:dyDescent="0.2">
      <c r="A59" s="6" t="str">
        <f>'004 pr. asignavimai'!M78</f>
        <v>R-004-01-02-03</v>
      </c>
      <c r="B59" s="7" t="str">
        <f>'004 pr. asignavimai'!N78</f>
        <v>Gyventojų, kuriems patenkintas socialinės paslaugų poreikis Plungės socialinių paslaugų centre, dalis</v>
      </c>
      <c r="C59" s="6" t="str">
        <f>'004 pr. asignavimai'!O78</f>
        <v>proc.</v>
      </c>
      <c r="D59" s="6">
        <f>'004 pr. asignavimai'!P78</f>
        <v>98</v>
      </c>
      <c r="E59" s="6">
        <f>'004 pr. asignavimai'!Q78</f>
        <v>98</v>
      </c>
      <c r="F59" s="119">
        <f>'004 pr. asignavimai'!R78</f>
        <v>98</v>
      </c>
      <c r="G59" s="302"/>
    </row>
    <row r="60" spans="1:7" ht="15" x14ac:dyDescent="0.2">
      <c r="A60" s="84" t="s">
        <v>186</v>
      </c>
      <c r="B60" s="288" t="str">
        <f>'004 pr. asignavimai'!D79</f>
        <v>Plungės Socialinių paslaugų centro veikla</v>
      </c>
      <c r="C60" s="288"/>
      <c r="D60" s="288"/>
      <c r="E60" s="288"/>
      <c r="F60" s="288"/>
      <c r="G60" s="295" t="s">
        <v>27</v>
      </c>
    </row>
    <row r="61" spans="1:7" ht="15" x14ac:dyDescent="0.2">
      <c r="A61" s="81" t="str">
        <f>'004 pr. asignavimai'!M79</f>
        <v xml:space="preserve">V-004-01-02-01-01 </v>
      </c>
      <c r="B61" s="82" t="str">
        <f>'004 pr. asignavimai'!N79</f>
        <v>Globojamų vaikų skaičius</v>
      </c>
      <c r="C61" s="81" t="str">
        <f>'004 pr. asignavimai'!O79</f>
        <v>asm.</v>
      </c>
      <c r="D61" s="81">
        <f>'004 pr. asignavimai'!P79</f>
        <v>72</v>
      </c>
      <c r="E61" s="81">
        <f>'004 pr. asignavimai'!Q79</f>
        <v>72</v>
      </c>
      <c r="F61" s="120">
        <f>'004 pr. asignavimai'!R79</f>
        <v>72</v>
      </c>
      <c r="G61" s="297"/>
    </row>
    <row r="62" spans="1:7" ht="15" x14ac:dyDescent="0.2">
      <c r="A62" s="81" t="str">
        <f>'004 pr. asignavimai'!M80</f>
        <v>V-004-01-02-01-02</v>
      </c>
      <c r="B62" s="82" t="str">
        <f>'004 pr. asignavimai'!N80</f>
        <v xml:space="preserve">Tiesiogiai su vaikais dirbančių specialistų skaičius </v>
      </c>
      <c r="C62" s="81" t="str">
        <f>'004 pr. asignavimai'!O80</f>
        <v>asm.</v>
      </c>
      <c r="D62" s="81">
        <f>'004 pr. asignavimai'!P80</f>
        <v>11</v>
      </c>
      <c r="E62" s="81">
        <f>'004 pr. asignavimai'!Q80</f>
        <v>11</v>
      </c>
      <c r="F62" s="120">
        <f>'004 pr. asignavimai'!R80</f>
        <v>11</v>
      </c>
      <c r="G62" s="297"/>
    </row>
    <row r="63" spans="1:7" ht="15" x14ac:dyDescent="0.2">
      <c r="A63" s="81" t="str">
        <f>'004 pr. asignavimai'!M81</f>
        <v>V-004-01-02-01-03</v>
      </c>
      <c r="B63" s="82" t="str">
        <f>'004 pr. asignavimai'!N81</f>
        <v xml:space="preserve">Sunkios negalios asmenų, gaunančių globos paslaugas, skaičius </v>
      </c>
      <c r="C63" s="81" t="str">
        <f>'004 pr. asignavimai'!O81</f>
        <v>asm.</v>
      </c>
      <c r="D63" s="81">
        <f>'004 pr. asignavimai'!P81</f>
        <v>193</v>
      </c>
      <c r="E63" s="81">
        <f>'004 pr. asignavimai'!Q81</f>
        <v>193</v>
      </c>
      <c r="F63" s="120">
        <f>'004 pr. asignavimai'!R81</f>
        <v>193</v>
      </c>
      <c r="G63" s="297"/>
    </row>
    <row r="64" spans="1:7" ht="15" x14ac:dyDescent="0.2">
      <c r="A64" s="81" t="str">
        <f>'004 pr. asignavimai'!M82</f>
        <v>V-004-01-02-01-04</v>
      </c>
      <c r="B64" s="82" t="str">
        <f>'004 pr. asignavimai'!N82</f>
        <v>Dienos užimtumo centre dalyvavusių lankytojų skaičius</v>
      </c>
      <c r="C64" s="81" t="str">
        <f>'004 pr. asignavimai'!O82</f>
        <v>asm.</v>
      </c>
      <c r="D64" s="81">
        <f>'004 pr. asignavimai'!P82</f>
        <v>19</v>
      </c>
      <c r="E64" s="81">
        <f>'004 pr. asignavimai'!Q82</f>
        <v>20</v>
      </c>
      <c r="F64" s="120">
        <f>'004 pr. asignavimai'!R82</f>
        <v>20</v>
      </c>
      <c r="G64" s="297"/>
    </row>
    <row r="65" spans="1:7" ht="15" x14ac:dyDescent="0.2">
      <c r="A65" s="81" t="str">
        <f>'004 pr. asignavimai'!M83</f>
        <v>V-004-01-02-01-05 (VB)</v>
      </c>
      <c r="B65" s="82" t="str">
        <f>'004 pr. asignavimai'!N83</f>
        <v>Šeimų, gaunančių socialines paslaugas, skaičius</v>
      </c>
      <c r="C65" s="81" t="str">
        <f>'004 pr. asignavimai'!O83</f>
        <v>vnt.</v>
      </c>
      <c r="D65" s="81">
        <f>'004 pr. asignavimai'!P83</f>
        <v>46</v>
      </c>
      <c r="E65" s="81">
        <f>'004 pr. asignavimai'!Q83</f>
        <v>46</v>
      </c>
      <c r="F65" s="120">
        <f>'004 pr. asignavimai'!R83</f>
        <v>46</v>
      </c>
      <c r="G65" s="296"/>
    </row>
    <row r="66" spans="1:7" ht="15" x14ac:dyDescent="0.2">
      <c r="A66" s="84" t="s">
        <v>187</v>
      </c>
      <c r="B66" s="288" t="str">
        <f>'004 pr. asignavimai'!D88</f>
        <v>Plungės specialiojo ugdymo centro veikla</v>
      </c>
      <c r="C66" s="288"/>
      <c r="D66" s="288"/>
      <c r="E66" s="288"/>
      <c r="F66" s="288"/>
      <c r="G66" s="295" t="s">
        <v>27</v>
      </c>
    </row>
    <row r="67" spans="1:7" ht="15" x14ac:dyDescent="0.2">
      <c r="A67" s="81" t="str">
        <f>'004 pr. asignavimai'!M88</f>
        <v xml:space="preserve">V-004-01-02-02-01 </v>
      </c>
      <c r="B67" s="82" t="str">
        <f>'004 pr. asignavimai'!N88</f>
        <v>Vaikų su negalia, gaunančių dienos socialinės globos paslaugas, skaičius</v>
      </c>
      <c r="C67" s="81" t="str">
        <f>'004 pr. asignavimai'!O88</f>
        <v>vnt.</v>
      </c>
      <c r="D67" s="81">
        <f>'004 pr. asignavimai'!P88</f>
        <v>2</v>
      </c>
      <c r="E67" s="81">
        <f>'004 pr. asignavimai'!Q88</f>
        <v>3</v>
      </c>
      <c r="F67" s="120">
        <f>'004 pr. asignavimai'!R88</f>
        <v>4</v>
      </c>
      <c r="G67" s="297"/>
    </row>
    <row r="68" spans="1:7" ht="30" x14ac:dyDescent="0.2">
      <c r="A68" s="81" t="str">
        <f>'004 pr. asignavimai'!M89</f>
        <v>V-004-01-02-02-02</v>
      </c>
      <c r="B68" s="82" t="str">
        <f>'004 pr. asignavimai'!N89</f>
        <v>Vaikų su sunkia negalia, gaunančių dienos socialinės globos paslaugas, skaičius</v>
      </c>
      <c r="C68" s="81" t="str">
        <f>'004 pr. asignavimai'!O89</f>
        <v>vnt.</v>
      </c>
      <c r="D68" s="81">
        <f>'004 pr. asignavimai'!P89</f>
        <v>10</v>
      </c>
      <c r="E68" s="81">
        <f>'004 pr. asignavimai'!Q89</f>
        <v>12</v>
      </c>
      <c r="F68" s="120">
        <f>'004 pr. asignavimai'!R89</f>
        <v>15</v>
      </c>
      <c r="G68" s="297"/>
    </row>
    <row r="69" spans="1:7" ht="16.5" customHeight="1" x14ac:dyDescent="0.2">
      <c r="A69" s="81" t="str">
        <f>'004 pr. asignavimai'!M90</f>
        <v>V-004-01-02-02-03</v>
      </c>
      <c r="B69" s="82" t="str">
        <f>'004 pr. asignavimai'!N90</f>
        <v>Šeimų, auginančių vaikus su negalia ir gaunančių paslaugas, skaičius</v>
      </c>
      <c r="C69" s="81" t="str">
        <f>'004 pr. asignavimai'!O90</f>
        <v>vnt.</v>
      </c>
      <c r="D69" s="81">
        <f>'004 pr. asignavimai'!P90</f>
        <v>12</v>
      </c>
      <c r="E69" s="81">
        <f>'004 pr. asignavimai'!Q90</f>
        <v>15</v>
      </c>
      <c r="F69" s="120">
        <f>'004 pr. asignavimai'!R90</f>
        <v>19</v>
      </c>
      <c r="G69" s="296"/>
    </row>
    <row r="70" spans="1:7" ht="15" x14ac:dyDescent="0.2">
      <c r="A70" s="84" t="s">
        <v>188</v>
      </c>
      <c r="B70" s="288" t="str">
        <f>'004 pr. asignavimai'!D93</f>
        <v xml:space="preserve">Plungės krizių centro veikla </v>
      </c>
      <c r="C70" s="288"/>
      <c r="D70" s="288"/>
      <c r="E70" s="288"/>
      <c r="F70" s="288"/>
      <c r="G70" s="295" t="s">
        <v>27</v>
      </c>
    </row>
    <row r="71" spans="1:7" ht="30" x14ac:dyDescent="0.2">
      <c r="A71" s="81" t="str">
        <f>'004 pr. asignavimai'!M93</f>
        <v>V-004-01-02-03-01</v>
      </c>
      <c r="B71" s="82" t="str">
        <f>'004 pr. asignavimai'!N93</f>
        <v xml:space="preserve">Socialinės priežiūros paslaugų (laikino apnakvindinimo ir apgyvendinimo) gavėjų skaičius </v>
      </c>
      <c r="C71" s="81" t="str">
        <f>'004 pr. asignavimai'!O93</f>
        <v>asm.</v>
      </c>
      <c r="D71" s="81">
        <f>'004 pr. asignavimai'!P93</f>
        <v>57</v>
      </c>
      <c r="E71" s="81">
        <f>'004 pr. asignavimai'!Q93</f>
        <v>60</v>
      </c>
      <c r="F71" s="120">
        <f>'004 pr. asignavimai'!R93</f>
        <v>60</v>
      </c>
      <c r="G71" s="296"/>
    </row>
    <row r="72" spans="1:7" ht="15" x14ac:dyDescent="0.2">
      <c r="A72" s="22" t="s">
        <v>191</v>
      </c>
      <c r="B72" s="290" t="str">
        <f>'004 pr. asignavimai'!C99</f>
        <v>Prisidėti prie užimtumo didinimo rajone</v>
      </c>
      <c r="C72" s="291"/>
      <c r="D72" s="291"/>
      <c r="E72" s="291"/>
      <c r="F72" s="291"/>
      <c r="G72" s="300" t="s">
        <v>285</v>
      </c>
    </row>
    <row r="73" spans="1:7" ht="15" x14ac:dyDescent="0.2">
      <c r="A73" s="6" t="str">
        <f>'004 pr. asignavimai'!M99</f>
        <v>R-004-01-03-01</v>
      </c>
      <c r="B73" s="7" t="str">
        <f>'004 pr. asignavimai'!N99</f>
        <v>Nedarbo lygis rajone</v>
      </c>
      <c r="C73" s="6" t="str">
        <f>'004 pr. asignavimai'!O99</f>
        <v>proc.</v>
      </c>
      <c r="D73" s="98">
        <f>'004 pr. asignavimai'!P99</f>
        <v>13</v>
      </c>
      <c r="E73" s="98">
        <f>'004 pr. asignavimai'!Q99</f>
        <v>13</v>
      </c>
      <c r="F73" s="121">
        <f>'004 pr. asignavimai'!R99</f>
        <v>13</v>
      </c>
      <c r="G73" s="304"/>
    </row>
    <row r="74" spans="1:7" ht="15" x14ac:dyDescent="0.2">
      <c r="A74" s="84" t="s">
        <v>190</v>
      </c>
      <c r="B74" s="288" t="str">
        <f>'004 pr. asignavimai'!D100</f>
        <v>Savivaldybės patvirtintai užimtumo didinimo programai įgyvendinti</v>
      </c>
      <c r="C74" s="288"/>
      <c r="D74" s="288"/>
      <c r="E74" s="288"/>
      <c r="F74" s="288"/>
      <c r="G74" s="295" t="s">
        <v>27</v>
      </c>
    </row>
    <row r="75" spans="1:7" ht="15" x14ac:dyDescent="0.2">
      <c r="A75" s="81" t="str">
        <f>'004 pr. asignavimai'!M100</f>
        <v>V-004-01-03-01-01 (VB)</v>
      </c>
      <c r="B75" s="82" t="str">
        <f>'004 pr. asignavimai'!N100</f>
        <v>Įdarbintų asmenų skaičius</v>
      </c>
      <c r="C75" s="81" t="str">
        <f>'004 pr. asignavimai'!O100</f>
        <v>asm.</v>
      </c>
      <c r="D75" s="81">
        <f>'004 pr. asignavimai'!P100</f>
        <v>68</v>
      </c>
      <c r="E75" s="81">
        <f>'004 pr. asignavimai'!Q100</f>
        <v>70</v>
      </c>
      <c r="F75" s="120">
        <f>'004 pr. asignavimai'!R100</f>
        <v>70</v>
      </c>
      <c r="G75" s="297"/>
    </row>
    <row r="76" spans="1:7" ht="15" x14ac:dyDescent="0.2">
      <c r="A76" s="81" t="str">
        <f>'004 pr. asignavimai'!M101</f>
        <v>V-004-01-03-01-02 (VB)</v>
      </c>
      <c r="B76" s="82" t="str">
        <f>'004 pr. asignavimai'!N101</f>
        <v>Paslaugas gavusių ilgalaikių bedarbių skaičius</v>
      </c>
      <c r="C76" s="81" t="str">
        <f>'004 pr. asignavimai'!O101</f>
        <v>asm.</v>
      </c>
      <c r="D76" s="81">
        <f>'004 pr. asignavimai'!P101</f>
        <v>50</v>
      </c>
      <c r="E76" s="81">
        <f>'004 pr. asignavimai'!Q101</f>
        <v>60</v>
      </c>
      <c r="F76" s="120">
        <f>'004 pr. asignavimai'!R101</f>
        <v>60</v>
      </c>
      <c r="G76" s="296"/>
    </row>
    <row r="77" spans="1:7" ht="15" x14ac:dyDescent="0.2">
      <c r="A77" s="22" t="s">
        <v>192</v>
      </c>
      <c r="B77" s="290" t="str">
        <f>'004 pr. asignavimai'!C105</f>
        <v>Gerinti pavėžėjimo paslaugų kokybę ir prieinamumą</v>
      </c>
      <c r="C77" s="291"/>
      <c r="D77" s="291"/>
      <c r="E77" s="291"/>
      <c r="F77" s="291"/>
      <c r="G77" s="300" t="s">
        <v>286</v>
      </c>
    </row>
    <row r="78" spans="1:7" ht="30" x14ac:dyDescent="0.2">
      <c r="A78" s="6" t="str">
        <f>'004 pr. asignavimai'!M105</f>
        <v>R-004-01-04-01</v>
      </c>
      <c r="B78" s="6" t="str">
        <f>'004 pr. asignavimai'!N105</f>
        <v>Vidutiniškai vienam gyventojui tenkančių kelionių miesto ir priemiesčio maršrutais skaičius</v>
      </c>
      <c r="C78" s="6" t="str">
        <f>'004 pr. asignavimai'!O105</f>
        <v>asm.</v>
      </c>
      <c r="D78" s="6">
        <f>'004 pr. asignavimai'!P105</f>
        <v>12</v>
      </c>
      <c r="E78" s="6">
        <f>'004 pr. asignavimai'!Q105</f>
        <v>13</v>
      </c>
      <c r="F78" s="119">
        <f>'004 pr. asignavimai'!R105</f>
        <v>14</v>
      </c>
      <c r="G78" s="302"/>
    </row>
    <row r="79" spans="1:7" ht="15" x14ac:dyDescent="0.2">
      <c r="A79" s="84" t="s">
        <v>271</v>
      </c>
      <c r="B79" s="288" t="str">
        <f>'004 pr. asignavimai'!D106</f>
        <v>UAB „Plungės autobusų parkas“ veiklos gerinimas</v>
      </c>
      <c r="C79" s="288"/>
      <c r="D79" s="288"/>
      <c r="E79" s="288"/>
      <c r="F79" s="288"/>
      <c r="G79" s="303" t="s">
        <v>286</v>
      </c>
    </row>
    <row r="80" spans="1:7" ht="15" x14ac:dyDescent="0.2">
      <c r="A80" s="81" t="str">
        <f>'004 pr. asignavimai'!M106</f>
        <v>P-004-01-04-01-01</v>
      </c>
      <c r="B80" s="82" t="str">
        <f>'004 pr. asignavimai'!N106</f>
        <v>Įsigytų priemonių skaičius</v>
      </c>
      <c r="C80" s="81" t="str">
        <f>'004 pr. asignavimai'!O106</f>
        <v>vnt.</v>
      </c>
      <c r="D80" s="81">
        <f>'004 pr. asignavimai'!P106</f>
        <v>2</v>
      </c>
      <c r="E80" s="81">
        <f>'004 pr. asignavimai'!Q106</f>
        <v>2</v>
      </c>
      <c r="F80" s="120">
        <f>'004 pr. asignavimai'!R106</f>
        <v>4</v>
      </c>
      <c r="G80" s="296"/>
    </row>
    <row r="81" spans="1:7" ht="15" x14ac:dyDescent="0.2">
      <c r="A81" s="84" t="s">
        <v>193</v>
      </c>
      <c r="B81" s="288" t="str">
        <f>'004 pr. asignavimai'!D109</f>
        <v>Keleivių ir moksleivių pavėžėjimo užtikrinimas</v>
      </c>
      <c r="C81" s="288"/>
      <c r="D81" s="288"/>
      <c r="E81" s="288"/>
      <c r="F81" s="288"/>
      <c r="G81" s="295" t="s">
        <v>27</v>
      </c>
    </row>
    <row r="82" spans="1:7" ht="15" x14ac:dyDescent="0.2">
      <c r="A82" s="81" t="str">
        <f>'004 pr. asignavimai'!M109</f>
        <v>V-004-01-04-02-01</v>
      </c>
      <c r="B82" s="82" t="str">
        <f>'004 pr. asignavimai'!N109</f>
        <v>Viešuoju transportu pervežtų keleivių skaičius</v>
      </c>
      <c r="C82" s="81" t="str">
        <f>'004 pr. asignavimai'!O109</f>
        <v>asm.</v>
      </c>
      <c r="D82" s="81">
        <f>'004 pr. asignavimai'!P109</f>
        <v>40500</v>
      </c>
      <c r="E82" s="81">
        <f>'004 pr. asignavimai'!Q109</f>
        <v>445500</v>
      </c>
      <c r="F82" s="120">
        <f>'004 pr. asignavimai'!R109</f>
        <v>490050</v>
      </c>
      <c r="G82" s="296"/>
    </row>
    <row r="83" spans="1:7" ht="15" x14ac:dyDescent="0.2">
      <c r="A83" s="22" t="s">
        <v>194</v>
      </c>
      <c r="B83" s="298" t="str">
        <f>'004 pr. asignavimai'!C115</f>
        <v>Padidinti kokybiškų ir kvalifikuotų asmens sveikatos priežiūros paslaugų prieinamumą Plungės rajono savivaldybės gyventojams</v>
      </c>
      <c r="C83" s="299"/>
      <c r="D83" s="299"/>
      <c r="E83" s="299"/>
      <c r="F83" s="299"/>
      <c r="G83" s="300" t="s">
        <v>287</v>
      </c>
    </row>
    <row r="84" spans="1:7" ht="30" x14ac:dyDescent="0.2">
      <c r="A84" s="98" t="str">
        <f>'004 pr. asignavimai'!M115</f>
        <v>R-004-02-01-01</v>
      </c>
      <c r="B84" s="117" t="str">
        <f>'004 pr. asignavimai'!N115</f>
        <v>Teikiamų ambulatorinių paslaugų skaičiaus pokytis (skaičiuojama už tuos metus, kai gydytojai pradeda dirbti ir lyginama su praėjusiais metais)</v>
      </c>
      <c r="C84" s="98" t="str">
        <f>'004 pr. asignavimai'!O115</f>
        <v>proc.</v>
      </c>
      <c r="D84" s="98">
        <f>'004 pr. asignavimai'!P115</f>
        <v>0.5</v>
      </c>
      <c r="E84" s="98">
        <f>'004 pr. asignavimai'!Q115</f>
        <v>0.5</v>
      </c>
      <c r="F84" s="121">
        <f>'004 pr. asignavimai'!R115</f>
        <v>0.5</v>
      </c>
      <c r="G84" s="307"/>
    </row>
    <row r="85" spans="1:7" ht="15" x14ac:dyDescent="0.2">
      <c r="A85" s="98" t="str">
        <f>'004 pr. asignavimai'!M116</f>
        <v>R-004-02-01-02</v>
      </c>
      <c r="B85" s="117" t="str">
        <f>'004 pr. asignavimai'!N116</f>
        <v>Pritrauktų sveikatos priežiūros specialistų skaičius per metus</v>
      </c>
      <c r="C85" s="98" t="str">
        <f>'004 pr. asignavimai'!O116</f>
        <v>proc.</v>
      </c>
      <c r="D85" s="98">
        <f>'004 pr. asignavimai'!P116</f>
        <v>4</v>
      </c>
      <c r="E85" s="98">
        <f>'004 pr. asignavimai'!Q116</f>
        <v>5</v>
      </c>
      <c r="F85" s="121">
        <f>'004 pr. asignavimai'!R116</f>
        <v>5</v>
      </c>
      <c r="G85" s="304"/>
    </row>
    <row r="86" spans="1:7" ht="15" x14ac:dyDescent="0.2">
      <c r="A86" s="84" t="s">
        <v>204</v>
      </c>
      <c r="B86" s="288" t="str">
        <f>'004 pr. asignavimai'!D117</f>
        <v>VšĮ Plungės rajono savivaldybės ligoninės programos įgyvendinimas (gydytojų pritraukimui, medicininės įrangos įsigijimui)</v>
      </c>
      <c r="C86" s="288"/>
      <c r="D86" s="288"/>
      <c r="E86" s="288"/>
      <c r="F86" s="288"/>
      <c r="G86" s="303" t="s">
        <v>287</v>
      </c>
    </row>
    <row r="87" spans="1:7" ht="15" x14ac:dyDescent="0.2">
      <c r="A87" s="81" t="str">
        <f>'004 pr. asignavimai'!M117</f>
        <v>P-004-02-01-01-01</v>
      </c>
      <c r="B87" s="82" t="str">
        <f>'004 pr. asignavimai'!N117</f>
        <v>Gydytojų rezidentų skaičius</v>
      </c>
      <c r="C87" s="81" t="str">
        <f>'004 pr. asignavimai'!O117</f>
        <v>asm.</v>
      </c>
      <c r="D87" s="81">
        <f>'004 pr. asignavimai'!P117</f>
        <v>1</v>
      </c>
      <c r="E87" s="81">
        <f>'004 pr. asignavimai'!Q117</f>
        <v>2</v>
      </c>
      <c r="F87" s="120">
        <f>'004 pr. asignavimai'!R117</f>
        <v>2</v>
      </c>
      <c r="G87" s="308"/>
    </row>
    <row r="88" spans="1:7" ht="15" x14ac:dyDescent="0.2">
      <c r="A88" s="81" t="str">
        <f>'004 pr. asignavimai'!M118</f>
        <v>P-004-02-01-01-02</v>
      </c>
      <c r="B88" s="82" t="str">
        <f>'004 pr. asignavimai'!N118</f>
        <v>Iš kitų miestų atvykstančių gydytojų skaičius</v>
      </c>
      <c r="C88" s="81" t="str">
        <f>'004 pr. asignavimai'!O118</f>
        <v>asm.</v>
      </c>
      <c r="D88" s="81">
        <f>'004 pr. asignavimai'!P118</f>
        <v>37</v>
      </c>
      <c r="E88" s="81">
        <f>'004 pr. asignavimai'!Q118</f>
        <v>39</v>
      </c>
      <c r="F88" s="120">
        <f>'004 pr. asignavimai'!R118</f>
        <v>39</v>
      </c>
      <c r="G88" s="308"/>
    </row>
    <row r="89" spans="1:7" ht="15" x14ac:dyDescent="0.2">
      <c r="A89" s="81" t="str">
        <f>'004 pr. asignavimai'!M119</f>
        <v>P-004-02-01-01-03</v>
      </c>
      <c r="B89" s="82" t="str">
        <f>'004 pr. asignavimai'!N119</f>
        <v>Prevencinė  krūties vėžio programos paslaugų skaičius</v>
      </c>
      <c r="C89" s="81" t="str">
        <f>'004 pr. asignavimai'!O119</f>
        <v>vnt.</v>
      </c>
      <c r="D89" s="81">
        <f>'004 pr. asignavimai'!P119</f>
        <v>1000</v>
      </c>
      <c r="E89" s="81">
        <f>'004 pr. asignavimai'!Q119</f>
        <v>2000</v>
      </c>
      <c r="F89" s="120">
        <f>'004 pr. asignavimai'!R119</f>
        <v>2500</v>
      </c>
      <c r="G89" s="305"/>
    </row>
    <row r="90" spans="1:7" ht="15" x14ac:dyDescent="0.2">
      <c r="A90" s="84" t="s">
        <v>195</v>
      </c>
      <c r="B90" s="288" t="str">
        <f>'004 pr. asignavimai'!D122</f>
        <v>Saugios nakvynės paslaugos organizavimas VšĮ Plungės rajono savivaldybės ligoninėje</v>
      </c>
      <c r="C90" s="288"/>
      <c r="D90" s="288"/>
      <c r="E90" s="288"/>
      <c r="F90" s="288"/>
      <c r="G90" s="295" t="s">
        <v>27</v>
      </c>
    </row>
    <row r="91" spans="1:7" ht="15" x14ac:dyDescent="0.2">
      <c r="A91" s="81" t="str">
        <f>'004 pr. asignavimai'!M122</f>
        <v>V-004-02-01-02-01</v>
      </c>
      <c r="B91" s="82" t="str">
        <f>'004 pr. asignavimai'!N122</f>
        <v>Asmenų, kuriems suteiktos saugios nakvynės paslaugos, skaičius</v>
      </c>
      <c r="C91" s="81" t="str">
        <f>'004 pr. asignavimai'!O122</f>
        <v>asm.</v>
      </c>
      <c r="D91" s="81">
        <f>'004 pr. asignavimai'!P122</f>
        <v>120</v>
      </c>
      <c r="E91" s="81">
        <f>'004 pr. asignavimai'!Q122</f>
        <v>115</v>
      </c>
      <c r="F91" s="120">
        <f>'004 pr. asignavimai'!R122</f>
        <v>110</v>
      </c>
      <c r="G91" s="296"/>
    </row>
    <row r="92" spans="1:7" ht="70.5" customHeight="1" x14ac:dyDescent="0.2">
      <c r="A92" s="22" t="s">
        <v>197</v>
      </c>
      <c r="B92" s="290" t="str">
        <f>'004 pr. asignavimai'!C126</f>
        <v>Siekti, kad BĮ Plungės rajono savivaldybės visuomenės sveikatos biuras taptų modernia šiuolaikine įstaiga, kurioje dirbs kvalifikuoti, išsilavinę specialistai</v>
      </c>
      <c r="C92" s="291"/>
      <c r="D92" s="291"/>
      <c r="E92" s="291"/>
      <c r="F92" s="291"/>
      <c r="G92" s="300" t="s">
        <v>288</v>
      </c>
    </row>
    <row r="93" spans="1:7" ht="50.25" customHeight="1" x14ac:dyDescent="0.2">
      <c r="A93" s="6" t="str">
        <f>'004 pr. asignavimai'!M126</f>
        <v>R-004-02-02-01</v>
      </c>
      <c r="B93" s="6" t="str">
        <f>'004 pr. asignavimai'!N126</f>
        <v>Pravestų teorinių ir praktinių užsiėmimų skaičiaus pokytis (palyginti su praėjusiais metais)</v>
      </c>
      <c r="C93" s="6" t="str">
        <f>'004 pr. asignavimai'!O126</f>
        <v>proc.</v>
      </c>
      <c r="D93" s="6">
        <f>'004 pr. asignavimai'!P126</f>
        <v>0.1</v>
      </c>
      <c r="E93" s="6">
        <f>'004 pr. asignavimai'!Q126</f>
        <v>0.5</v>
      </c>
      <c r="F93" s="119">
        <f>'004 pr. asignavimai'!R126</f>
        <v>0.5</v>
      </c>
      <c r="G93" s="304"/>
    </row>
    <row r="94" spans="1:7" ht="15" x14ac:dyDescent="0.2">
      <c r="A94" s="84" t="s">
        <v>196</v>
      </c>
      <c r="B94" s="288" t="str">
        <f>'004 pr. asignavimai'!D127</f>
        <v>Plungės rajono savivaldybės visuomenės sveikatos biuro veikla</v>
      </c>
      <c r="C94" s="288"/>
      <c r="D94" s="288"/>
      <c r="E94" s="288"/>
      <c r="F94" s="288"/>
      <c r="G94" s="295" t="s">
        <v>27</v>
      </c>
    </row>
    <row r="95" spans="1:7" ht="30" x14ac:dyDescent="0.2">
      <c r="A95" s="81" t="str">
        <f>'004 pr. asignavimai'!M127</f>
        <v>V-004-02-02-01-01</v>
      </c>
      <c r="B95" s="82" t="str">
        <f>'004 pr. asignavimai'!N127</f>
        <v>VSB darbuotojų ir ikimokyklinio ugdymo įstaigų visuomenės sveikatos specialistų skaičius</v>
      </c>
      <c r="C95" s="81" t="str">
        <f>'004 pr. asignavimai'!O127</f>
        <v>asm.</v>
      </c>
      <c r="D95" s="81">
        <f>'004 pr. asignavimai'!P127</f>
        <v>10</v>
      </c>
      <c r="E95" s="81">
        <f>'004 pr. asignavimai'!Q127</f>
        <v>11</v>
      </c>
      <c r="F95" s="120">
        <f>'004 pr. asignavimai'!R127</f>
        <v>12</v>
      </c>
      <c r="G95" s="297"/>
    </row>
    <row r="96" spans="1:7" ht="16.5" customHeight="1" x14ac:dyDescent="0.2">
      <c r="A96" s="81" t="str">
        <f>'004 pr. asignavimai'!M128</f>
        <v>V-004-02-02-01-02</v>
      </c>
      <c r="B96" s="82" t="str">
        <f>'004 pr. asignavimai'!N128</f>
        <v>Privalomųjų mokymų skaičius</v>
      </c>
      <c r="C96" s="81" t="str">
        <f>'004 pr. asignavimai'!O128</f>
        <v>vnt.</v>
      </c>
      <c r="D96" s="81">
        <f>'004 pr. asignavimai'!P128</f>
        <v>1200</v>
      </c>
      <c r="E96" s="81">
        <f>'004 pr. asignavimai'!Q128</f>
        <v>1300</v>
      </c>
      <c r="F96" s="120">
        <f>'004 pr. asignavimai'!R128</f>
        <v>1400</v>
      </c>
      <c r="G96" s="297"/>
    </row>
    <row r="97" spans="1:7" ht="16.5" customHeight="1" x14ac:dyDescent="0.2">
      <c r="A97" s="81" t="str">
        <f>'004 pr. asignavimai'!M129</f>
        <v>V-004-02-02-01-03</v>
      </c>
      <c r="B97" s="82" t="str">
        <f>'004 pr. asignavimai'!N129</f>
        <v>Suteiktų JPSPP gavėjų skaičius</v>
      </c>
      <c r="C97" s="81" t="str">
        <f>'004 pr. asignavimai'!O129</f>
        <v>asm.</v>
      </c>
      <c r="D97" s="81">
        <f>'004 pr. asignavimai'!P129</f>
        <v>100</v>
      </c>
      <c r="E97" s="81">
        <f>'004 pr. asignavimai'!Q129</f>
        <v>110</v>
      </c>
      <c r="F97" s="120">
        <f>'004 pr. asignavimai'!R129</f>
        <v>120</v>
      </c>
      <c r="G97" s="296"/>
    </row>
    <row r="98" spans="1:7" ht="33" customHeight="1" x14ac:dyDescent="0.2">
      <c r="A98" s="84" t="s">
        <v>300</v>
      </c>
      <c r="B98" s="288" t="s">
        <v>94</v>
      </c>
      <c r="C98" s="288"/>
      <c r="D98" s="288"/>
      <c r="E98" s="288"/>
      <c r="F98" s="288"/>
      <c r="G98" s="303" t="s">
        <v>289</v>
      </c>
    </row>
    <row r="99" spans="1:7" ht="30.75" customHeight="1" x14ac:dyDescent="0.2">
      <c r="A99" s="81" t="str">
        <f>'004 pr. asignavimai'!M133</f>
        <v>P-004-02-02-02-01</v>
      </c>
      <c r="B99" s="82" t="str">
        <f>'004 pr. asignavimai'!N133</f>
        <v>Priklausomybių mažinimo programos dalyvių skaičius</v>
      </c>
      <c r="C99" s="81" t="str">
        <f>'004 pr. asignavimai'!O133</f>
        <v>asm.</v>
      </c>
      <c r="D99" s="81">
        <f>'004 pr. asignavimai'!P133</f>
        <v>102</v>
      </c>
      <c r="E99" s="81">
        <f>'004 pr. asignavimai'!Q133</f>
        <v>104</v>
      </c>
      <c r="F99" s="120">
        <f>'004 pr. asignavimai'!R133</f>
        <v>105</v>
      </c>
      <c r="G99" s="308"/>
    </row>
    <row r="100" spans="1:7" ht="30.75" customHeight="1" x14ac:dyDescent="0.2">
      <c r="A100" s="81" t="str">
        <f>'004 pr. asignavimai'!M134</f>
        <v>P-004-02-02-02-02</v>
      </c>
      <c r="B100" s="82" t="str">
        <f>'004 pr. asignavimai'!N134</f>
        <v>Priklausomybių mažinimo programos renginių skaičius</v>
      </c>
      <c r="C100" s="81" t="str">
        <f>'004 pr. asignavimai'!O134</f>
        <v>vnt.</v>
      </c>
      <c r="D100" s="81">
        <f>'004 pr. asignavimai'!P134</f>
        <v>25</v>
      </c>
      <c r="E100" s="81">
        <f>'004 pr. asignavimai'!Q134</f>
        <v>27</v>
      </c>
      <c r="F100" s="120">
        <f>'004 pr. asignavimai'!R134</f>
        <v>29</v>
      </c>
      <c r="G100" s="305"/>
    </row>
    <row r="101" spans="1:7" ht="33" customHeight="1" x14ac:dyDescent="0.2">
      <c r="A101" s="22" t="s">
        <v>198</v>
      </c>
      <c r="B101" s="290" t="str">
        <f>'004 pr. asignavimai'!C140</f>
        <v>Užtikrinti Plungės rajono savivaldybės ir socialinio būsto fondo plėtrą</v>
      </c>
      <c r="C101" s="291"/>
      <c r="D101" s="291"/>
      <c r="E101" s="291"/>
      <c r="F101" s="291"/>
      <c r="G101" s="300" t="s">
        <v>290</v>
      </c>
    </row>
    <row r="102" spans="1:7" ht="21.75" customHeight="1" x14ac:dyDescent="0.2">
      <c r="A102" s="6" t="str">
        <f>'004 pr. asignavimai'!M140</f>
        <v>R-004-03-01-01</v>
      </c>
      <c r="B102" s="7" t="str">
        <f>'004 pr. asignavimai'!N140</f>
        <v>Asmenų (šeimų), gavusių socialinį būstą, skaičius</v>
      </c>
      <c r="C102" s="6" t="str">
        <f>'004 pr. asignavimai'!O140</f>
        <v>asm.</v>
      </c>
      <c r="D102" s="6">
        <f>'004 pr. asignavimai'!P140</f>
        <v>21</v>
      </c>
      <c r="E102" s="6">
        <f>'004 pr. asignavimai'!Q140</f>
        <v>15</v>
      </c>
      <c r="F102" s="119">
        <f>'004 pr. asignavimai'!R140</f>
        <v>15</v>
      </c>
      <c r="G102" s="304"/>
    </row>
    <row r="103" spans="1:7" ht="33" customHeight="1" x14ac:dyDescent="0.2">
      <c r="A103" s="84" t="s">
        <v>203</v>
      </c>
      <c r="B103" s="288" t="str">
        <f>'004 pr. asignavimai'!D141</f>
        <v>Savivaldybės ir socialinio būsto fondo plėtra</v>
      </c>
      <c r="C103" s="288"/>
      <c r="D103" s="288"/>
      <c r="E103" s="288"/>
      <c r="F103" s="288"/>
      <c r="G103" s="303" t="s">
        <v>290</v>
      </c>
    </row>
    <row r="104" spans="1:7" ht="25.5" customHeight="1" x14ac:dyDescent="0.2">
      <c r="A104" s="81" t="str">
        <f>'004 pr. asignavimai'!M141</f>
        <v>P-004-03-01-01-01(SB/VB)</v>
      </c>
      <c r="B104" s="82" t="str">
        <f>'004 pr. asignavimai'!N141</f>
        <v xml:space="preserve">Padidintas socialinio būsto fondas </v>
      </c>
      <c r="C104" s="81" t="str">
        <f>'004 pr. asignavimai'!O141</f>
        <v>vnt.</v>
      </c>
      <c r="D104" s="81">
        <f>'004 pr. asignavimai'!P141</f>
        <v>2</v>
      </c>
      <c r="E104" s="81">
        <f>'004 pr. asignavimai'!Q141</f>
        <v>2</v>
      </c>
      <c r="F104" s="120">
        <f>'004 pr. asignavimai'!R141</f>
        <v>2</v>
      </c>
      <c r="G104" s="305"/>
    </row>
    <row r="105" spans="1:7" ht="15" x14ac:dyDescent="0.2">
      <c r="A105" s="22" t="s">
        <v>200</v>
      </c>
      <c r="B105" s="290" t="str">
        <f>'004 pr. asignavimai'!C148</f>
        <v>Užtikrinti pirties ir viešojo tualeto nepertraukiamą veiklą</v>
      </c>
      <c r="C105" s="291"/>
      <c r="D105" s="291"/>
      <c r="E105" s="291"/>
      <c r="F105" s="291"/>
      <c r="G105" s="300" t="s">
        <v>283</v>
      </c>
    </row>
    <row r="106" spans="1:7" ht="30" x14ac:dyDescent="0.2">
      <c r="A106" s="6" t="str">
        <f>'004 pr. asignavimai'!M148</f>
        <v>R-004-04-01-01</v>
      </c>
      <c r="B106" s="7" t="str">
        <f>'004 pr. asignavimai'!N148</f>
        <v>Lankytojų, kuriems kompensuotos pirties paslaugos, dalis (nuo visų lankytojų skaičius)</v>
      </c>
      <c r="C106" s="6" t="str">
        <f>'004 pr. asignavimai'!O148</f>
        <v>proc.</v>
      </c>
      <c r="D106" s="6">
        <f>'004 pr. asignavimai'!P148</f>
        <v>80</v>
      </c>
      <c r="E106" s="6">
        <f>'004 pr. asignavimai'!Q148</f>
        <v>80</v>
      </c>
      <c r="F106" s="119">
        <f>'004 pr. asignavimai'!R148</f>
        <v>80</v>
      </c>
      <c r="G106" s="301"/>
    </row>
    <row r="107" spans="1:7" ht="15" x14ac:dyDescent="0.2">
      <c r="A107" s="6" t="str">
        <f>'004 pr. asignavimai'!M149</f>
        <v>R-004-04-01-02</v>
      </c>
      <c r="B107" s="7" t="str">
        <f>'004 pr. asignavimai'!N149</f>
        <v>Viešojo tualeto paslaugų kompensavimas</v>
      </c>
      <c r="C107" s="6" t="str">
        <f>'004 pr. asignavimai'!O149</f>
        <v>proc.</v>
      </c>
      <c r="D107" s="6">
        <f>'004 pr. asignavimai'!P149</f>
        <v>100</v>
      </c>
      <c r="E107" s="6">
        <f>'004 pr. asignavimai'!Q149</f>
        <v>100</v>
      </c>
      <c r="F107" s="119">
        <f>'004 pr. asignavimai'!R149</f>
        <v>100</v>
      </c>
      <c r="G107" s="302"/>
    </row>
    <row r="108" spans="1:7" ht="15" x14ac:dyDescent="0.2">
      <c r="A108" s="84" t="s">
        <v>199</v>
      </c>
      <c r="B108" s="288" t="str">
        <f>'004 pr. asignavimai'!D150</f>
        <v>Savivaldybės įmonės Plungės būstas programos įgyvendinimas</v>
      </c>
      <c r="C108" s="288"/>
      <c r="D108" s="288"/>
      <c r="E108" s="288"/>
      <c r="F108" s="288"/>
      <c r="G108" s="295" t="s">
        <v>27</v>
      </c>
    </row>
    <row r="109" spans="1:7" ht="15" x14ac:dyDescent="0.2">
      <c r="A109" s="81" t="str">
        <f>'004 pr. asignavimai'!M150</f>
        <v>V-004-04-01-01-01</v>
      </c>
      <c r="B109" s="82" t="str">
        <f>'004 pr. asignavimai'!N150</f>
        <v>Atliktų pirties ir viešojo tualetų remontų skaičius</v>
      </c>
      <c r="C109" s="81" t="str">
        <f>'004 pr. asignavimai'!O150</f>
        <v>vnt.</v>
      </c>
      <c r="D109" s="81">
        <f>'004 pr. asignavimai'!P150</f>
        <v>2</v>
      </c>
      <c r="E109" s="81">
        <f>'004 pr. asignavimai'!Q150</f>
        <v>2</v>
      </c>
      <c r="F109" s="120">
        <f>'004 pr. asignavimai'!R150</f>
        <v>2</v>
      </c>
      <c r="G109" s="296"/>
    </row>
    <row r="110" spans="1:7" ht="15" x14ac:dyDescent="0.2">
      <c r="A110" s="22" t="s">
        <v>201</v>
      </c>
      <c r="B110" s="290" t="str">
        <f>'004 pr. asignavimai'!C156</f>
        <v>Vykdyti nusikalstamų veikų bei teisės pažeidimų prevenciją ir tyrimus</v>
      </c>
      <c r="C110" s="291"/>
      <c r="D110" s="291"/>
      <c r="E110" s="291"/>
      <c r="F110" s="291"/>
      <c r="G110" s="306" t="s">
        <v>27</v>
      </c>
    </row>
    <row r="111" spans="1:7" ht="30" x14ac:dyDescent="0.2">
      <c r="A111" s="6" t="str">
        <f>'004 pr. asignavimai'!M156</f>
        <v>R-004-05-01-01</v>
      </c>
      <c r="B111" s="7" t="str">
        <f>'004 pr. asignavimai'!N156</f>
        <v>Įgyvendintų neformaliojo švietimo  programų, susijusių su visuomenės saugumu, skaičius</v>
      </c>
      <c r="C111" s="6" t="str">
        <f>'004 pr. asignavimai'!O156</f>
        <v>vnt.</v>
      </c>
      <c r="D111" s="6">
        <f>'004 pr. asignavimai'!P156</f>
        <v>1</v>
      </c>
      <c r="E111" s="6">
        <f>'004 pr. asignavimai'!Q156</f>
        <v>1</v>
      </c>
      <c r="F111" s="119">
        <f>'004 pr. asignavimai'!R156</f>
        <v>1</v>
      </c>
      <c r="G111" s="302"/>
    </row>
    <row r="112" spans="1:7" ht="15" x14ac:dyDescent="0.2">
      <c r="A112" s="84" t="s">
        <v>202</v>
      </c>
      <c r="B112" s="288" t="str">
        <f>'004 pr. asignavimai'!D157</f>
        <v>Plungės rajono policijos komisariato programos įgyvendinimas</v>
      </c>
      <c r="C112" s="288"/>
      <c r="D112" s="288"/>
      <c r="E112" s="288"/>
      <c r="F112" s="288"/>
      <c r="G112" s="295" t="s">
        <v>27</v>
      </c>
    </row>
    <row r="113" spans="1:7" ht="30" x14ac:dyDescent="0.2">
      <c r="A113" s="81" t="str">
        <f>'004 pr. asignavimai'!M157</f>
        <v>V-004-05-01-01-01</v>
      </c>
      <c r="B113" s="82" t="str">
        <f>'004 pr. asignavimai'!N157</f>
        <v>Atliktų viešosios tvarkos bei visuomenės saugumo užtikrinimo (reidų, renginių) skaičius</v>
      </c>
      <c r="C113" s="81" t="str">
        <f>'004 pr. asignavimai'!O157</f>
        <v>vnt.</v>
      </c>
      <c r="D113" s="81">
        <f>'004 pr. asignavimai'!P157</f>
        <v>20</v>
      </c>
      <c r="E113" s="81">
        <f>'004 pr. asignavimai'!Q157</f>
        <v>20</v>
      </c>
      <c r="F113" s="120">
        <f>'004 pr. asignavimai'!R157</f>
        <v>20</v>
      </c>
      <c r="G113" s="297"/>
    </row>
    <row r="114" spans="1:7" ht="15" x14ac:dyDescent="0.2">
      <c r="A114" s="81" t="str">
        <f>'004 pr. asignavimai'!M158</f>
        <v>V-004-05-01-01-02</v>
      </c>
      <c r="B114" s="82" t="str">
        <f>'004 pr. asignavimai'!N158</f>
        <v>Surengtų priemonių eismo saugumo užtikrinimui skaičius</v>
      </c>
      <c r="C114" s="81" t="str">
        <f>'004 pr. asignavimai'!O158</f>
        <v>vnt.</v>
      </c>
      <c r="D114" s="81">
        <f>'004 pr. asignavimai'!P158</f>
        <v>25</v>
      </c>
      <c r="E114" s="81">
        <f>'004 pr. asignavimai'!Q158</f>
        <v>25</v>
      </c>
      <c r="F114" s="120">
        <f>'004 pr. asignavimai'!R158</f>
        <v>25</v>
      </c>
      <c r="G114" s="297"/>
    </row>
    <row r="115" spans="1:7" ht="30" x14ac:dyDescent="0.2">
      <c r="A115" s="81" t="str">
        <f>'004 pr. asignavimai'!M159</f>
        <v>V-004-05-01-01-03</v>
      </c>
      <c r="B115" s="82" t="str">
        <f>'004 pr. asignavimai'!N159</f>
        <v>Surengtų priemonių pagal situacijų prevencijos planą, skirtų visuomenės saugumui ir viešajai tvarkai užtikrinti skaičius</v>
      </c>
      <c r="C115" s="81" t="str">
        <f>'004 pr. asignavimai'!O159</f>
        <v>vnt.</v>
      </c>
      <c r="D115" s="81">
        <f>'004 pr. asignavimai'!P159</f>
        <v>25</v>
      </c>
      <c r="E115" s="81">
        <f>'004 pr. asignavimai'!Q159</f>
        <v>25</v>
      </c>
      <c r="F115" s="120">
        <f>'004 pr. asignavimai'!R159</f>
        <v>25</v>
      </c>
      <c r="G115" s="297"/>
    </row>
    <row r="116" spans="1:7" ht="30" x14ac:dyDescent="0.2">
      <c r="A116" s="81" t="str">
        <f>'004 pr. asignavimai'!M160</f>
        <v>V-004-05-01-01-04</v>
      </c>
      <c r="B116" s="82" t="str">
        <f>'004 pr. asignavimai'!N160</f>
        <v>Bendrosios prevencijos priemonių, skirtų visuomenės saugumui didinti, skaičius</v>
      </c>
      <c r="C116" s="81" t="str">
        <f>'004 pr. asignavimai'!O160</f>
        <v>vnt.</v>
      </c>
      <c r="D116" s="81">
        <f>'004 pr. asignavimai'!P160</f>
        <v>30</v>
      </c>
      <c r="E116" s="81">
        <f>'004 pr. asignavimai'!Q160</f>
        <v>30</v>
      </c>
      <c r="F116" s="120">
        <f>'004 pr. asignavimai'!R160</f>
        <v>30</v>
      </c>
      <c r="G116" s="296"/>
    </row>
    <row r="117" spans="1:7" ht="31.5" customHeight="1" x14ac:dyDescent="0.2">
      <c r="A117" s="22" t="s">
        <v>205</v>
      </c>
      <c r="B117" s="290" t="str">
        <f>'004 pr. asignavimai'!C166</f>
        <v>Teikti finansavimą Savivaldybės įstaigoms, pritraukusioms reikalingus specialistus</v>
      </c>
      <c r="C117" s="291"/>
      <c r="D117" s="291"/>
      <c r="E117" s="291"/>
      <c r="F117" s="291"/>
      <c r="G117" s="300" t="s">
        <v>291</v>
      </c>
    </row>
    <row r="118" spans="1:7" ht="31.5" customHeight="1" x14ac:dyDescent="0.2">
      <c r="A118" s="6" t="str">
        <f>'004 pr. asignavimai'!M166</f>
        <v>R-004-06-01-01</v>
      </c>
      <c r="B118" s="7" t="str">
        <f>'004 pr. asignavimai'!N166</f>
        <v>Pritrauktų specialistų skaičius</v>
      </c>
      <c r="C118" s="6" t="str">
        <f>'004 pr. asignavimai'!O166</f>
        <v>asm.</v>
      </c>
      <c r="D118" s="6">
        <f>'004 pr. asignavimai'!P166</f>
        <v>5</v>
      </c>
      <c r="E118" s="6">
        <f>'004 pr. asignavimai'!Q166</f>
        <v>5</v>
      </c>
      <c r="F118" s="119">
        <f>'004 pr. asignavimai'!R166</f>
        <v>5</v>
      </c>
      <c r="G118" s="302"/>
    </row>
    <row r="119" spans="1:7" ht="29.25" customHeight="1" x14ac:dyDescent="0.2">
      <c r="A119" s="84" t="s">
        <v>206</v>
      </c>
      <c r="B119" s="288" t="str">
        <f>'004 pr. asignavimai'!D167</f>
        <v>Savivaldybės įstaigoms reikalingų specialybių darbuotojų pritraukimo finansinis skatinimas</v>
      </c>
      <c r="C119" s="288"/>
      <c r="D119" s="288"/>
      <c r="E119" s="288"/>
      <c r="F119" s="288"/>
      <c r="G119" s="303" t="s">
        <v>291</v>
      </c>
    </row>
    <row r="120" spans="1:7" ht="19.5" customHeight="1" x14ac:dyDescent="0.2">
      <c r="A120" s="81" t="str">
        <f>'004 pr. asignavimai'!M167</f>
        <v>P-004-06-01-01-01</v>
      </c>
      <c r="B120" s="82" t="str">
        <f>'004 pr. asignavimai'!N167</f>
        <v>Specialistų, gavusių kompensacijas, skaičius</v>
      </c>
      <c r="C120" s="81" t="str">
        <f>'004 pr. asignavimai'!O167</f>
        <v>asm.</v>
      </c>
      <c r="D120" s="81">
        <f>'004 pr. asignavimai'!P167</f>
        <v>5</v>
      </c>
      <c r="E120" s="81">
        <f>'004 pr. asignavimai'!Q167</f>
        <v>5</v>
      </c>
      <c r="F120" s="120">
        <f>'004 pr. asignavimai'!R167</f>
        <v>5</v>
      </c>
      <c r="G120" s="297"/>
    </row>
    <row r="121" spans="1:7" ht="19.5" customHeight="1" x14ac:dyDescent="0.2">
      <c r="A121" s="81" t="str">
        <f>'004 pr. asignavimai'!M168</f>
        <v>P-004-06-01-01-02</v>
      </c>
      <c r="B121" s="82" t="str">
        <f>'004 pr. asignavimai'!N168</f>
        <v>Suteiktų savivaldybės būstų skaičius</v>
      </c>
      <c r="C121" s="81" t="str">
        <f>'004 pr. asignavimai'!O168</f>
        <v>vnt.</v>
      </c>
      <c r="D121" s="81">
        <f>'004 pr. asignavimai'!P168</f>
        <v>5</v>
      </c>
      <c r="E121" s="81">
        <f>'004 pr. asignavimai'!Q168</f>
        <v>5</v>
      </c>
      <c r="F121" s="120">
        <f>'004 pr. asignavimai'!R168</f>
        <v>5</v>
      </c>
      <c r="G121" s="296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2023-12-19T14:58:04Z</dcterms:modified>
</cp:coreProperties>
</file>