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3" l="1"/>
  <c r="I105" i="3"/>
  <c r="I64" i="3"/>
  <c r="I106" i="3" l="1"/>
  <c r="I38" i="3" l="1"/>
  <c r="I103" i="3"/>
  <c r="F35" i="4" l="1"/>
  <c r="E35" i="4"/>
  <c r="D35" i="4"/>
  <c r="C35" i="4"/>
  <c r="B35" i="4"/>
  <c r="A35" i="4"/>
  <c r="I108" i="3" l="1"/>
  <c r="G45" i="3" l="1"/>
  <c r="H108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5" i="3"/>
  <c r="J105" i="3"/>
  <c r="K105" i="3"/>
  <c r="G105" i="3"/>
  <c r="H103" i="3"/>
  <c r="K103" i="3"/>
  <c r="H104" i="3"/>
  <c r="I104" i="3"/>
  <c r="J104" i="3"/>
  <c r="K104" i="3"/>
  <c r="G104" i="3"/>
  <c r="G38" i="3"/>
  <c r="G64" i="3"/>
  <c r="G81" i="3"/>
  <c r="G103" i="3"/>
  <c r="H81" i="3"/>
  <c r="I81" i="3"/>
  <c r="J81" i="3"/>
  <c r="K81" i="3"/>
  <c r="K109" i="3"/>
  <c r="J109" i="3"/>
  <c r="H109" i="3"/>
  <c r="G109" i="3"/>
  <c r="K108" i="3"/>
  <c r="J108" i="3"/>
  <c r="G108" i="3"/>
  <c r="K64" i="3"/>
  <c r="J64" i="3"/>
  <c r="H64" i="3"/>
  <c r="K49" i="3"/>
  <c r="J49" i="3"/>
  <c r="I49" i="3"/>
  <c r="H49" i="3"/>
  <c r="G49" i="3"/>
  <c r="K45" i="3"/>
  <c r="J45" i="3"/>
  <c r="K38" i="3"/>
  <c r="J38" i="3"/>
  <c r="S38" i="3"/>
  <c r="H38" i="3"/>
  <c r="J76" i="3"/>
  <c r="J103" i="3" s="1"/>
  <c r="S49" i="3" l="1"/>
  <c r="S81" i="3"/>
  <c r="H110" i="3"/>
  <c r="I110" i="3"/>
  <c r="J110" i="3"/>
  <c r="K110" i="3"/>
  <c r="G110" i="3"/>
  <c r="K84" i="3"/>
  <c r="J84" i="3"/>
  <c r="I84" i="3"/>
  <c r="H84" i="3"/>
  <c r="G84" i="3"/>
  <c r="K77" i="3"/>
  <c r="J77" i="3"/>
  <c r="I77" i="3"/>
  <c r="H77" i="3"/>
  <c r="G77" i="3"/>
  <c r="H72" i="3"/>
  <c r="I72" i="3"/>
  <c r="J72" i="3"/>
  <c r="K72" i="3"/>
  <c r="G72" i="3"/>
  <c r="H69" i="3"/>
  <c r="I69" i="3"/>
  <c r="J69" i="3"/>
  <c r="K69" i="3"/>
  <c r="G69" i="3"/>
  <c r="H17" i="3"/>
  <c r="H65" i="3" s="1"/>
  <c r="I17" i="3"/>
  <c r="J17" i="3"/>
  <c r="J65" i="3" s="1"/>
  <c r="K17" i="3"/>
  <c r="K65" i="3" s="1"/>
  <c r="S69" i="3" l="1"/>
  <c r="S84" i="3"/>
  <c r="S72" i="3"/>
  <c r="S77" i="3"/>
  <c r="K73" i="3"/>
  <c r="J73" i="3"/>
  <c r="I73" i="3"/>
  <c r="H73" i="3"/>
  <c r="I85" i="3"/>
  <c r="G85" i="3"/>
  <c r="K85" i="3"/>
  <c r="J85" i="3"/>
  <c r="H85" i="3"/>
  <c r="K94" i="3"/>
  <c r="J94" i="3"/>
  <c r="I94" i="3"/>
  <c r="H94" i="3"/>
  <c r="G94" i="3"/>
  <c r="I95" i="3" l="1"/>
  <c r="I96" i="3" s="1"/>
  <c r="G95" i="3"/>
  <c r="G96" i="3" s="1"/>
  <c r="G113" i="3"/>
  <c r="H95" i="3"/>
  <c r="H96" i="3" s="1"/>
  <c r="H113" i="3"/>
  <c r="J95" i="3"/>
  <c r="J96" i="3" s="1"/>
  <c r="J113" i="3"/>
  <c r="K95" i="3"/>
  <c r="K96" i="3" s="1"/>
  <c r="K113" i="3"/>
  <c r="G73" i="3" l="1"/>
  <c r="K112" i="3"/>
  <c r="J112" i="3"/>
  <c r="I112" i="3"/>
  <c r="H112" i="3"/>
  <c r="G112" i="3"/>
  <c r="J111" i="3" l="1"/>
  <c r="H111" i="3"/>
  <c r="K111" i="3"/>
  <c r="I111" i="3"/>
  <c r="G111" i="3"/>
  <c r="H86" i="3" l="1"/>
  <c r="H97" i="3" s="1"/>
  <c r="J86" i="3"/>
  <c r="J97" i="3" s="1"/>
  <c r="K86" i="3"/>
  <c r="K97" i="3" s="1"/>
  <c r="G17" i="3"/>
  <c r="G65" i="3" l="1"/>
  <c r="G86" i="3" s="1"/>
  <c r="S17" i="3"/>
  <c r="I114" i="3"/>
  <c r="K116" i="3"/>
  <c r="K114" i="3"/>
  <c r="J114" i="3"/>
  <c r="J116" i="3"/>
  <c r="H114" i="3"/>
  <c r="G114" i="3"/>
  <c r="G97" i="3" l="1"/>
  <c r="G116" i="3" s="1"/>
  <c r="H116" i="3" l="1"/>
  <c r="S64" i="3" l="1"/>
  <c r="I113" i="3"/>
  <c r="I65" i="3"/>
  <c r="I86" i="3" s="1"/>
  <c r="I97" i="3" s="1"/>
  <c r="I116" i="3" s="1"/>
</calcChain>
</file>

<file path=xl/sharedStrings.xml><?xml version="1.0" encoding="utf-8"?>
<sst xmlns="http://schemas.openxmlformats.org/spreadsheetml/2006/main" count="507" uniqueCount="169">
  <si>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</si>
  <si>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</si>
  <si>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</si>
  <si>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</si>
  <si>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</si>
  <si>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</si>
  <si>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</si>
  <si>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</si>
  <si>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</si>
  <si>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</si>
  <si>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</si>
  <si>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</si>
  <si>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</si>
  <si>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</si>
  <si>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</si>
  <si>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</si>
  <si>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</si>
  <si>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</si>
  <si>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</si>
  <si>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</si>
  <si>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</si>
  <si>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</si>
  <si>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</si>
  <si>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</si>
  <si>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</si>
  <si>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</si>
  <si>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</si>
  <si>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</si>
  <si>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</si>
  <si>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</si>
  <si>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</si>
  <si>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</si>
  <si>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</si>
  <si>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</si>
  <si>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</si>
  <si>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</si>
  <si>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</si>
  <si>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</si>
  <si>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</si>
  <si>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</si>
  <si>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</si>
  <si>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</si>
  <si>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</si>
  <si>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</si>
  <si>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</si>
  <si>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</si>
  <si>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</si>
  <si>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</si>
  <si>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</si>
  <si>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</si>
  <si>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</si>
  <si>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</si>
  <si>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</si>
  <si>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</si>
  <si>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</si>
  <si>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</si>
  <si>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</si>
  <si>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</si>
  <si>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</si>
  <si>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</si>
  <si>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</si>
  <si>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</si>
  <si>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</si>
  <si>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</si>
  <si>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</si>
  <si>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</si>
  <si>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</si>
  <si>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</si>
  <si>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</si>
  <si>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</si>
  <si>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</si>
  <si>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</si>
  <si>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</si>
  <si>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</si>
  <si>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</si>
  <si>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</si>
  <si>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</si>
  <si>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</si>
  <si>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</si>
  <si>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</si>
  <si>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</si>
  <si>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</si>
  <si>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</si>
  <si>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</si>
  <si>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</si>
  <si>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</si>
  <si>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</si>
  <si>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</si>
  <si>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</si>
  <si>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</si>
  <si>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</si>
  <si>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</si>
  <si>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</si>
  <si>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</si>
  <si>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</si>
  <si>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</si>
  <si>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</si>
  <si>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</si>
  <si>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</si>
  <si>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</si>
  <si>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</si>
  <si>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</si>
  <si>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</si>
  <si>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</si>
  <si>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</si>
  <si>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</si>
  <si>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</si>
  <si>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</si>
  <si>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</si>
  <si>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</si>
  <si>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</si>
  <si>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</si>
  <si>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</si>
  <si>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</si>
  <si>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</si>
  <si>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</si>
  <si>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</si>
  <si>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</si>
  <si>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</si>
  <si>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</si>
  <si>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</si>
  <si>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</si>
  <si>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</si>
  <si>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</si>
  <si>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</si>
  <si>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</si>
  <si>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</si>
  <si>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</si>
  <si>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</si>
  <si>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</si>
  <si>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</si>
  <si>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</si>
  <si>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</si>
  <si>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</si>
  <si>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</si>
  <si>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</si>
  <si>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</si>
  <si>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</si>
  <si>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</si>
  <si>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</si>
  <si>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</si>
  <si>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</si>
  <si>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</si>
  <si>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</si>
  <si>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</si>
  <si>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</si>
  <si>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</si>
  <si>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</si>
  <si>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</si>
  <si>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</si>
  <si>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</si>
  <si>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</si>
  <si>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</si>
  <si>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</si>
  <si>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</si>
  <si>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</si>
  <si>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</si>
  <si>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</si>
  <si>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</si>
  <si>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</si>
  <si>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</si>
  <si>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</si>
  <si>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</si>
  <si>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</si>
  <si>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</si>
  <si>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</si>
  <si>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>SB(VB)</t>
  </si>
  <si>
    <t xml:space="preserve">tarybos 2023 m. spalio 26  d. </t>
  </si>
  <si>
    <t xml:space="preserve">                                                                           tarybos 2023 m. spalio 26 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</si>
</sst>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tabSelected="1" zoomScale="90" zoomScaleNormal="90" zoomScaleSheetLayoutView="100" workbookViewId="0">
      <pane ySplit="11" topLeftCell="A75" activePane="bottomLeft" state="frozen"/>
      <selection pane="bottomLeft" activeCell="I97" sqref="I97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167</v>
      </c>
    </row>
    <row r="4" spans="1:20" x14ac:dyDescent="0.2">
      <c r="L4" s="1" t="s">
        <v>161</v>
      </c>
    </row>
    <row r="5" spans="1:20" x14ac:dyDescent="0.2">
      <c r="I5" s="140"/>
      <c r="J5" s="140"/>
      <c r="K5" s="140"/>
      <c r="L5" s="140" t="s">
        <v>164</v>
      </c>
    </row>
    <row r="6" spans="1:20" x14ac:dyDescent="0.2">
      <c r="I6" s="140"/>
      <c r="J6" s="140"/>
      <c r="K6" s="140"/>
      <c r="L6" s="247" t="s">
        <v>162</v>
      </c>
      <c r="M6" s="247"/>
    </row>
    <row r="7" spans="1:20" x14ac:dyDescent="0.2">
      <c r="I7" s="140"/>
      <c r="J7" s="140"/>
      <c r="K7" s="140"/>
      <c r="L7" s="247" t="s">
        <v>163</v>
      </c>
      <c r="M7" s="247"/>
    </row>
    <row r="8" spans="1:20" x14ac:dyDescent="0.2">
      <c r="I8" s="138"/>
      <c r="J8" s="138"/>
      <c r="K8" s="138"/>
      <c r="L8" s="138"/>
    </row>
    <row r="9" spans="1:20" ht="29.25" customHeight="1" x14ac:dyDescent="0.2">
      <c r="A9" s="248" t="s">
        <v>160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57"/>
    </row>
    <row r="10" spans="1:20" ht="32.25" customHeight="1" x14ac:dyDescent="0.2">
      <c r="A10" s="205" t="s">
        <v>11</v>
      </c>
      <c r="B10" s="205" t="s">
        <v>135</v>
      </c>
      <c r="C10" s="205" t="s">
        <v>12</v>
      </c>
      <c r="D10" s="205" t="s">
        <v>13</v>
      </c>
      <c r="E10" s="205" t="s">
        <v>5</v>
      </c>
      <c r="F10" s="205" t="s">
        <v>128</v>
      </c>
      <c r="G10" s="205" t="s">
        <v>148</v>
      </c>
      <c r="H10" s="205" t="s">
        <v>136</v>
      </c>
      <c r="I10" s="205" t="s">
        <v>137</v>
      </c>
      <c r="J10" s="205" t="s">
        <v>153</v>
      </c>
      <c r="K10" s="205" t="s">
        <v>154</v>
      </c>
      <c r="L10" s="205" t="s">
        <v>138</v>
      </c>
      <c r="M10" s="234" t="s">
        <v>9</v>
      </c>
      <c r="N10" s="234" t="s">
        <v>132</v>
      </c>
      <c r="O10" s="234"/>
      <c r="P10" s="234" t="s">
        <v>133</v>
      </c>
      <c r="Q10" s="234"/>
      <c r="R10" s="234"/>
      <c r="S10" s="249" t="s">
        <v>38</v>
      </c>
    </row>
    <row r="11" spans="1:20" ht="37.5" customHeight="1" x14ac:dyDescent="0.2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34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249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32" t="s">
        <v>39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3"/>
      <c r="S13" s="112"/>
    </row>
    <row r="14" spans="1:20" ht="78.75" customHeight="1" x14ac:dyDescent="0.2">
      <c r="A14" s="250" t="s">
        <v>0</v>
      </c>
      <c r="B14" s="29" t="s">
        <v>0</v>
      </c>
      <c r="C14" s="244" t="s">
        <v>40</v>
      </c>
      <c r="D14" s="244"/>
      <c r="E14" s="244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251"/>
      <c r="B15" s="235" t="s">
        <v>0</v>
      </c>
      <c r="C15" s="34" t="s">
        <v>0</v>
      </c>
      <c r="D15" s="242" t="s">
        <v>43</v>
      </c>
      <c r="E15" s="243"/>
      <c r="F15" s="35" t="s">
        <v>32</v>
      </c>
      <c r="G15" s="245"/>
      <c r="H15" s="246"/>
      <c r="I15" s="246"/>
      <c r="J15" s="246"/>
      <c r="K15" s="246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251"/>
      <c r="B16" s="236"/>
      <c r="C16" s="201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251"/>
      <c r="B17" s="236"/>
      <c r="C17" s="201"/>
      <c r="D17" s="216" t="s">
        <v>34</v>
      </c>
      <c r="E17" s="254"/>
      <c r="F17" s="255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251"/>
      <c r="B18" s="236"/>
      <c r="C18" s="206" t="s">
        <v>15</v>
      </c>
      <c r="D18" s="208" t="s">
        <v>130</v>
      </c>
      <c r="E18" s="209"/>
      <c r="F18" s="228" t="s">
        <v>87</v>
      </c>
      <c r="G18" s="210"/>
      <c r="H18" s="211"/>
      <c r="I18" s="211"/>
      <c r="J18" s="211"/>
      <c r="K18" s="211"/>
      <c r="L18" s="237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251"/>
      <c r="B19" s="236"/>
      <c r="C19" s="207"/>
      <c r="D19" s="192"/>
      <c r="E19" s="193"/>
      <c r="F19" s="229"/>
      <c r="G19" s="230"/>
      <c r="H19" s="231"/>
      <c r="I19" s="231"/>
      <c r="J19" s="231"/>
      <c r="K19" s="231"/>
      <c r="L19" s="238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251"/>
      <c r="B20" s="236"/>
      <c r="C20" s="239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251"/>
      <c r="B21" s="236"/>
      <c r="C21" s="240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35.799999999999997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251"/>
      <c r="B22" s="236"/>
      <c r="C22" s="240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1971.5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251"/>
      <c r="B23" s="236"/>
      <c r="C23" s="240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971.1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251"/>
      <c r="B24" s="236"/>
      <c r="C24" s="240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251"/>
      <c r="B25" s="236"/>
      <c r="C25" s="240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251"/>
      <c r="B26" s="236"/>
      <c r="C26" s="240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251"/>
      <c r="B27" s="236"/>
      <c r="C27" s="240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51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251"/>
      <c r="B28" s="236"/>
      <c r="C28" s="240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251"/>
      <c r="B29" s="236"/>
      <c r="C29" s="240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80.2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251"/>
      <c r="B30" s="236"/>
      <c r="C30" s="240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251"/>
      <c r="B31" s="236"/>
      <c r="C31" s="240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251"/>
      <c r="B32" s="236"/>
      <c r="C32" s="240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251"/>
      <c r="B33" s="236"/>
      <c r="C33" s="240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251"/>
      <c r="B34" s="236"/>
      <c r="C34" s="240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5.3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251"/>
      <c r="B35" s="236"/>
      <c r="C35" s="240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30.4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">
      <c r="A36" s="251"/>
      <c r="B36" s="236"/>
      <c r="C36" s="240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0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">
      <c r="A37" s="251"/>
      <c r="B37" s="236"/>
      <c r="C37" s="240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">
      <c r="A38" s="251"/>
      <c r="B38" s="236"/>
      <c r="C38" s="241"/>
      <c r="D38" s="202" t="s">
        <v>34</v>
      </c>
      <c r="E38" s="202"/>
      <c r="F38" s="202"/>
      <c r="G38" s="38">
        <f>SUM(G20:G36)</f>
        <v>6773.0999999999995</v>
      </c>
      <c r="H38" s="38">
        <f>SUM(H20:H36)</f>
        <v>2883.6</v>
      </c>
      <c r="I38" s="38">
        <f>SUM(I20:I37)</f>
        <v>3877.2129999999997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-0.42755710088438087</v>
      </c>
    </row>
    <row r="39" spans="1:19" ht="30" customHeight="1" x14ac:dyDescent="0.2">
      <c r="A39" s="251"/>
      <c r="B39" s="70"/>
      <c r="C39" s="206" t="s">
        <v>47</v>
      </c>
      <c r="D39" s="208" t="s">
        <v>131</v>
      </c>
      <c r="E39" s="209"/>
      <c r="F39" s="228" t="s">
        <v>88</v>
      </c>
      <c r="G39" s="210"/>
      <c r="H39" s="211"/>
      <c r="I39" s="211"/>
      <c r="J39" s="211"/>
      <c r="K39" s="211"/>
      <c r="L39" s="237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">
      <c r="A40" s="251"/>
      <c r="B40" s="70"/>
      <c r="C40" s="207"/>
      <c r="D40" s="192"/>
      <c r="E40" s="193"/>
      <c r="F40" s="229"/>
      <c r="G40" s="230"/>
      <c r="H40" s="231"/>
      <c r="I40" s="231"/>
      <c r="J40" s="231"/>
      <c r="K40" s="231"/>
      <c r="L40" s="238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">
      <c r="A41" s="251"/>
      <c r="B41" s="70"/>
      <c r="C41" s="240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251"/>
      <c r="B42" s="70"/>
      <c r="C42" s="240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1018.3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">
      <c r="A43" s="251"/>
      <c r="B43" s="70"/>
      <c r="C43" s="240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">
      <c r="A44" s="251"/>
      <c r="B44" s="70"/>
      <c r="C44" s="240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140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">
      <c r="A45" s="251"/>
      <c r="B45" s="70"/>
      <c r="C45" s="241"/>
      <c r="D45" s="202" t="s">
        <v>34</v>
      </c>
      <c r="E45" s="202"/>
      <c r="F45" s="202"/>
      <c r="G45" s="38">
        <f>SUM(G41:G44)</f>
        <v>1187.0999999999999</v>
      </c>
      <c r="H45" s="38">
        <f>SUM(H41:H44)</f>
        <v>3212.4</v>
      </c>
      <c r="I45" s="38">
        <f>SUM(I41:I44)</f>
        <v>3083.8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1.5977592452194427</v>
      </c>
    </row>
    <row r="46" spans="1:19" ht="43.5" customHeight="1" x14ac:dyDescent="0.2">
      <c r="A46" s="251"/>
      <c r="B46" s="70"/>
      <c r="C46" s="130" t="s">
        <v>51</v>
      </c>
      <c r="D46" s="194" t="s">
        <v>86</v>
      </c>
      <c r="E46" s="195"/>
      <c r="F46" s="132" t="s">
        <v>98</v>
      </c>
      <c r="G46" s="210"/>
      <c r="H46" s="211"/>
      <c r="I46" s="211"/>
      <c r="J46" s="211"/>
      <c r="K46" s="211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">
      <c r="A47" s="251"/>
      <c r="B47" s="70"/>
      <c r="C47" s="239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">
      <c r="A48" s="251"/>
      <c r="B48" s="70"/>
      <c r="C48" s="240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">
      <c r="A49" s="251"/>
      <c r="B49" s="70"/>
      <c r="C49" s="241"/>
      <c r="D49" s="202" t="s">
        <v>34</v>
      </c>
      <c r="E49" s="202"/>
      <c r="F49" s="202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">
      <c r="A50" s="251"/>
      <c r="B50" s="70"/>
      <c r="C50" s="206" t="s">
        <v>94</v>
      </c>
      <c r="D50" s="208" t="s">
        <v>54</v>
      </c>
      <c r="E50" s="209"/>
      <c r="F50" s="228" t="s">
        <v>33</v>
      </c>
      <c r="G50" s="210"/>
      <c r="H50" s="211"/>
      <c r="I50" s="211"/>
      <c r="J50" s="211"/>
      <c r="K50" s="211"/>
      <c r="L50" s="237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">
      <c r="A51" s="251"/>
      <c r="B51" s="70"/>
      <c r="C51" s="207"/>
      <c r="D51" s="192"/>
      <c r="E51" s="193"/>
      <c r="F51" s="229"/>
      <c r="G51" s="230"/>
      <c r="H51" s="231"/>
      <c r="I51" s="231"/>
      <c r="J51" s="231"/>
      <c r="K51" s="231"/>
      <c r="L51" s="238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">
      <c r="A52" s="251"/>
      <c r="B52" s="70"/>
      <c r="C52" s="239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251"/>
      <c r="B53" s="70"/>
      <c r="C53" s="240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358.88200000000001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251"/>
      <c r="B54" s="70"/>
      <c r="C54" s="240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251"/>
      <c r="B55" s="70"/>
      <c r="C55" s="240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251"/>
      <c r="B56" s="70"/>
      <c r="C56" s="240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628.20000000000005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251"/>
      <c r="B57" s="70"/>
      <c r="C57" s="240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/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">
      <c r="A58" s="251"/>
      <c r="B58" s="70"/>
      <c r="C58" s="240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">
      <c r="A59" s="251"/>
      <c r="B59" s="70"/>
      <c r="C59" s="240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">
      <c r="A60" s="251"/>
      <c r="B60" s="70"/>
      <c r="C60" s="240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">
      <c r="A61" s="251"/>
      <c r="B61" s="70"/>
      <c r="C61" s="240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" customHeight="1" x14ac:dyDescent="0.2">
      <c r="A62" s="251"/>
      <c r="B62" s="70"/>
      <c r="C62" s="240"/>
      <c r="D62" s="155">
        <v>171697549</v>
      </c>
      <c r="E62" s="155" t="s">
        <v>166</v>
      </c>
      <c r="F62" s="37" t="s">
        <v>31</v>
      </c>
      <c r="G62" s="11"/>
      <c r="H62" s="11"/>
      <c r="I62" s="11">
        <v>4.5</v>
      </c>
      <c r="J62" s="11"/>
      <c r="K62" s="11"/>
      <c r="L62" s="37"/>
      <c r="M62" s="58"/>
      <c r="N62" s="67"/>
      <c r="O62" s="68"/>
      <c r="P62" s="69"/>
      <c r="Q62" s="69"/>
      <c r="R62" s="68"/>
      <c r="S62" s="112"/>
    </row>
    <row r="63" spans="1:19" ht="12" customHeight="1" x14ac:dyDescent="0.2">
      <c r="A63" s="251"/>
      <c r="B63" s="70"/>
      <c r="C63" s="240"/>
      <c r="D63" s="155">
        <v>171697549</v>
      </c>
      <c r="E63" s="155" t="s">
        <v>29</v>
      </c>
      <c r="F63" s="37" t="s">
        <v>31</v>
      </c>
      <c r="G63" s="11"/>
      <c r="H63" s="11"/>
      <c r="I63" s="11">
        <v>25.1</v>
      </c>
      <c r="J63" s="11"/>
      <c r="K63" s="11"/>
      <c r="L63" s="37"/>
      <c r="M63" s="58"/>
      <c r="N63" s="67"/>
      <c r="O63" s="68"/>
      <c r="P63" s="69"/>
      <c r="Q63" s="69"/>
      <c r="R63" s="68"/>
      <c r="S63" s="112"/>
    </row>
    <row r="64" spans="1:19" ht="12.75" customHeight="1" x14ac:dyDescent="0.2">
      <c r="A64" s="251"/>
      <c r="B64" s="70"/>
      <c r="C64" s="241"/>
      <c r="D64" s="202" t="s">
        <v>34</v>
      </c>
      <c r="E64" s="202"/>
      <c r="F64" s="202"/>
      <c r="G64" s="137">
        <f>SUM(G52:G59)</f>
        <v>177.4</v>
      </c>
      <c r="H64" s="38">
        <f t="shared" ref="H64:K64" si="5">SUM(H52:H59)</f>
        <v>2615</v>
      </c>
      <c r="I64" s="38">
        <f>SUM(I52:I63)</f>
        <v>3199.864</v>
      </c>
      <c r="J64" s="38">
        <f t="shared" si="5"/>
        <v>646.29999999999995</v>
      </c>
      <c r="K64" s="38">
        <f t="shared" si="5"/>
        <v>682</v>
      </c>
      <c r="L64" s="16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113">
        <f>(I64-G64)/G64</f>
        <v>17.037564825253664</v>
      </c>
    </row>
    <row r="65" spans="1:19" ht="12.75" customHeight="1" x14ac:dyDescent="0.2">
      <c r="A65" s="251"/>
      <c r="B65" s="40" t="s">
        <v>0</v>
      </c>
      <c r="C65" s="212" t="s">
        <v>2</v>
      </c>
      <c r="D65" s="213"/>
      <c r="E65" s="213"/>
      <c r="F65" s="253"/>
      <c r="G65" s="41">
        <f>G17+G38+G49+G64+G45</f>
        <v>8174.4999999999982</v>
      </c>
      <c r="H65" s="41">
        <f>H17+H38+H49+H64+H45</f>
        <v>8737.1999999999989</v>
      </c>
      <c r="I65" s="41">
        <f>I17+I38+I49+I64+I45</f>
        <v>10187.077000000001</v>
      </c>
      <c r="J65" s="41">
        <f>J17+J38+J49+J64+J45</f>
        <v>4895.1000000000004</v>
      </c>
      <c r="K65" s="41">
        <f>K17+K38+K49+K64+K45</f>
        <v>5493.7</v>
      </c>
      <c r="L65" s="42" t="s">
        <v>31</v>
      </c>
      <c r="M65" s="43" t="s">
        <v>31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12"/>
    </row>
    <row r="66" spans="1:19" ht="16.5" customHeight="1" x14ac:dyDescent="0.2">
      <c r="A66" s="251"/>
      <c r="B66" s="44" t="s">
        <v>15</v>
      </c>
      <c r="C66" s="214" t="s">
        <v>56</v>
      </c>
      <c r="D66" s="215"/>
      <c r="E66" s="215"/>
      <c r="F66" s="45" t="s">
        <v>124</v>
      </c>
      <c r="G66" s="33"/>
      <c r="H66" s="33"/>
      <c r="I66" s="33"/>
      <c r="J66" s="33"/>
      <c r="K66" s="33"/>
      <c r="L66" s="45" t="s">
        <v>67</v>
      </c>
      <c r="M66" s="46" t="s">
        <v>60</v>
      </c>
      <c r="N66" s="46" t="s">
        <v>76</v>
      </c>
      <c r="O66" s="47" t="s">
        <v>17</v>
      </c>
      <c r="P66" s="77">
        <v>27.5</v>
      </c>
      <c r="Q66" s="77">
        <v>28</v>
      </c>
      <c r="R66" s="77">
        <v>28.5</v>
      </c>
      <c r="S66" s="112"/>
    </row>
    <row r="67" spans="1:19" ht="30" customHeight="1" x14ac:dyDescent="0.2">
      <c r="A67" s="251"/>
      <c r="B67" s="221" t="s">
        <v>15</v>
      </c>
      <c r="C67" s="34" t="s">
        <v>0</v>
      </c>
      <c r="D67" s="194" t="s">
        <v>58</v>
      </c>
      <c r="E67" s="195"/>
      <c r="F67" s="71" t="s">
        <v>32</v>
      </c>
      <c r="G67" s="217"/>
      <c r="H67" s="218"/>
      <c r="I67" s="218"/>
      <c r="J67" s="218"/>
      <c r="K67" s="218"/>
      <c r="L67" s="10" t="s">
        <v>31</v>
      </c>
      <c r="M67" s="48" t="s">
        <v>61</v>
      </c>
      <c r="N67" s="49" t="s">
        <v>59</v>
      </c>
      <c r="O67" s="5" t="s">
        <v>17</v>
      </c>
      <c r="P67" s="76">
        <v>10</v>
      </c>
      <c r="Q67" s="76">
        <v>12</v>
      </c>
      <c r="R67" s="76">
        <v>14</v>
      </c>
      <c r="S67" s="112"/>
    </row>
    <row r="68" spans="1:19" x14ac:dyDescent="0.2">
      <c r="A68" s="251"/>
      <c r="B68" s="222"/>
      <c r="C68" s="201" t="s">
        <v>0</v>
      </c>
      <c r="D68" s="134">
        <v>188714469</v>
      </c>
      <c r="E68" s="72" t="s">
        <v>19</v>
      </c>
      <c r="F68" s="36" t="s">
        <v>31</v>
      </c>
      <c r="G68" s="11">
        <v>22</v>
      </c>
      <c r="H68" s="11">
        <v>10</v>
      </c>
      <c r="I68" s="11">
        <v>14.6</v>
      </c>
      <c r="J68" s="11">
        <v>10</v>
      </c>
      <c r="K68" s="11">
        <v>10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">
      <c r="A69" s="251"/>
      <c r="B69" s="222"/>
      <c r="C69" s="201"/>
      <c r="D69" s="216" t="s">
        <v>34</v>
      </c>
      <c r="E69" s="216"/>
      <c r="F69" s="202"/>
      <c r="G69" s="18">
        <f>SUM(G68:G68)</f>
        <v>22</v>
      </c>
      <c r="H69" s="18">
        <f t="shared" ref="H69:K69" si="6">SUM(H68:H68)</f>
        <v>10</v>
      </c>
      <c r="I69" s="18">
        <f t="shared" si="6"/>
        <v>14.6</v>
      </c>
      <c r="J69" s="18">
        <f t="shared" si="6"/>
        <v>10</v>
      </c>
      <c r="K69" s="18">
        <f t="shared" si="6"/>
        <v>10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3">
        <f>(I69-G69)/G69</f>
        <v>-0.33636363636363636</v>
      </c>
    </row>
    <row r="70" spans="1:19" ht="30" customHeight="1" x14ac:dyDescent="0.2">
      <c r="A70" s="251"/>
      <c r="B70" s="222"/>
      <c r="C70" s="130" t="s">
        <v>15</v>
      </c>
      <c r="D70" s="194" t="s">
        <v>57</v>
      </c>
      <c r="E70" s="195"/>
      <c r="F70" s="71" t="s">
        <v>32</v>
      </c>
      <c r="G70" s="217"/>
      <c r="H70" s="218"/>
      <c r="I70" s="218"/>
      <c r="J70" s="218"/>
      <c r="K70" s="218"/>
      <c r="L70" s="10" t="s">
        <v>31</v>
      </c>
      <c r="M70" s="48" t="s">
        <v>62</v>
      </c>
      <c r="N70" s="49" t="s">
        <v>63</v>
      </c>
      <c r="O70" s="5" t="s">
        <v>64</v>
      </c>
      <c r="P70" s="76">
        <v>15</v>
      </c>
      <c r="Q70" s="76">
        <v>16</v>
      </c>
      <c r="R70" s="76">
        <v>17</v>
      </c>
      <c r="S70" s="112"/>
    </row>
    <row r="71" spans="1:19" x14ac:dyDescent="0.2">
      <c r="A71" s="251"/>
      <c r="B71" s="222"/>
      <c r="C71" s="201" t="s">
        <v>15</v>
      </c>
      <c r="D71" s="134">
        <v>188714469</v>
      </c>
      <c r="E71" s="72" t="s">
        <v>19</v>
      </c>
      <c r="F71" s="36" t="s">
        <v>31</v>
      </c>
      <c r="G71" s="11">
        <v>35</v>
      </c>
      <c r="H71" s="11">
        <v>35</v>
      </c>
      <c r="I71" s="11">
        <v>35</v>
      </c>
      <c r="J71" s="11">
        <v>35</v>
      </c>
      <c r="K71" s="11">
        <v>35</v>
      </c>
      <c r="L71" s="37" t="s">
        <v>31</v>
      </c>
      <c r="M71" s="58"/>
      <c r="N71" s="59"/>
      <c r="O71" s="60"/>
      <c r="P71" s="61"/>
      <c r="Q71" s="61"/>
      <c r="R71" s="62"/>
      <c r="S71" s="112"/>
    </row>
    <row r="72" spans="1:19" ht="12.75" customHeight="1" x14ac:dyDescent="0.2">
      <c r="A72" s="251"/>
      <c r="B72" s="223"/>
      <c r="C72" s="201"/>
      <c r="D72" s="202" t="s">
        <v>34</v>
      </c>
      <c r="E72" s="202"/>
      <c r="F72" s="202"/>
      <c r="G72" s="18">
        <f>SUM(G71:G71)</f>
        <v>35</v>
      </c>
      <c r="H72" s="18">
        <f t="shared" ref="H72:K72" si="7">SUM(H71:H71)</f>
        <v>35</v>
      </c>
      <c r="I72" s="18">
        <f t="shared" si="7"/>
        <v>35</v>
      </c>
      <c r="J72" s="18">
        <f t="shared" si="7"/>
        <v>35</v>
      </c>
      <c r="K72" s="18">
        <f t="shared" si="7"/>
        <v>35</v>
      </c>
      <c r="L72" s="16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114">
        <f>(I72-G72)/G72</f>
        <v>0</v>
      </c>
    </row>
    <row r="73" spans="1:19" ht="12.75" customHeight="1" x14ac:dyDescent="0.2">
      <c r="A73" s="251"/>
      <c r="B73" s="50" t="s">
        <v>15</v>
      </c>
      <c r="C73" s="212" t="s">
        <v>2</v>
      </c>
      <c r="D73" s="213"/>
      <c r="E73" s="213"/>
      <c r="F73" s="213"/>
      <c r="G73" s="41">
        <f>G69+G72</f>
        <v>57</v>
      </c>
      <c r="H73" s="41">
        <f t="shared" ref="H73:K73" si="8">H69+H72</f>
        <v>45</v>
      </c>
      <c r="I73" s="41">
        <f t="shared" si="8"/>
        <v>49.6</v>
      </c>
      <c r="J73" s="41">
        <f t="shared" si="8"/>
        <v>45</v>
      </c>
      <c r="K73" s="41">
        <f t="shared" si="8"/>
        <v>45</v>
      </c>
      <c r="L73" s="42" t="s">
        <v>31</v>
      </c>
      <c r="M73" s="43" t="s">
        <v>31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12"/>
    </row>
    <row r="74" spans="1:19" ht="25.5" customHeight="1" x14ac:dyDescent="0.2">
      <c r="A74" s="251"/>
      <c r="B74" s="44" t="s">
        <v>47</v>
      </c>
      <c r="C74" s="214" t="s">
        <v>65</v>
      </c>
      <c r="D74" s="215"/>
      <c r="E74" s="215"/>
      <c r="F74" s="45" t="s">
        <v>27</v>
      </c>
      <c r="G74" s="33"/>
      <c r="H74" s="33"/>
      <c r="I74" s="33"/>
      <c r="J74" s="33"/>
      <c r="K74" s="33"/>
      <c r="L74" s="45" t="s">
        <v>109</v>
      </c>
      <c r="M74" s="46" t="s">
        <v>69</v>
      </c>
      <c r="N74" s="46" t="s">
        <v>73</v>
      </c>
      <c r="O74" s="47" t="s">
        <v>17</v>
      </c>
      <c r="P74" s="77">
        <v>2</v>
      </c>
      <c r="Q74" s="77">
        <v>2</v>
      </c>
      <c r="R74" s="77">
        <v>2</v>
      </c>
      <c r="S74" s="112"/>
    </row>
    <row r="75" spans="1:19" ht="30" customHeight="1" x14ac:dyDescent="0.2">
      <c r="A75" s="251"/>
      <c r="B75" s="221" t="s">
        <v>47</v>
      </c>
      <c r="C75" s="34" t="s">
        <v>0</v>
      </c>
      <c r="D75" s="208" t="s">
        <v>125</v>
      </c>
      <c r="E75" s="209"/>
      <c r="F75" s="87" t="s">
        <v>32</v>
      </c>
      <c r="G75" s="219"/>
      <c r="H75" s="220"/>
      <c r="I75" s="220"/>
      <c r="J75" s="220"/>
      <c r="K75" s="220"/>
      <c r="L75" s="10" t="s">
        <v>31</v>
      </c>
      <c r="M75" s="48" t="s">
        <v>70</v>
      </c>
      <c r="N75" s="49" t="s">
        <v>74</v>
      </c>
      <c r="O75" s="5" t="s">
        <v>17</v>
      </c>
      <c r="P75" s="76">
        <v>2</v>
      </c>
      <c r="Q75" s="76">
        <v>2</v>
      </c>
      <c r="R75" s="76">
        <v>2</v>
      </c>
      <c r="S75" s="112"/>
    </row>
    <row r="76" spans="1:19" x14ac:dyDescent="0.2">
      <c r="A76" s="251"/>
      <c r="B76" s="222"/>
      <c r="C76" s="201" t="s">
        <v>0</v>
      </c>
      <c r="D76" s="88">
        <v>188714469</v>
      </c>
      <c r="E76" s="49" t="s">
        <v>19</v>
      </c>
      <c r="F76" s="36" t="s">
        <v>31</v>
      </c>
      <c r="G76" s="11">
        <v>74.3</v>
      </c>
      <c r="H76" s="11">
        <v>27</v>
      </c>
      <c r="I76" s="11">
        <v>27</v>
      </c>
      <c r="J76" s="11">
        <f>H76+H76*0.1</f>
        <v>29.7</v>
      </c>
      <c r="K76" s="11">
        <v>32.6</v>
      </c>
      <c r="L76" s="37" t="s">
        <v>31</v>
      </c>
      <c r="M76" s="58"/>
      <c r="N76" s="59"/>
      <c r="O76" s="60"/>
      <c r="P76" s="69"/>
      <c r="Q76" s="69"/>
      <c r="R76" s="68"/>
      <c r="S76" s="112"/>
    </row>
    <row r="77" spans="1:19" ht="12.75" customHeight="1" x14ac:dyDescent="0.2">
      <c r="A77" s="251"/>
      <c r="B77" s="222"/>
      <c r="C77" s="201"/>
      <c r="D77" s="216" t="s">
        <v>34</v>
      </c>
      <c r="E77" s="216"/>
      <c r="F77" s="202"/>
      <c r="G77" s="18">
        <f>SUM(G76:G76)</f>
        <v>74.3</v>
      </c>
      <c r="H77" s="18">
        <f t="shared" ref="H77" si="9">SUM(H76:H76)</f>
        <v>27</v>
      </c>
      <c r="I77" s="18">
        <f t="shared" ref="I77" si="10">SUM(I76:I76)</f>
        <v>27</v>
      </c>
      <c r="J77" s="18">
        <f t="shared" ref="J77" si="11">SUM(J76:J76)</f>
        <v>29.7</v>
      </c>
      <c r="K77" s="18">
        <f t="shared" ref="K77" si="12">SUM(K76:K76)</f>
        <v>32.6</v>
      </c>
      <c r="L77" s="16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113">
        <f>(I77-G77)/G77</f>
        <v>-0.63660834454912518</v>
      </c>
    </row>
    <row r="78" spans="1:19" ht="25.5" x14ac:dyDescent="0.2">
      <c r="A78" s="251"/>
      <c r="B78" s="222"/>
      <c r="C78" s="130" t="s">
        <v>15</v>
      </c>
      <c r="D78" s="194" t="s">
        <v>66</v>
      </c>
      <c r="E78" s="195"/>
      <c r="F78" s="71" t="s">
        <v>33</v>
      </c>
      <c r="G78" s="219"/>
      <c r="H78" s="220"/>
      <c r="I78" s="220"/>
      <c r="J78" s="220"/>
      <c r="K78" s="220"/>
      <c r="L78" s="10" t="s">
        <v>109</v>
      </c>
      <c r="M78" s="48" t="s">
        <v>129</v>
      </c>
      <c r="N78" s="49" t="s">
        <v>75</v>
      </c>
      <c r="O78" s="5" t="s">
        <v>17</v>
      </c>
      <c r="P78" s="76">
        <v>15</v>
      </c>
      <c r="Q78" s="76">
        <v>15</v>
      </c>
      <c r="R78" s="76">
        <v>15</v>
      </c>
      <c r="S78" s="112"/>
    </row>
    <row r="79" spans="1:19" x14ac:dyDescent="0.2">
      <c r="A79" s="251"/>
      <c r="B79" s="222"/>
      <c r="C79" s="201" t="s">
        <v>15</v>
      </c>
      <c r="D79" s="134">
        <v>188714469</v>
      </c>
      <c r="E79" s="72" t="s">
        <v>19</v>
      </c>
      <c r="F79" s="36" t="s">
        <v>31</v>
      </c>
      <c r="G79" s="11">
        <v>0</v>
      </c>
      <c r="H79" s="11">
        <v>121.1</v>
      </c>
      <c r="I79" s="11">
        <v>117.2</v>
      </c>
      <c r="J79" s="11">
        <v>133.19999999999999</v>
      </c>
      <c r="K79" s="11">
        <v>146.5</v>
      </c>
      <c r="L79" s="37" t="s">
        <v>31</v>
      </c>
      <c r="M79" s="58"/>
      <c r="N79" s="59"/>
      <c r="O79" s="60"/>
      <c r="P79" s="61"/>
      <c r="Q79" s="61"/>
      <c r="R79" s="62"/>
      <c r="S79" s="112"/>
    </row>
    <row r="80" spans="1:19" x14ac:dyDescent="0.2">
      <c r="A80" s="251"/>
      <c r="B80" s="222"/>
      <c r="C80" s="201"/>
      <c r="D80" s="134">
        <v>188714469</v>
      </c>
      <c r="E80" s="72" t="s">
        <v>21</v>
      </c>
      <c r="F80" s="36" t="s">
        <v>31</v>
      </c>
      <c r="G80" s="11">
        <v>23.754999999999999</v>
      </c>
      <c r="H80" s="11">
        <v>26.1</v>
      </c>
      <c r="I80" s="11">
        <v>23.155999999999999</v>
      </c>
      <c r="J80" s="11">
        <v>28.7</v>
      </c>
      <c r="K80" s="11">
        <v>31.5</v>
      </c>
      <c r="L80" s="37" t="s">
        <v>31</v>
      </c>
      <c r="M80" s="58"/>
      <c r="N80" s="59"/>
      <c r="O80" s="60"/>
      <c r="P80" s="136"/>
      <c r="Q80" s="136"/>
      <c r="R80" s="62"/>
      <c r="S80" s="112"/>
    </row>
    <row r="81" spans="1:19" ht="12.75" customHeight="1" x14ac:dyDescent="0.2">
      <c r="A81" s="251"/>
      <c r="B81" s="222"/>
      <c r="C81" s="201"/>
      <c r="D81" s="202" t="s">
        <v>34</v>
      </c>
      <c r="E81" s="202"/>
      <c r="F81" s="202"/>
      <c r="G81" s="18">
        <f>SUM(G79:G80)</f>
        <v>23.754999999999999</v>
      </c>
      <c r="H81" s="18">
        <f t="shared" ref="H81:K81" si="13">SUM(H79:H80)</f>
        <v>147.19999999999999</v>
      </c>
      <c r="I81" s="18">
        <f t="shared" si="13"/>
        <v>140.35599999999999</v>
      </c>
      <c r="J81" s="18">
        <f t="shared" si="13"/>
        <v>161.89999999999998</v>
      </c>
      <c r="K81" s="18">
        <f t="shared" si="13"/>
        <v>178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3">
        <f>(I81-G81)/G81</f>
        <v>4.9084824247526839</v>
      </c>
    </row>
    <row r="82" spans="1:19" ht="30" customHeight="1" x14ac:dyDescent="0.2">
      <c r="A82" s="251"/>
      <c r="B82" s="222"/>
      <c r="C82" s="129" t="s">
        <v>47</v>
      </c>
      <c r="D82" s="194" t="s">
        <v>68</v>
      </c>
      <c r="E82" s="195"/>
      <c r="F82" s="71" t="s">
        <v>32</v>
      </c>
      <c r="G82" s="217"/>
      <c r="H82" s="218"/>
      <c r="I82" s="218"/>
      <c r="J82" s="218"/>
      <c r="K82" s="218"/>
      <c r="L82" s="10" t="s">
        <v>31</v>
      </c>
      <c r="M82" s="48" t="s">
        <v>71</v>
      </c>
      <c r="N82" s="49" t="s">
        <v>72</v>
      </c>
      <c r="O82" s="5" t="s">
        <v>17</v>
      </c>
      <c r="P82" s="5">
        <v>1</v>
      </c>
      <c r="Q82" s="5">
        <v>1</v>
      </c>
      <c r="R82" s="5">
        <v>1</v>
      </c>
      <c r="S82" s="112"/>
    </row>
    <row r="83" spans="1:19" x14ac:dyDescent="0.2">
      <c r="A83" s="251"/>
      <c r="B83" s="222"/>
      <c r="C83" s="201" t="s">
        <v>47</v>
      </c>
      <c r="D83" s="134">
        <v>188714469</v>
      </c>
      <c r="E83" s="72" t="s">
        <v>19</v>
      </c>
      <c r="F83" s="36" t="s">
        <v>31</v>
      </c>
      <c r="G83" s="11">
        <v>20</v>
      </c>
      <c r="H83" s="11">
        <v>20</v>
      </c>
      <c r="I83" s="11">
        <v>110.1</v>
      </c>
      <c r="J83" s="11">
        <v>22</v>
      </c>
      <c r="K83" s="11">
        <v>24.2</v>
      </c>
      <c r="L83" s="37" t="s">
        <v>31</v>
      </c>
      <c r="M83" s="58"/>
      <c r="N83" s="59"/>
      <c r="O83" s="60"/>
      <c r="P83" s="61"/>
      <c r="Q83" s="61"/>
      <c r="R83" s="62"/>
      <c r="S83" s="112"/>
    </row>
    <row r="84" spans="1:19" ht="12.75" customHeight="1" x14ac:dyDescent="0.2">
      <c r="A84" s="251"/>
      <c r="B84" s="222"/>
      <c r="C84" s="201"/>
      <c r="D84" s="202" t="s">
        <v>34</v>
      </c>
      <c r="E84" s="202"/>
      <c r="F84" s="202"/>
      <c r="G84" s="18">
        <f>SUM(G83:G83)</f>
        <v>20</v>
      </c>
      <c r="H84" s="18">
        <f t="shared" ref="H84" si="14">SUM(H83:H83)</f>
        <v>20</v>
      </c>
      <c r="I84" s="18">
        <f t="shared" ref="I84" si="15">SUM(I83:I83)</f>
        <v>110.1</v>
      </c>
      <c r="J84" s="18">
        <f t="shared" ref="J84" si="16">SUM(J83:J83)</f>
        <v>22</v>
      </c>
      <c r="K84" s="18">
        <f t="shared" ref="K84" si="17">SUM(K83:K83)</f>
        <v>24.2</v>
      </c>
      <c r="L84" s="16" t="s">
        <v>31</v>
      </c>
      <c r="M84" s="39" t="s">
        <v>31</v>
      </c>
      <c r="N84" s="39" t="s">
        <v>31</v>
      </c>
      <c r="O84" s="39" t="s">
        <v>31</v>
      </c>
      <c r="P84" s="39" t="s">
        <v>31</v>
      </c>
      <c r="Q84" s="39" t="s">
        <v>31</v>
      </c>
      <c r="R84" s="39" t="s">
        <v>31</v>
      </c>
      <c r="S84" s="114">
        <f>(I84-G84)/G84</f>
        <v>4.5049999999999999</v>
      </c>
    </row>
    <row r="85" spans="1:19" ht="12.75" customHeight="1" x14ac:dyDescent="0.2">
      <c r="A85" s="252"/>
      <c r="B85" s="93" t="s">
        <v>47</v>
      </c>
      <c r="C85" s="213" t="s">
        <v>2</v>
      </c>
      <c r="D85" s="213"/>
      <c r="E85" s="213"/>
      <c r="F85" s="213"/>
      <c r="G85" s="41">
        <f>G77+G81+G84</f>
        <v>118.05499999999999</v>
      </c>
      <c r="H85" s="41">
        <f t="shared" ref="H85:K85" si="18">H77+H81+H84</f>
        <v>194.2</v>
      </c>
      <c r="I85" s="41">
        <f t="shared" si="18"/>
        <v>277.45600000000002</v>
      </c>
      <c r="J85" s="41">
        <f t="shared" si="18"/>
        <v>213.59999999999997</v>
      </c>
      <c r="K85" s="41">
        <f t="shared" si="18"/>
        <v>234.79999999999998</v>
      </c>
      <c r="L85" s="42" t="s">
        <v>31</v>
      </c>
      <c r="M85" s="43" t="s">
        <v>31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12"/>
    </row>
    <row r="86" spans="1:19" ht="12.75" customHeight="1" x14ac:dyDescent="0.2">
      <c r="A86" s="51" t="s">
        <v>0</v>
      </c>
      <c r="B86" s="203" t="s">
        <v>10</v>
      </c>
      <c r="C86" s="204"/>
      <c r="D86" s="204"/>
      <c r="E86" s="204"/>
      <c r="F86" s="204"/>
      <c r="G86" s="79">
        <f>G65+G73+G85</f>
        <v>8349.5549999999985</v>
      </c>
      <c r="H86" s="79">
        <f t="shared" ref="H86:K86" si="19">H65+H73+H85</f>
        <v>8976.4</v>
      </c>
      <c r="I86" s="79">
        <f t="shared" si="19"/>
        <v>10514.133000000002</v>
      </c>
      <c r="J86" s="79">
        <f t="shared" si="19"/>
        <v>5153.7000000000007</v>
      </c>
      <c r="K86" s="79">
        <f t="shared" si="19"/>
        <v>5773.5</v>
      </c>
      <c r="L86" s="52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112"/>
    </row>
    <row r="87" spans="1:19" ht="12.75" customHeight="1" x14ac:dyDescent="0.2">
      <c r="A87" s="162" t="s">
        <v>15</v>
      </c>
      <c r="B87" s="185" t="s">
        <v>101</v>
      </c>
      <c r="C87" s="186"/>
      <c r="D87" s="186"/>
      <c r="E87" s="186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7"/>
      <c r="R87" s="188"/>
      <c r="S87" s="112"/>
    </row>
    <row r="88" spans="1:19" ht="27" customHeight="1" x14ac:dyDescent="0.2">
      <c r="A88" s="163"/>
      <c r="B88" s="96" t="s">
        <v>0</v>
      </c>
      <c r="C88" s="224" t="s">
        <v>104</v>
      </c>
      <c r="D88" s="224"/>
      <c r="E88" s="225"/>
      <c r="F88" s="98" t="s">
        <v>27</v>
      </c>
      <c r="G88" s="226"/>
      <c r="H88" s="227"/>
      <c r="I88" s="227"/>
      <c r="J88" s="227"/>
      <c r="K88" s="227"/>
      <c r="L88" s="104" t="s">
        <v>106</v>
      </c>
      <c r="M88" s="46" t="s">
        <v>120</v>
      </c>
      <c r="N88" s="108" t="s">
        <v>119</v>
      </c>
      <c r="O88" s="82" t="s">
        <v>16</v>
      </c>
      <c r="P88" s="78">
        <v>90</v>
      </c>
      <c r="Q88" s="78">
        <v>90</v>
      </c>
      <c r="R88" s="78">
        <v>90</v>
      </c>
      <c r="S88" s="112"/>
    </row>
    <row r="89" spans="1:19" ht="38.25" customHeight="1" x14ac:dyDescent="0.2">
      <c r="A89" s="163"/>
      <c r="B89" s="196" t="s">
        <v>0</v>
      </c>
      <c r="C89" s="131" t="s">
        <v>0</v>
      </c>
      <c r="D89" s="192" t="s">
        <v>102</v>
      </c>
      <c r="E89" s="193"/>
      <c r="F89" s="91" t="s">
        <v>114</v>
      </c>
      <c r="G89" s="199"/>
      <c r="H89" s="200"/>
      <c r="I89" s="200"/>
      <c r="J89" s="200"/>
      <c r="K89" s="200"/>
      <c r="L89" s="37" t="s">
        <v>106</v>
      </c>
      <c r="M89" s="89" t="s">
        <v>121</v>
      </c>
      <c r="N89" s="80" t="s">
        <v>103</v>
      </c>
      <c r="O89" s="81" t="s">
        <v>17</v>
      </c>
      <c r="P89" s="81">
        <v>2</v>
      </c>
      <c r="Q89" s="81">
        <v>2</v>
      </c>
      <c r="R89" s="81">
        <v>2</v>
      </c>
      <c r="S89" s="112"/>
    </row>
    <row r="90" spans="1:19" ht="12.75" customHeight="1" x14ac:dyDescent="0.2">
      <c r="A90" s="163"/>
      <c r="B90" s="197"/>
      <c r="C90" s="90" t="s">
        <v>0</v>
      </c>
      <c r="D90" s="110">
        <v>188714469</v>
      </c>
      <c r="E90" s="97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16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">
      <c r="A91" s="163"/>
      <c r="B91" s="197"/>
      <c r="C91" s="189" t="s">
        <v>34</v>
      </c>
      <c r="D91" s="190"/>
      <c r="E91" s="157"/>
      <c r="F91" s="191"/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16" t="s">
        <v>31</v>
      </c>
      <c r="M91" s="39" t="s">
        <v>31</v>
      </c>
      <c r="N91" s="39"/>
      <c r="O91" s="39"/>
      <c r="P91" s="39"/>
      <c r="Q91" s="39"/>
      <c r="R91" s="39"/>
      <c r="S91" s="114" t="s">
        <v>149</v>
      </c>
    </row>
    <row r="92" spans="1:19" ht="27.75" customHeight="1" x14ac:dyDescent="0.2">
      <c r="A92" s="163"/>
      <c r="B92" s="197"/>
      <c r="C92" s="92" t="s">
        <v>15</v>
      </c>
      <c r="D92" s="194" t="s">
        <v>105</v>
      </c>
      <c r="E92" s="195"/>
      <c r="F92" s="91" t="s">
        <v>114</v>
      </c>
      <c r="G92" s="199"/>
      <c r="H92" s="200"/>
      <c r="I92" s="200"/>
      <c r="J92" s="200"/>
      <c r="K92" s="200"/>
      <c r="L92" s="37" t="s">
        <v>106</v>
      </c>
      <c r="M92" s="89" t="s">
        <v>122</v>
      </c>
      <c r="N92" s="80" t="s">
        <v>107</v>
      </c>
      <c r="O92" s="81" t="s">
        <v>17</v>
      </c>
      <c r="P92" s="81">
        <v>1</v>
      </c>
      <c r="Q92" s="81">
        <v>1</v>
      </c>
      <c r="R92" s="81">
        <v>1</v>
      </c>
      <c r="S92" s="112"/>
    </row>
    <row r="93" spans="1:19" ht="12.75" customHeight="1" x14ac:dyDescent="0.2">
      <c r="A93" s="163"/>
      <c r="B93" s="197"/>
      <c r="C93" s="84" t="s">
        <v>15</v>
      </c>
      <c r="D93" s="111">
        <v>188714469</v>
      </c>
      <c r="E93" s="72" t="s">
        <v>19</v>
      </c>
      <c r="F93" s="37" t="s">
        <v>31</v>
      </c>
      <c r="G93" s="11">
        <v>0</v>
      </c>
      <c r="H93" s="11">
        <v>0</v>
      </c>
      <c r="I93" s="11"/>
      <c r="J93" s="11">
        <v>0</v>
      </c>
      <c r="K93" s="11">
        <v>0</v>
      </c>
      <c r="L93" s="37" t="s">
        <v>31</v>
      </c>
      <c r="M93" s="39" t="s">
        <v>31</v>
      </c>
      <c r="N93" s="39"/>
      <c r="O93" s="39"/>
      <c r="P93" s="39"/>
      <c r="Q93" s="39"/>
      <c r="R93" s="39"/>
      <c r="S93" s="112"/>
    </row>
    <row r="94" spans="1:19" ht="12.75" customHeight="1" x14ac:dyDescent="0.2">
      <c r="A94" s="163"/>
      <c r="B94" s="198"/>
      <c r="C94" s="156" t="s">
        <v>34</v>
      </c>
      <c r="D94" s="157"/>
      <c r="E94" s="157"/>
      <c r="F94" s="158"/>
      <c r="G94" s="99">
        <f>G93</f>
        <v>0</v>
      </c>
      <c r="H94" s="99">
        <f>H93</f>
        <v>0</v>
      </c>
      <c r="I94" s="99">
        <f>I93</f>
        <v>0</v>
      </c>
      <c r="J94" s="99">
        <f>J93</f>
        <v>0</v>
      </c>
      <c r="K94" s="100">
        <f>K93</f>
        <v>0</v>
      </c>
      <c r="L94" s="37" t="s">
        <v>31</v>
      </c>
      <c r="M94" s="39" t="s">
        <v>31</v>
      </c>
      <c r="N94" s="101"/>
      <c r="O94" s="101"/>
      <c r="P94" s="101"/>
      <c r="Q94" s="101"/>
      <c r="R94" s="101"/>
      <c r="S94" s="114" t="s">
        <v>149</v>
      </c>
    </row>
    <row r="95" spans="1:19" ht="12.75" customHeight="1" x14ac:dyDescent="0.2">
      <c r="A95" s="164"/>
      <c r="B95" s="94" t="s">
        <v>0</v>
      </c>
      <c r="C95" s="159" t="s">
        <v>2</v>
      </c>
      <c r="D95" s="159"/>
      <c r="E95" s="159"/>
      <c r="F95" s="159"/>
      <c r="G95" s="85">
        <f>G91+G94</f>
        <v>0</v>
      </c>
      <c r="H95" s="85">
        <f t="shared" ref="H95:K95" si="20">H91+H94</f>
        <v>0</v>
      </c>
      <c r="I95" s="85">
        <f t="shared" si="20"/>
        <v>0</v>
      </c>
      <c r="J95" s="85">
        <f t="shared" si="20"/>
        <v>0</v>
      </c>
      <c r="K95" s="85">
        <f t="shared" si="20"/>
        <v>0</v>
      </c>
      <c r="L95" s="42" t="s">
        <v>31</v>
      </c>
      <c r="M95" s="43" t="s">
        <v>31</v>
      </c>
      <c r="N95" s="47"/>
      <c r="O95" s="47"/>
      <c r="P95" s="47"/>
      <c r="Q95" s="47"/>
      <c r="R95" s="47"/>
      <c r="S95" s="112"/>
    </row>
    <row r="96" spans="1:19" ht="12.75" customHeight="1" x14ac:dyDescent="0.2">
      <c r="A96" s="95" t="s">
        <v>15</v>
      </c>
      <c r="B96" s="160" t="s">
        <v>10</v>
      </c>
      <c r="C96" s="160"/>
      <c r="D96" s="160"/>
      <c r="E96" s="160"/>
      <c r="F96" s="161"/>
      <c r="G96" s="102">
        <f>G95</f>
        <v>0</v>
      </c>
      <c r="H96" s="102">
        <f t="shared" ref="H96:K96" si="21">H95</f>
        <v>0</v>
      </c>
      <c r="I96" s="102">
        <f t="shared" si="21"/>
        <v>0</v>
      </c>
      <c r="J96" s="102">
        <f t="shared" si="21"/>
        <v>0</v>
      </c>
      <c r="K96" s="102">
        <f t="shared" si="21"/>
        <v>0</v>
      </c>
      <c r="L96" s="52" t="s">
        <v>31</v>
      </c>
      <c r="M96" s="53" t="s">
        <v>31</v>
      </c>
      <c r="N96" s="103"/>
      <c r="O96" s="103"/>
      <c r="P96" s="103"/>
      <c r="Q96" s="103"/>
      <c r="R96" s="103"/>
      <c r="S96" s="112"/>
    </row>
    <row r="97" spans="1:19" x14ac:dyDescent="0.2">
      <c r="A97" s="183" t="s">
        <v>3</v>
      </c>
      <c r="B97" s="184"/>
      <c r="C97" s="184"/>
      <c r="D97" s="184"/>
      <c r="E97" s="184"/>
      <c r="F97" s="184"/>
      <c r="G97" s="54">
        <f t="shared" ref="G97" si="22">G86</f>
        <v>8349.5549999999985</v>
      </c>
      <c r="H97" s="54">
        <f t="shared" ref="H97:K97" si="23">H86</f>
        <v>8976.4</v>
      </c>
      <c r="I97" s="54">
        <f t="shared" si="23"/>
        <v>10514.133000000002</v>
      </c>
      <c r="J97" s="54">
        <f t="shared" si="23"/>
        <v>5153.7000000000007</v>
      </c>
      <c r="K97" s="54">
        <f t="shared" si="23"/>
        <v>5773.5</v>
      </c>
      <c r="L97" s="15" t="s">
        <v>31</v>
      </c>
      <c r="M97" s="55" t="s">
        <v>31</v>
      </c>
      <c r="N97" s="55" t="s">
        <v>31</v>
      </c>
      <c r="O97" s="55" t="s">
        <v>31</v>
      </c>
      <c r="P97" s="55" t="s">
        <v>31</v>
      </c>
      <c r="Q97" s="55" t="s">
        <v>31</v>
      </c>
      <c r="R97" s="55" t="s">
        <v>31</v>
      </c>
      <c r="S97" s="112"/>
    </row>
    <row r="98" spans="1:19" x14ac:dyDescent="0.2">
      <c r="A98" s="56" t="s">
        <v>97</v>
      </c>
    </row>
    <row r="99" spans="1:19" x14ac:dyDescent="0.2">
      <c r="A99" s="56" t="s">
        <v>95</v>
      </c>
    </row>
    <row r="100" spans="1:19" x14ac:dyDescent="0.2">
      <c r="A100" s="56" t="s">
        <v>96</v>
      </c>
    </row>
    <row r="101" spans="1:19" hidden="1" x14ac:dyDescent="0.2">
      <c r="A101" s="56"/>
    </row>
    <row r="102" spans="1:19" ht="13.5" hidden="1" thickBot="1" x14ac:dyDescent="0.25">
      <c r="A102" s="182" t="s">
        <v>4</v>
      </c>
      <c r="B102" s="182"/>
      <c r="C102" s="182"/>
      <c r="D102" s="182"/>
      <c r="E102" s="182"/>
      <c r="F102" s="182"/>
      <c r="G102" s="182"/>
      <c r="H102" s="182"/>
      <c r="I102" s="182"/>
      <c r="J102" s="182"/>
      <c r="K102" s="182"/>
    </row>
    <row r="103" spans="1:19" ht="25.5" hidden="1" x14ac:dyDescent="0.2">
      <c r="A103" s="170" t="s">
        <v>5</v>
      </c>
      <c r="B103" s="171"/>
      <c r="C103" s="171"/>
      <c r="D103" s="12" t="s">
        <v>18</v>
      </c>
      <c r="E103" s="168" t="s">
        <v>19</v>
      </c>
      <c r="F103" s="168"/>
      <c r="G103" s="14">
        <f>G16+G20+G25+G26+G27+G30+G31+G33+G52+G68+G71+G76+G79+G83+G36+G55+G58+G59+G93+G90</f>
        <v>2136.9399999999996</v>
      </c>
      <c r="H103" s="14">
        <f>H16+H20+H25+H26+H27+H30+H31+H33+H52+H68+H71+H76+H79+H83+H36+H55+H58+H59+H93+H90</f>
        <v>887.7</v>
      </c>
      <c r="I103" s="148">
        <f>I16+I20+I25+I26+I27+I30+I31+I33+I43+I52+I68+I71+I76+I79+I83+I55+I58+I59+I93+I90</f>
        <v>1034.5999999999999</v>
      </c>
      <c r="J103" s="14">
        <f>J16+J20+J25+J26+J27+J30+J31+J33+J52+J68+J71+J76+J79+J83+J36+J55+J58+J59+J93+J90</f>
        <v>378.7</v>
      </c>
      <c r="K103" s="14">
        <f>K16+K20+K25+K26+K27+K30+K31+K33+K52+K68+K71+K76+K79+K83+K36+K55+K58+K59+K93+K90</f>
        <v>411.99999999999994</v>
      </c>
    </row>
    <row r="104" spans="1:19" ht="38.25" hidden="1" x14ac:dyDescent="0.2">
      <c r="A104" s="172"/>
      <c r="B104" s="173"/>
      <c r="C104" s="173"/>
      <c r="D104" s="13" t="s">
        <v>35</v>
      </c>
      <c r="E104" s="167" t="s">
        <v>20</v>
      </c>
      <c r="F104" s="167"/>
      <c r="G104" s="18">
        <f>G47</f>
        <v>0</v>
      </c>
      <c r="H104" s="18">
        <f t="shared" ref="H104:K104" si="24">H47</f>
        <v>0</v>
      </c>
      <c r="I104" s="149">
        <f t="shared" si="24"/>
        <v>0</v>
      </c>
      <c r="J104" s="141">
        <f t="shared" si="24"/>
        <v>120</v>
      </c>
      <c r="K104" s="141">
        <f t="shared" si="24"/>
        <v>220</v>
      </c>
    </row>
    <row r="105" spans="1:19" ht="25.5" hidden="1" x14ac:dyDescent="0.2">
      <c r="A105" s="172"/>
      <c r="B105" s="173"/>
      <c r="C105" s="173"/>
      <c r="D105" s="13" t="s">
        <v>108</v>
      </c>
      <c r="E105" s="167" t="s">
        <v>21</v>
      </c>
      <c r="F105" s="167"/>
      <c r="G105" s="18">
        <f>G21+G28+G34+G53+G41+G80</f>
        <v>1982.3150000000003</v>
      </c>
      <c r="H105" s="18">
        <f>H21+H28+H34+H53+H41+H80</f>
        <v>1613.6</v>
      </c>
      <c r="I105" s="149">
        <f>I21+I28+I34+I53+I41+I60+I62+I80</f>
        <v>2629.6380000000004</v>
      </c>
      <c r="J105" s="18">
        <f>J21+J28+J34+J53+J41+J80</f>
        <v>1555</v>
      </c>
      <c r="K105" s="18">
        <f>K21+K28+K34+K53+K41+K80</f>
        <v>1681.5</v>
      </c>
    </row>
    <row r="106" spans="1:19" ht="25.5" hidden="1" x14ac:dyDescent="0.2">
      <c r="A106" s="172"/>
      <c r="B106" s="173"/>
      <c r="C106" s="173"/>
      <c r="D106" s="13" t="s">
        <v>22</v>
      </c>
      <c r="E106" s="167" t="s">
        <v>23</v>
      </c>
      <c r="F106" s="167"/>
      <c r="G106" s="18"/>
      <c r="H106" s="18"/>
      <c r="I106" s="150">
        <f>I24</f>
        <v>153.69999999999999</v>
      </c>
      <c r="J106" s="17"/>
      <c r="K106" s="17"/>
    </row>
    <row r="107" spans="1:19" ht="51" hidden="1" x14ac:dyDescent="0.2">
      <c r="A107" s="172"/>
      <c r="B107" s="173"/>
      <c r="C107" s="173"/>
      <c r="D107" s="13" t="s">
        <v>24</v>
      </c>
      <c r="E107" s="167" t="s">
        <v>25</v>
      </c>
      <c r="F107" s="167"/>
      <c r="G107" s="18"/>
      <c r="H107" s="18"/>
      <c r="I107" s="149"/>
      <c r="J107" s="18"/>
      <c r="K107" s="18"/>
    </row>
    <row r="108" spans="1:19" hidden="1" x14ac:dyDescent="0.2">
      <c r="A108" s="172"/>
      <c r="B108" s="173"/>
      <c r="C108" s="173"/>
      <c r="D108" s="13" t="s">
        <v>26</v>
      </c>
      <c r="E108" s="167" t="s">
        <v>27</v>
      </c>
      <c r="F108" s="167"/>
      <c r="G108" s="18">
        <f>G23+G57+G42</f>
        <v>1519.6</v>
      </c>
      <c r="H108" s="18">
        <f>H23+H57+H42+H44+H54</f>
        <v>2966.4</v>
      </c>
      <c r="I108" s="149">
        <f>I23+I36+I57+I42+I44+I54</f>
        <v>2181.1</v>
      </c>
      <c r="J108" s="18">
        <f>J23+J57+J42</f>
        <v>2000</v>
      </c>
      <c r="K108" s="18">
        <f>K23+K57+K42</f>
        <v>2000</v>
      </c>
    </row>
    <row r="109" spans="1:19" ht="25.5" hidden="1" x14ac:dyDescent="0.2">
      <c r="A109" s="172"/>
      <c r="B109" s="173"/>
      <c r="C109" s="173"/>
      <c r="D109" s="13" t="s">
        <v>28</v>
      </c>
      <c r="E109" s="167" t="s">
        <v>29</v>
      </c>
      <c r="F109" s="167"/>
      <c r="G109" s="18">
        <f>G22+G29+G35+G32+G56</f>
        <v>2710.7</v>
      </c>
      <c r="H109" s="18">
        <f>H22+H29+H35+H32+H56</f>
        <v>3508.7</v>
      </c>
      <c r="I109" s="149">
        <f>I22+I29+I35+I32+I37+I56+I61+I63</f>
        <v>4515.0950000000003</v>
      </c>
      <c r="J109" s="18">
        <f>J22+J29+J35+J32+J56</f>
        <v>0</v>
      </c>
      <c r="K109" s="18">
        <f>K22+K29+K35+K32+K56</f>
        <v>0</v>
      </c>
    </row>
    <row r="110" spans="1:19" ht="39" hidden="1" thickBot="1" x14ac:dyDescent="0.25">
      <c r="A110" s="174"/>
      <c r="B110" s="175"/>
      <c r="C110" s="175"/>
      <c r="D110" s="106" t="s">
        <v>36</v>
      </c>
      <c r="E110" s="169" t="s">
        <v>30</v>
      </c>
      <c r="F110" s="169"/>
      <c r="G110" s="107">
        <f>G48</f>
        <v>0</v>
      </c>
      <c r="H110" s="107">
        <f>H48</f>
        <v>0</v>
      </c>
      <c r="I110" s="107">
        <f>I48</f>
        <v>0</v>
      </c>
      <c r="J110" s="142">
        <f>J48</f>
        <v>1100</v>
      </c>
      <c r="K110" s="142">
        <f>K48</f>
        <v>1460</v>
      </c>
    </row>
    <row r="111" spans="1:19" ht="13.5" hidden="1" thickBot="1" x14ac:dyDescent="0.25">
      <c r="A111" s="176" t="s">
        <v>3</v>
      </c>
      <c r="B111" s="177"/>
      <c r="C111" s="177"/>
      <c r="D111" s="177"/>
      <c r="E111" s="177"/>
      <c r="F111" s="177"/>
      <c r="G111" s="105">
        <f t="shared" ref="G111:K111" si="25">SUM(G103:G110)</f>
        <v>8349.5550000000003</v>
      </c>
      <c r="H111" s="105">
        <f t="shared" si="25"/>
        <v>8976.4000000000015</v>
      </c>
      <c r="I111" s="105">
        <f t="shared" si="25"/>
        <v>10514.133000000002</v>
      </c>
      <c r="J111" s="105">
        <f t="shared" si="25"/>
        <v>5153.7</v>
      </c>
      <c r="K111" s="105">
        <f t="shared" si="25"/>
        <v>5773.5</v>
      </c>
    </row>
    <row r="112" spans="1:19" hidden="1" x14ac:dyDescent="0.2">
      <c r="A112" s="178" t="s">
        <v>8</v>
      </c>
      <c r="B112" s="179"/>
      <c r="C112" s="179"/>
      <c r="D112" s="179"/>
      <c r="E112" s="179"/>
      <c r="F112" s="179"/>
      <c r="G112" s="19">
        <f>G49</f>
        <v>0</v>
      </c>
      <c r="H112" s="19">
        <f>H49</f>
        <v>0</v>
      </c>
      <c r="I112" s="19">
        <f>I49</f>
        <v>0</v>
      </c>
      <c r="J112" s="143">
        <f>J49</f>
        <v>1220</v>
      </c>
      <c r="K112" s="143">
        <f>K49</f>
        <v>1680</v>
      </c>
    </row>
    <row r="113" spans="1:11" hidden="1" x14ac:dyDescent="0.2">
      <c r="A113" s="180" t="s">
        <v>6</v>
      </c>
      <c r="B113" s="181"/>
      <c r="C113" s="181"/>
      <c r="D113" s="181"/>
      <c r="E113" s="181"/>
      <c r="F113" s="181"/>
      <c r="G113" s="20">
        <f>G81+G64+G49+G94+G91</f>
        <v>201.155</v>
      </c>
      <c r="H113" s="20">
        <f t="shared" ref="H113:K113" si="26">H81+H64+H49+H94+H91</f>
        <v>2762.2</v>
      </c>
      <c r="I113" s="20">
        <f t="shared" si="26"/>
        <v>3340.2200000000003</v>
      </c>
      <c r="J113" s="20">
        <f t="shared" si="26"/>
        <v>2028.1999999999998</v>
      </c>
      <c r="K113" s="20">
        <f t="shared" si="26"/>
        <v>2540</v>
      </c>
    </row>
    <row r="114" spans="1:11" ht="13.5" hidden="1" thickBot="1" x14ac:dyDescent="0.25">
      <c r="A114" s="165" t="s">
        <v>7</v>
      </c>
      <c r="B114" s="166"/>
      <c r="C114" s="166"/>
      <c r="D114" s="166"/>
      <c r="E114" s="166"/>
      <c r="F114" s="166"/>
      <c r="G114" s="21">
        <f>G17+G38+G45+G69+G72+G77+G84</f>
        <v>8148.3999999999987</v>
      </c>
      <c r="H114" s="21">
        <f>H17+H38+H45+H69+H72+H77+H84</f>
        <v>6214.2</v>
      </c>
      <c r="I114" s="21">
        <f>I17+I38+I45+I69+I72+I77+I84</f>
        <v>7173.9130000000005</v>
      </c>
      <c r="J114" s="21">
        <f>J17+J38+J45+J69+J72+J77+J84</f>
        <v>3125.5</v>
      </c>
      <c r="K114" s="21">
        <f>K17+K38+K45+K69+K72+K77+K84</f>
        <v>3233.4999999999995</v>
      </c>
    </row>
    <row r="115" spans="1:11" hidden="1" x14ac:dyDescent="0.2">
      <c r="F115" s="22"/>
      <c r="G115" s="22"/>
      <c r="H115" s="6"/>
      <c r="I115" s="6"/>
      <c r="J115" s="6"/>
      <c r="K115" s="6"/>
    </row>
    <row r="116" spans="1:11" hidden="1" x14ac:dyDescent="0.2">
      <c r="D116" s="1" t="s">
        <v>37</v>
      </c>
      <c r="F116" s="22"/>
      <c r="G116" s="23">
        <f t="shared" ref="G116:K116" si="27">G111-G97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</row>
    <row r="117" spans="1:11" hidden="1" x14ac:dyDescent="0.2"/>
  </sheetData>
  <mergeCells count="108"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5"/>
    <mergeCell ref="D82:E82"/>
    <mergeCell ref="G82:K82"/>
    <mergeCell ref="C83:C84"/>
    <mergeCell ref="D84:F84"/>
    <mergeCell ref="B75:B84"/>
    <mergeCell ref="D75:E75"/>
    <mergeCell ref="J10:J11"/>
    <mergeCell ref="K10:K11"/>
    <mergeCell ref="C68:C69"/>
    <mergeCell ref="B10:B11"/>
    <mergeCell ref="A10:A11"/>
    <mergeCell ref="C65:F65"/>
    <mergeCell ref="D17:F17"/>
    <mergeCell ref="D10:D11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C88:E88"/>
    <mergeCell ref="G89:K89"/>
    <mergeCell ref="G88:K88"/>
    <mergeCell ref="G67:K67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4"/>
    <mergeCell ref="D64:F64"/>
    <mergeCell ref="C41:C45"/>
    <mergeCell ref="D45:F45"/>
    <mergeCell ref="D50:E51"/>
    <mergeCell ref="P10:R10"/>
    <mergeCell ref="L39:L40"/>
    <mergeCell ref="F50:F51"/>
    <mergeCell ref="C47:C49"/>
    <mergeCell ref="G92:K92"/>
    <mergeCell ref="C71:C72"/>
    <mergeCell ref="D72:F72"/>
    <mergeCell ref="B86:F86"/>
    <mergeCell ref="H10:H11"/>
    <mergeCell ref="C39:C40"/>
    <mergeCell ref="D39:E40"/>
    <mergeCell ref="G46:K46"/>
    <mergeCell ref="C73:F73"/>
    <mergeCell ref="D67:E67"/>
    <mergeCell ref="C66:E66"/>
    <mergeCell ref="D69:F69"/>
    <mergeCell ref="D70:E70"/>
    <mergeCell ref="G70:K70"/>
    <mergeCell ref="C85:F85"/>
    <mergeCell ref="G75:K75"/>
    <mergeCell ref="C79:C81"/>
    <mergeCell ref="D81:F81"/>
    <mergeCell ref="B67:B72"/>
    <mergeCell ref="C74:E74"/>
    <mergeCell ref="C76:C77"/>
    <mergeCell ref="D77:F77"/>
    <mergeCell ref="D78:E78"/>
    <mergeCell ref="G78:K78"/>
    <mergeCell ref="C94:F94"/>
    <mergeCell ref="C95:F95"/>
    <mergeCell ref="B96:F96"/>
    <mergeCell ref="A87:A95"/>
    <mergeCell ref="A114:F114"/>
    <mergeCell ref="E106:F106"/>
    <mergeCell ref="E105:F105"/>
    <mergeCell ref="E104:F104"/>
    <mergeCell ref="E103:F103"/>
    <mergeCell ref="E110:F110"/>
    <mergeCell ref="E109:F109"/>
    <mergeCell ref="E108:F108"/>
    <mergeCell ref="E107:F107"/>
    <mergeCell ref="A103:C110"/>
    <mergeCell ref="A111:F111"/>
    <mergeCell ref="A112:F112"/>
    <mergeCell ref="A113:F113"/>
    <mergeCell ref="A102:K102"/>
    <mergeCell ref="A97:F97"/>
    <mergeCell ref="B87:R87"/>
    <mergeCell ref="C91:F91"/>
    <mergeCell ref="D89:E89"/>
    <mergeCell ref="D92:E92"/>
    <mergeCell ref="B89:B9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5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B13" sqref="B13:F13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168</v>
      </c>
    </row>
    <row r="4" spans="1:14" x14ac:dyDescent="0.2">
      <c r="G4" s="139" t="s">
        <v>165</v>
      </c>
    </row>
    <row r="5" spans="1:14" x14ac:dyDescent="0.2">
      <c r="C5" s="274" t="s">
        <v>157</v>
      </c>
      <c r="D5" s="274"/>
      <c r="E5" s="274"/>
      <c r="F5" s="274"/>
      <c r="G5" s="274"/>
    </row>
    <row r="6" spans="1:14" x14ac:dyDescent="0.2">
      <c r="A6" s="126"/>
      <c r="B6" s="2"/>
      <c r="C6" s="274" t="s">
        <v>158</v>
      </c>
      <c r="D6" s="274"/>
      <c r="E6" s="274"/>
      <c r="F6" s="274"/>
      <c r="G6" s="274"/>
    </row>
    <row r="7" spans="1:14" x14ac:dyDescent="0.2">
      <c r="A7" s="126"/>
      <c r="B7" s="2"/>
      <c r="C7" s="274" t="s">
        <v>159</v>
      </c>
      <c r="D7" s="274"/>
      <c r="E7" s="274"/>
      <c r="F7" s="274"/>
      <c r="G7" s="274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248" t="s">
        <v>150</v>
      </c>
      <c r="B9" s="248"/>
      <c r="C9" s="248"/>
      <c r="D9" s="248"/>
      <c r="E9" s="248"/>
      <c r="F9" s="248"/>
      <c r="G9" s="248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6" t="s">
        <v>9</v>
      </c>
      <c r="B10" s="266" t="s">
        <v>132</v>
      </c>
      <c r="C10" s="266"/>
      <c r="D10" s="266" t="s">
        <v>133</v>
      </c>
      <c r="E10" s="266"/>
      <c r="F10" s="267"/>
      <c r="G10" s="266" t="s">
        <v>134</v>
      </c>
    </row>
    <row r="11" spans="1:14" ht="30.75" customHeight="1" x14ac:dyDescent="0.2">
      <c r="A11" s="266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6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77" t="str">
        <f>'002 pr. asignavimai'!C14</f>
        <v>Kurti palankią  aplinką investicijoms ir gyvenimo gerovei</v>
      </c>
      <c r="C13" s="278"/>
      <c r="D13" s="278"/>
      <c r="E13" s="278"/>
      <c r="F13" s="278"/>
      <c r="G13" s="268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9"/>
    </row>
    <row r="15" spans="1:14" ht="15" x14ac:dyDescent="0.2">
      <c r="A15" s="127" t="s">
        <v>79</v>
      </c>
      <c r="B15" s="276" t="str">
        <f>'002 pr. asignavimai'!D15</f>
        <v>Projektinės veiklos organizavimas</v>
      </c>
      <c r="C15" s="276"/>
      <c r="D15" s="276"/>
      <c r="E15" s="276"/>
      <c r="F15" s="276"/>
      <c r="G15" s="263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5"/>
    </row>
    <row r="17" spans="1:7" ht="57" customHeight="1" x14ac:dyDescent="0.2">
      <c r="A17" s="127" t="s">
        <v>80</v>
      </c>
      <c r="B17" s="276" t="str">
        <f>'002 pr. asignavimai'!D18</f>
        <v>Investicijų ir kitų projektų, skirtų 2014-2020 m. nacionalinei pažangos programai/ ES fondų investicijų programai, vykdymas</v>
      </c>
      <c r="C17" s="276"/>
      <c r="D17" s="276"/>
      <c r="E17" s="276"/>
      <c r="F17" s="276"/>
      <c r="G17" s="263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4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5"/>
    </row>
    <row r="20" spans="1:7" ht="15" x14ac:dyDescent="0.2">
      <c r="A20" s="127" t="s">
        <v>99</v>
      </c>
      <c r="B20" s="276" t="str">
        <f>'002 pr. asignavimai'!D39</f>
        <v>Tęstinių investicijų ir kitų projektų vykdymas (pereinamojo laikotarpio)</v>
      </c>
      <c r="C20" s="276"/>
      <c r="D20" s="276"/>
      <c r="E20" s="276"/>
      <c r="F20" s="276"/>
      <c r="G20" s="263" t="s">
        <v>142</v>
      </c>
    </row>
    <row r="21" spans="1:7" ht="15" x14ac:dyDescent="0.2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64"/>
    </row>
    <row r="22" spans="1:7" ht="30" x14ac:dyDescent="0.2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65"/>
    </row>
    <row r="23" spans="1:7" ht="42" customHeight="1" x14ac:dyDescent="0.2">
      <c r="A23" s="127" t="s">
        <v>81</v>
      </c>
      <c r="B23" s="276" t="str">
        <f>'002 pr. asignavimai'!D46</f>
        <v>Investicijų  projektų, numatytų 2022-2030 m. Telšių regiono plėtros plane, vykdymas</v>
      </c>
      <c r="C23" s="276"/>
      <c r="D23" s="276"/>
      <c r="E23" s="276"/>
      <c r="F23" s="276"/>
      <c r="G23" s="263" t="s">
        <v>143</v>
      </c>
    </row>
    <row r="24" spans="1:7" ht="27.75" customHeight="1" x14ac:dyDescent="0.2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65"/>
    </row>
    <row r="25" spans="1:7" ht="27" customHeight="1" x14ac:dyDescent="0.2">
      <c r="A25" s="127" t="s">
        <v>100</v>
      </c>
      <c r="B25" s="276" t="str">
        <f>'002 pr. asignavimai'!D50</f>
        <v>Investicijų ir kitų projektų vykdymas (naujo finansavimo periodo)</v>
      </c>
      <c r="C25" s="276"/>
      <c r="D25" s="276"/>
      <c r="E25" s="276"/>
      <c r="F25" s="276"/>
      <c r="G25" s="263" t="s">
        <v>144</v>
      </c>
    </row>
    <row r="26" spans="1:7" ht="15" x14ac:dyDescent="0.2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64"/>
    </row>
    <row r="27" spans="1:7" ht="30" x14ac:dyDescent="0.2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65"/>
    </row>
    <row r="28" spans="1:7" ht="15" x14ac:dyDescent="0.2">
      <c r="A28" s="24" t="s">
        <v>126</v>
      </c>
      <c r="B28" s="272" t="str">
        <f>'002 pr. asignavimai'!C66</f>
        <v>Sudaryti palankias sąlygas verslo plėtrai</v>
      </c>
      <c r="C28" s="273"/>
      <c r="D28" s="273"/>
      <c r="E28" s="273"/>
      <c r="F28" s="273"/>
      <c r="G28" s="260" t="s">
        <v>145</v>
      </c>
    </row>
    <row r="29" spans="1:7" ht="15" x14ac:dyDescent="0.2">
      <c r="A29" s="25" t="str">
        <f>'002 pr. asignavimai'!M66</f>
        <v>R-002-01-02-01</v>
      </c>
      <c r="B29" s="26" t="str">
        <f>'002 pr. asignavimai'!N66</f>
        <v>Veikiančių SVV skaičius, tenkantis 1000 gyventojų</v>
      </c>
      <c r="C29" s="25" t="str">
        <f>'002 pr. asignavimai'!O66</f>
        <v>vnt.</v>
      </c>
      <c r="D29" s="25">
        <f>'002 pr. asignavimai'!P66</f>
        <v>27.5</v>
      </c>
      <c r="E29" s="25">
        <f>'002 pr. asignavimai'!Q66</f>
        <v>28</v>
      </c>
      <c r="F29" s="125">
        <f>'002 pr. asignavimai'!R66</f>
        <v>28.5</v>
      </c>
      <c r="G29" s="261"/>
    </row>
    <row r="30" spans="1:7" ht="15" x14ac:dyDescent="0.2">
      <c r="A30" s="75" t="s">
        <v>82</v>
      </c>
      <c r="B30" s="270" t="str">
        <f>'002 pr. asignavimai'!D67</f>
        <v>Smulkiojo ir vidutinio verslo subjektų rėmimas</v>
      </c>
      <c r="C30" s="271"/>
      <c r="D30" s="271"/>
      <c r="E30" s="271"/>
      <c r="F30" s="271"/>
      <c r="G30" s="256" t="s">
        <v>31</v>
      </c>
    </row>
    <row r="31" spans="1:7" ht="15" x14ac:dyDescent="0.2">
      <c r="A31" s="73" t="str">
        <f>'002 pr. asignavimai'!M67</f>
        <v>V-002-01-02-01-01</v>
      </c>
      <c r="B31" s="74" t="str">
        <f>'002 pr. asignavimai'!N67</f>
        <v>SVV subjektų, gavusių paramą, skaičius</v>
      </c>
      <c r="C31" s="73" t="str">
        <f>'002 pr. asignavimai'!O67</f>
        <v>vnt.</v>
      </c>
      <c r="D31" s="73">
        <f>'002 pr. asignavimai'!P67</f>
        <v>10</v>
      </c>
      <c r="E31" s="73">
        <f>'002 pr. asignavimai'!Q67</f>
        <v>12</v>
      </c>
      <c r="F31" s="124">
        <f>'002 pr. asignavimai'!R67</f>
        <v>14</v>
      </c>
      <c r="G31" s="257"/>
    </row>
    <row r="32" spans="1:7" ht="15" x14ac:dyDescent="0.2">
      <c r="A32" s="75" t="s">
        <v>83</v>
      </c>
      <c r="B32" s="270" t="str">
        <f>'002 pr. asignavimai'!D70</f>
        <v>Bendradarbystės centro "Spiečius" veiklos organizavimas</v>
      </c>
      <c r="C32" s="271"/>
      <c r="D32" s="271"/>
      <c r="E32" s="271"/>
      <c r="F32" s="271"/>
      <c r="G32" s="256" t="s">
        <v>31</v>
      </c>
    </row>
    <row r="33" spans="1:7" ht="15" x14ac:dyDescent="0.2">
      <c r="A33" s="73" t="str">
        <f>'002 pr. asignavimai'!M70</f>
        <v>V-002-01-02-02-01</v>
      </c>
      <c r="B33" s="74" t="str">
        <f>'002 pr. asignavimai'!N70</f>
        <v>Bendradarbystės centro „Spiečius“ narių skaičius</v>
      </c>
      <c r="C33" s="73" t="str">
        <f>'002 pr. asignavimai'!O70</f>
        <v>asm.</v>
      </c>
      <c r="D33" s="73">
        <f>'002 pr. asignavimai'!P70</f>
        <v>15</v>
      </c>
      <c r="E33" s="73">
        <f>'002 pr. asignavimai'!Q70</f>
        <v>16</v>
      </c>
      <c r="F33" s="124">
        <f>'002 pr. asignavimai'!R70</f>
        <v>17</v>
      </c>
      <c r="G33" s="257"/>
    </row>
    <row r="34" spans="1:7" ht="15" x14ac:dyDescent="0.2">
      <c r="A34" s="24" t="s">
        <v>115</v>
      </c>
      <c r="B34" s="272" t="str">
        <f>'002 pr. asignavimai'!C74</f>
        <v>Skatinti bendruomeniškumą Plungės rajono savivaldybėje</v>
      </c>
      <c r="C34" s="273"/>
      <c r="D34" s="273"/>
      <c r="E34" s="273"/>
      <c r="F34" s="273"/>
      <c r="G34" s="260" t="s">
        <v>146</v>
      </c>
    </row>
    <row r="35" spans="1:7" ht="15" x14ac:dyDescent="0.2">
      <c r="A35" s="151" t="str">
        <f>'002 pr. asignavimai'!M74</f>
        <v>R-002-01-03-01</v>
      </c>
      <c r="B35" s="152" t="str">
        <f>'002 pr. asignavimai'!N74</f>
        <v>Bendruomenių skaičius, gavusių paramą vietos iniciatyvų įgyvendinimui</v>
      </c>
      <c r="C35" s="25" t="str">
        <f>'002 pr. asignavimai'!O74</f>
        <v>vnt.</v>
      </c>
      <c r="D35" s="25">
        <f>'002 pr. asignavimai'!P74</f>
        <v>2</v>
      </c>
      <c r="E35" s="25">
        <f>'002 pr. asignavimai'!Q74</f>
        <v>2</v>
      </c>
      <c r="F35" s="125">
        <f>'002 pr. asignavimai'!R74</f>
        <v>2</v>
      </c>
      <c r="G35" s="261"/>
    </row>
    <row r="36" spans="1:7" ht="15" x14ac:dyDescent="0.2">
      <c r="A36" s="75" t="s">
        <v>84</v>
      </c>
      <c r="B36" s="270" t="str">
        <f>'002 pr. asignavimai'!D75</f>
        <v>Bendruomeninių organizacijų veiklos rėmimas</v>
      </c>
      <c r="C36" s="271"/>
      <c r="D36" s="271"/>
      <c r="E36" s="271"/>
      <c r="F36" s="271"/>
      <c r="G36" s="256" t="s">
        <v>31</v>
      </c>
    </row>
    <row r="37" spans="1:7" ht="15" x14ac:dyDescent="0.2">
      <c r="A37" s="73" t="str">
        <f>'002 pr. asignavimai'!M75</f>
        <v>V-002-01-03-01-01</v>
      </c>
      <c r="B37" s="74" t="str">
        <f>'002 pr. asignavimai'!N75</f>
        <v>Paremtų vietos inciatyvų skaičius</v>
      </c>
      <c r="C37" s="73" t="str">
        <f>'002 pr. asignavimai'!O75</f>
        <v>vnt.</v>
      </c>
      <c r="D37" s="73">
        <f>'002 pr. asignavimai'!P75</f>
        <v>2</v>
      </c>
      <c r="E37" s="73">
        <f>'002 pr. asignavimai'!Q75</f>
        <v>2</v>
      </c>
      <c r="F37" s="124">
        <f>'002 pr. asignavimai'!R75</f>
        <v>2</v>
      </c>
      <c r="G37" s="257"/>
    </row>
    <row r="38" spans="1:7" ht="14.25" customHeight="1" x14ac:dyDescent="0.2">
      <c r="A38" s="75" t="s">
        <v>127</v>
      </c>
      <c r="B38" s="270" t="str">
        <f>'002 pr. asignavimai'!D78</f>
        <v>Bendruomeninės veiklos savivaldybėje stiprinimas</v>
      </c>
      <c r="C38" s="271"/>
      <c r="D38" s="271"/>
      <c r="E38" s="271"/>
      <c r="F38" s="271"/>
      <c r="G38" s="256" t="s">
        <v>146</v>
      </c>
    </row>
    <row r="39" spans="1:7" ht="15" x14ac:dyDescent="0.2">
      <c r="A39" s="73" t="str">
        <f>'002 pr. asignavimai'!M78</f>
        <v>P-002-01-03-02-01 (SB/ VB)</v>
      </c>
      <c r="B39" s="74" t="str">
        <f>'002 pr. asignavimai'!N78</f>
        <v>Bendruomenių, dalyvavusių pažangos veikloje, skaičius</v>
      </c>
      <c r="C39" s="73" t="str">
        <f>'002 pr. asignavimai'!O78</f>
        <v>vnt.</v>
      </c>
      <c r="D39" s="73">
        <f>'002 pr. asignavimai'!P78</f>
        <v>15</v>
      </c>
      <c r="E39" s="73">
        <f>'002 pr. asignavimai'!Q78</f>
        <v>15</v>
      </c>
      <c r="F39" s="124">
        <f>'002 pr. asignavimai'!R78</f>
        <v>15</v>
      </c>
      <c r="G39" s="257"/>
    </row>
    <row r="40" spans="1:7" ht="15" x14ac:dyDescent="0.2">
      <c r="A40" s="75" t="s">
        <v>85</v>
      </c>
      <c r="B40" s="270" t="str">
        <f>'002 pr. asignavimai'!D82</f>
        <v>Plungės dekanato aptarnaujamų parapijų rėmimas</v>
      </c>
      <c r="C40" s="271"/>
      <c r="D40" s="271"/>
      <c r="E40" s="271"/>
      <c r="F40" s="271"/>
      <c r="G40" s="256" t="s">
        <v>31</v>
      </c>
    </row>
    <row r="41" spans="1:7" ht="15" x14ac:dyDescent="0.2">
      <c r="A41" s="73" t="str">
        <f>'002 pr. asignavimai'!M82</f>
        <v>V-002-01-03-03-01</v>
      </c>
      <c r="B41" s="74" t="str">
        <f>'002 pr. asignavimai'!N82</f>
        <v>Paremtų religinių bendruomenių skaičius</v>
      </c>
      <c r="C41" s="73" t="str">
        <f>'002 pr. asignavimai'!O82</f>
        <v>vnt.</v>
      </c>
      <c r="D41" s="73">
        <v>2</v>
      </c>
      <c r="E41" s="73">
        <f>'002 pr. asignavimai'!Q82</f>
        <v>1</v>
      </c>
      <c r="F41" s="124">
        <f>'002 pr. asignavimai'!R82</f>
        <v>1</v>
      </c>
      <c r="G41" s="257"/>
    </row>
    <row r="42" spans="1:7" ht="15" x14ac:dyDescent="0.2">
      <c r="A42" s="24" t="s">
        <v>116</v>
      </c>
      <c r="B42" s="275" t="str">
        <f>'002 pr. asignavimai'!C88</f>
        <v>Administracinės naštos mažinimo užtikrinimas</v>
      </c>
      <c r="C42" s="273"/>
      <c r="D42" s="273"/>
      <c r="E42" s="273"/>
      <c r="F42" s="273"/>
      <c r="G42" s="262" t="s">
        <v>147</v>
      </c>
    </row>
    <row r="43" spans="1:7" ht="30" x14ac:dyDescent="0.2">
      <c r="A43" s="25" t="str">
        <f>'002 pr. asignavimai'!M88</f>
        <v>R-002-02-01-01</v>
      </c>
      <c r="B43" s="25" t="str">
        <f>'002 pr. asignavimai'!N88</f>
        <v>Savivaldybės administracinės naštos mažinimo priemonių vykdymo plano įgyvendinimo lygis</v>
      </c>
      <c r="C43" s="25" t="str">
        <f>'002 pr. asignavimai'!O88</f>
        <v>proc.</v>
      </c>
      <c r="D43" s="25">
        <f>'002 pr. asignavimai'!P88</f>
        <v>90</v>
      </c>
      <c r="E43" s="25">
        <f>'002 pr. asignavimai'!Q88</f>
        <v>90</v>
      </c>
      <c r="F43" s="125">
        <f>'002 pr. asignavimai'!R88</f>
        <v>90</v>
      </c>
      <c r="G43" s="261"/>
    </row>
    <row r="44" spans="1:7" ht="15" x14ac:dyDescent="0.2">
      <c r="A44" s="75" t="s">
        <v>117</v>
      </c>
      <c r="B44" s="270" t="str">
        <f>'002 pr. asignavimai'!D89</f>
        <v xml:space="preserve">Didinti bendradarbiavimą su institucijomis plečiant teikiamas elektronines paslaugas </v>
      </c>
      <c r="C44" s="271"/>
      <c r="D44" s="271"/>
      <c r="E44" s="271"/>
      <c r="F44" s="271"/>
      <c r="G44" s="258" t="s">
        <v>147</v>
      </c>
    </row>
    <row r="45" spans="1:7" ht="30" x14ac:dyDescent="0.2">
      <c r="A45" s="73" t="str">
        <f>'002 pr. asignavimai'!M89</f>
        <v>P-002-02-01-01-01</v>
      </c>
      <c r="B45" s="74" t="str">
        <f>'002 pr. asignavimai'!N89</f>
        <v>Sudarytų bendradarbiavimo tarp institucijų dėl teikiamų elektroninių paslaugų sutarčių ir/arba gautų prieigų skaičius</v>
      </c>
      <c r="C45" s="73" t="str">
        <f>'002 pr. asignavimai'!O89</f>
        <v>vnt.</v>
      </c>
      <c r="D45" s="73">
        <f>'002 pr. asignavimai'!P89</f>
        <v>2</v>
      </c>
      <c r="E45" s="73">
        <f>'002 pr. asignavimai'!Q89</f>
        <v>2</v>
      </c>
      <c r="F45" s="124">
        <f>'002 pr. asignavimai'!R89</f>
        <v>2</v>
      </c>
      <c r="G45" s="259"/>
    </row>
    <row r="46" spans="1:7" ht="15" x14ac:dyDescent="0.2">
      <c r="A46" s="75" t="s">
        <v>118</v>
      </c>
      <c r="B46" s="270" t="str">
        <f>'002 pr. asignavimai'!D92</f>
        <v>Diegti naujas ir tobulinti veikiančias informacines sistemas</v>
      </c>
      <c r="C46" s="271"/>
      <c r="D46" s="271"/>
      <c r="E46" s="271"/>
      <c r="F46" s="271"/>
      <c r="G46" s="258" t="s">
        <v>147</v>
      </c>
    </row>
    <row r="47" spans="1:7" ht="15" x14ac:dyDescent="0.2">
      <c r="A47" s="73" t="str">
        <f>'002 pr. asignavimai'!M92</f>
        <v>P-002-02-01-02-01</v>
      </c>
      <c r="B47" s="74" t="str">
        <f>'002 pr. asignavimai'!N92</f>
        <v>Patobulintų veikiančių informacinių sistemų, kurios mažina administracinę naštą skaičius</v>
      </c>
      <c r="C47" s="73" t="str">
        <f>'002 pr. asignavimai'!O92</f>
        <v>vnt.</v>
      </c>
      <c r="D47" s="73">
        <f>'002 pr. asignavimai'!P92</f>
        <v>1</v>
      </c>
      <c r="E47" s="73">
        <f>'002 pr. asignavimai'!Q92</f>
        <v>1</v>
      </c>
      <c r="F47" s="124">
        <f>'002 pr. asignavimai'!R92</f>
        <v>1</v>
      </c>
      <c r="G47" s="259"/>
    </row>
  </sheetData>
  <mergeCells count="40"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  <mergeCell ref="B44:F44"/>
    <mergeCell ref="B46:F46"/>
    <mergeCell ref="B34:F34"/>
    <mergeCell ref="B36:F36"/>
    <mergeCell ref="B38:F38"/>
    <mergeCell ref="B40:F40"/>
    <mergeCell ref="D10:F10"/>
    <mergeCell ref="G10:G11"/>
    <mergeCell ref="G13:G14"/>
    <mergeCell ref="G15:G16"/>
    <mergeCell ref="G17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2023-10-18T06:21:36Z</dcterms:modified>
</cp:coreProperties>
</file>