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rmante.kurmiene\Desktop\TARYBA\TARYBA 2023-07-27\03 PO TARYBOS (sutvarkyti)\"/>
    </mc:Choice>
  </mc:AlternateContent>
  <bookViews>
    <workbookView xWindow="0" yWindow="0" windowWidth="23040" windowHeight="9072"/>
  </bookViews>
  <sheets>
    <sheet name="pajamos (2)" sheetId="11" r:id="rId1"/>
    <sheet name=" imokos(3)" sheetId="12" r:id="rId2"/>
    <sheet name="savivaldybės funkcijos(4)" sheetId="24" r:id="rId3"/>
    <sheet name="v-f (5)" sheetId="20" r:id="rId4"/>
    <sheet name="ugd_reikmems(6)" sheetId="17" r:id="rId5"/>
    <sheet name="kt_ dotacijos (7)" sheetId="21" r:id="rId6"/>
    <sheet name="biud_ist_pajamos (8)" sheetId="33" r:id="rId7"/>
    <sheet name="likutis (9)" sheetId="29" r:id="rId8"/>
    <sheet name="programos(10)" sheetId="6" r:id="rId9"/>
  </sheets>
  <definedNames>
    <definedName name="_xlnm.Print_Area" localSheetId="4">'ugd_reikmems(6)'!$A$1:$G$31</definedName>
    <definedName name="_xlnm.Print_Titles" localSheetId="1">' imokos(3)'!$9:$9</definedName>
    <definedName name="_xlnm.Print_Titles" localSheetId="6">'biud_ist_pajamos (8)'!$9:$9</definedName>
    <definedName name="_xlnm.Print_Titles" localSheetId="5">'kt_ dotacijos (7)'!$9:$9</definedName>
    <definedName name="_xlnm.Print_Titles" localSheetId="7">'likutis (9)'!$9:$9</definedName>
    <definedName name="_xlnm.Print_Titles" localSheetId="0">'pajamos (2)'!$8:$8</definedName>
    <definedName name="_xlnm.Print_Titles" localSheetId="2">'savivaldybės funkcijos(4)'!$9:$9</definedName>
    <definedName name="_xlnm.Print_Titles" localSheetId="4">'ugd_reikmems(6)'!$9:$9</definedName>
    <definedName name="_xlnm.Print_Titles" localSheetId="3">'v-f (5)'!$9:$9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1" l="1"/>
  <c r="D95" i="11"/>
  <c r="F111" i="24" l="1"/>
  <c r="F109" i="24"/>
  <c r="F107" i="24" l="1"/>
  <c r="G31" i="17" l="1"/>
  <c r="E31" i="29" l="1"/>
  <c r="E29" i="29"/>
  <c r="E28" i="29"/>
  <c r="E27" i="29"/>
  <c r="E26" i="29"/>
  <c r="E25" i="29"/>
  <c r="E24" i="29"/>
  <c r="E23" i="29"/>
  <c r="E21" i="21"/>
  <c r="G21" i="21"/>
  <c r="F21" i="21"/>
  <c r="E65" i="21"/>
  <c r="E64" i="21"/>
  <c r="E63" i="21"/>
  <c r="E62" i="21"/>
  <c r="E61" i="21"/>
  <c r="E60" i="21"/>
  <c r="G65" i="21"/>
  <c r="F65" i="21"/>
  <c r="G64" i="21"/>
  <c r="F64" i="21"/>
  <c r="G63" i="21"/>
  <c r="F63" i="21"/>
  <c r="G62" i="21"/>
  <c r="F62" i="21"/>
  <c r="G61" i="21"/>
  <c r="F61" i="21"/>
  <c r="G60" i="21"/>
  <c r="F60" i="21"/>
  <c r="E35" i="20"/>
  <c r="E34" i="20"/>
  <c r="E33" i="20"/>
  <c r="E66" i="21" l="1"/>
  <c r="E30" i="29"/>
  <c r="E32" i="29" s="1"/>
  <c r="C43" i="12"/>
  <c r="F110" i="24" l="1"/>
  <c r="G110" i="24"/>
  <c r="G107" i="24"/>
  <c r="E110" i="24"/>
  <c r="F53" i="24"/>
  <c r="G53" i="24"/>
  <c r="E53" i="24"/>
  <c r="E107" i="24"/>
  <c r="E104" i="24"/>
  <c r="F104" i="24"/>
  <c r="C17" i="11"/>
  <c r="C95" i="11"/>
  <c r="E48" i="33" l="1"/>
  <c r="E47" i="33"/>
  <c r="D16" i="6" s="1"/>
  <c r="E46" i="33"/>
  <c r="E45" i="33"/>
  <c r="D13" i="6" s="1"/>
  <c r="E44" i="33"/>
  <c r="E49" i="33" s="1"/>
  <c r="F31" i="17"/>
  <c r="E31" i="17"/>
  <c r="D10" i="6" l="1"/>
  <c r="E113" i="24"/>
  <c r="D19" i="6" s="1"/>
  <c r="E111" i="24"/>
  <c r="D17" i="6" s="1"/>
  <c r="E109" i="24"/>
  <c r="D15" i="6" s="1"/>
  <c r="E108" i="24"/>
  <c r="D14" i="6" s="1"/>
  <c r="E106" i="24"/>
  <c r="D12" i="6" s="1"/>
  <c r="E105" i="24"/>
  <c r="D11" i="6" s="1"/>
  <c r="D18" i="6" l="1"/>
  <c r="D20" i="6" s="1"/>
  <c r="E112" i="24"/>
  <c r="E114" i="24" s="1"/>
  <c r="F28" i="29" l="1"/>
  <c r="F46" i="33"/>
  <c r="F108" i="24"/>
  <c r="E15" i="6" l="1"/>
  <c r="G48" i="33"/>
  <c r="F48" i="33"/>
  <c r="E17" i="6" s="1"/>
  <c r="G47" i="33"/>
  <c r="F47" i="33"/>
  <c r="F31" i="29" l="1"/>
  <c r="G31" i="29"/>
  <c r="F26" i="29" l="1"/>
  <c r="D10" i="12" l="1"/>
  <c r="G29" i="29" l="1"/>
  <c r="F29" i="29"/>
  <c r="G35" i="20" l="1"/>
  <c r="G34" i="20"/>
  <c r="G33" i="20"/>
  <c r="F35" i="20"/>
  <c r="F34" i="20"/>
  <c r="G28" i="29"/>
  <c r="F27" i="29"/>
  <c r="E14" i="6" s="1"/>
  <c r="G26" i="29"/>
  <c r="F24" i="29"/>
  <c r="G27" i="29"/>
  <c r="G23" i="29"/>
  <c r="F23" i="29"/>
  <c r="G24" i="29"/>
  <c r="G44" i="33"/>
  <c r="F44" i="33"/>
  <c r="F105" i="24"/>
  <c r="G105" i="24"/>
  <c r="F45" i="33"/>
  <c r="E43" i="12"/>
  <c r="F43" i="12"/>
  <c r="G43"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G46" i="33"/>
  <c r="G45" i="33"/>
  <c r="G25" i="29"/>
  <c r="F25" i="29"/>
  <c r="F33" i="20"/>
  <c r="G111" i="24"/>
  <c r="F17" i="6" s="1"/>
  <c r="G109" i="24"/>
  <c r="G108" i="24"/>
  <c r="G106" i="24"/>
  <c r="F106" i="24"/>
  <c r="G104" i="24"/>
  <c r="G113" i="24"/>
  <c r="F19" i="6" s="1"/>
  <c r="F113" i="24"/>
  <c r="E19" i="6" s="1"/>
  <c r="F15" i="6" l="1"/>
  <c r="F49" i="33"/>
  <c r="F14" i="6"/>
  <c r="F12" i="6"/>
  <c r="F10" i="6"/>
  <c r="E10" i="6"/>
  <c r="E16" i="6"/>
  <c r="F36" i="20"/>
  <c r="G112" i="24"/>
  <c r="G114" i="24" s="1"/>
  <c r="G36" i="20"/>
  <c r="F30" i="29"/>
  <c r="G49" i="33"/>
  <c r="E13" i="6"/>
  <c r="G30" i="29"/>
  <c r="G32" i="29" s="1"/>
  <c r="D43" i="12"/>
  <c r="F13" i="6"/>
  <c r="F16" i="6"/>
  <c r="F11" i="6"/>
  <c r="G66" i="21"/>
  <c r="F66" i="21"/>
  <c r="E11" i="6"/>
  <c r="F112" i="24"/>
  <c r="E12" i="6"/>
  <c r="F32" i="29" l="1"/>
  <c r="F114" i="24"/>
  <c r="F18" i="6"/>
  <c r="E18" i="6"/>
  <c r="E20" i="6" l="1"/>
  <c r="F20" i="6"/>
</calcChain>
</file>

<file path=xl/sharedStrings.xml><?xml version="1.0" encoding="utf-8"?>
<sst xmlns="http://schemas.openxmlformats.org/spreadsheetml/2006/main" count="1112" uniqueCount="505">
  <si>
    <t>Eil.   Nr.</t>
  </si>
  <si>
    <t>Iš viso</t>
  </si>
  <si>
    <t>iš jų darbo užmokesčiui</t>
  </si>
  <si>
    <t>Savivaldybės administracija</t>
  </si>
  <si>
    <t>„Ryto“ pagrindinė mokykla</t>
  </si>
  <si>
    <t>„Saulės“  gimnazija</t>
  </si>
  <si>
    <t>M.Oginskio meno mokykla</t>
  </si>
  <si>
    <t>Platelių meno mokykla</t>
  </si>
  <si>
    <t>Plungės rajono savivaldybės viešoji biblioteka</t>
  </si>
  <si>
    <t>Žemaičių dailės muziejus</t>
  </si>
  <si>
    <t>Plungės rajono savivaldybės kultūros centras</t>
  </si>
  <si>
    <t>Žemaičių Kalvarijos kultūros centras</t>
  </si>
  <si>
    <t>IŠ VISO:</t>
  </si>
  <si>
    <t xml:space="preserve">Programos pavadinimas </t>
  </si>
  <si>
    <t>Lopšelis-darželis „Nykštukas“</t>
  </si>
  <si>
    <t>Lopšelis-darželis „Pasaka“</t>
  </si>
  <si>
    <t>Lopšelis-darželis „Raudonkepuraitė“</t>
  </si>
  <si>
    <t>Lopšelis-darželis „Rūtelė“</t>
  </si>
  <si>
    <t>Lopšelis-darželis „Saulutė“</t>
  </si>
  <si>
    <t>Lopšelis-darželis „Vyturėlis“</t>
  </si>
  <si>
    <t>Programos kodas</t>
  </si>
  <si>
    <t>Teritorijų planavimo programa</t>
  </si>
  <si>
    <t>Kulių kultūros centras</t>
  </si>
  <si>
    <t>01</t>
  </si>
  <si>
    <t>02</t>
  </si>
  <si>
    <t>03</t>
  </si>
  <si>
    <t>04</t>
  </si>
  <si>
    <t>05</t>
  </si>
  <si>
    <t>07</t>
  </si>
  <si>
    <t>08</t>
  </si>
  <si>
    <t>06</t>
  </si>
  <si>
    <t>Įstaigos pavadinimas</t>
  </si>
  <si>
    <t>Socialinių paslaugų centras</t>
  </si>
  <si>
    <t>Eil.Nr.</t>
  </si>
  <si>
    <t>Pajamų pavadinimas</t>
  </si>
  <si>
    <t>Paveldimo turto mokestis</t>
  </si>
  <si>
    <t>IŠ VISO</t>
  </si>
  <si>
    <t>Mokesčiai už aplinkos teršimą</t>
  </si>
  <si>
    <t>socialinėms išmokoms ir kompensacijoms skaičiuoti ir mokėti</t>
  </si>
  <si>
    <t>Plungės socialinių paslaugų centras</t>
  </si>
  <si>
    <t>Ekonominės ir projektinės veiklos programa</t>
  </si>
  <si>
    <t>Savivaldybės aplinkos apsaugos  programa</t>
  </si>
  <si>
    <t>Šateikių kultūros centras</t>
  </si>
  <si>
    <t>Plungės priešgaisrinės apsaugos tarnyba</t>
  </si>
  <si>
    <t xml:space="preserve">Žemaičių dailės muziejus </t>
  </si>
  <si>
    <t>Komunalinių atliekų surinkimui ir tvarkymui</t>
  </si>
  <si>
    <t xml:space="preserve"> </t>
  </si>
  <si>
    <t>socialinėms paslaugoms</t>
  </si>
  <si>
    <t xml:space="preserve">socialinei paramai mokiniams </t>
  </si>
  <si>
    <t>Kitos neišvardytos pajamos</t>
  </si>
  <si>
    <t>Žlibinų kultūros centras</t>
  </si>
  <si>
    <t>Įmokos už išlaikymą švietimo, socialinės apsaugos ir kitose įstaigose</t>
  </si>
  <si>
    <t>Kiti mokesčiai už valstybinius gamtos išteklius</t>
  </si>
  <si>
    <t>Socialinėms išmokoms ir kompensacijoms skaičiuoti ir mokėti</t>
  </si>
  <si>
    <t>Socialinei paramai mokiniams</t>
  </si>
  <si>
    <t>Socialinėms paslaugoms</t>
  </si>
  <si>
    <t>Civilinės būklės aktams registruoti</t>
  </si>
  <si>
    <t>Valstybės garantuojamai pirminei teisinei pagalbai teikti</t>
  </si>
  <si>
    <t>Civilinei saugai</t>
  </si>
  <si>
    <t>Priešgaisrinei saugai</t>
  </si>
  <si>
    <t>Gyvenamosios vietos deklaravimo duomenų ir gyvenamosios vietos neturinčių asmenų apskaitos duomenims tvarkyti</t>
  </si>
  <si>
    <t>Žemės ūkio funkcijoms atlikti</t>
  </si>
  <si>
    <t>Savivaldybei priskirtiems archyviniams dokumentams tvarkyti</t>
  </si>
  <si>
    <t xml:space="preserve">Asignavimų valdytojo pavadinimas </t>
  </si>
  <si>
    <t>„Ryto“ pagrindinės mokyklos veikla</t>
  </si>
  <si>
    <t>„Saulės“  gimnazijos veikla</t>
  </si>
  <si>
    <t>Priemonės pavadinimas</t>
  </si>
  <si>
    <t>Plungės socialinių paslaugų centro veikla</t>
  </si>
  <si>
    <t>Parko priežiūra</t>
  </si>
  <si>
    <t>Žemaičių dailės muziejaus veikla</t>
  </si>
  <si>
    <t>Plungės rajono savivaldybės kultūros centro veikla</t>
  </si>
  <si>
    <t>Kulių kultūros centro veikla</t>
  </si>
  <si>
    <t>Šateikių kultūros centro veikla</t>
  </si>
  <si>
    <t>Žemaičių Kalvarijos kultūros centro veikla</t>
  </si>
  <si>
    <t>Žlibinų kultūros centro veikla</t>
  </si>
  <si>
    <t>Plungės atviro jaunimo centro veikla</t>
  </si>
  <si>
    <t xml:space="preserve">NVO programų rėmimas </t>
  </si>
  <si>
    <t>Sporto projektų rėmimas</t>
  </si>
  <si>
    <t>Kultūros projektų rėmimas</t>
  </si>
  <si>
    <t>Savivaldybės tarybos veikla</t>
  </si>
  <si>
    <t>Savivaldybės administracijos veikla</t>
  </si>
  <si>
    <t>Plungės rajono seniūnijų veikla</t>
  </si>
  <si>
    <t>Palūkanų mokėjimas</t>
  </si>
  <si>
    <t>Kaimo rėmimui</t>
  </si>
  <si>
    <t>Savivaldybės infrastruktūros objektų planavimas, priežiūra ir statyba</t>
  </si>
  <si>
    <t>Lopšelio-darželio „Nykštukas“ veikla</t>
  </si>
  <si>
    <t>Lopšelio-darželio „Pasaka“ veikla</t>
  </si>
  <si>
    <t>Lopšelio-darželio „Raudonkepuraitė“ veikla</t>
  </si>
  <si>
    <t>Lopšelio-darželio „Rūtelė“ veikla</t>
  </si>
  <si>
    <t>Lopšelio-darželio „Saulutė“ veikla</t>
  </si>
  <si>
    <t>Lopšelio-darželio „Vyturėlis“ veikla</t>
  </si>
  <si>
    <t>M.Oginskio meno mokyklos veikla</t>
  </si>
  <si>
    <t>Platelių meno mokyklos veikla</t>
  </si>
  <si>
    <t>Iš viso 01 programai</t>
  </si>
  <si>
    <t>Iš viso 02 programai</t>
  </si>
  <si>
    <t>Iš viso 03 programai</t>
  </si>
  <si>
    <t>Iš viso 04 programai</t>
  </si>
  <si>
    <t>Iš viso 05 programai</t>
  </si>
  <si>
    <t>Iš viso 06 programai</t>
  </si>
  <si>
    <t>Iš viso 07 programai</t>
  </si>
  <si>
    <t>Iš viso 08 programai</t>
  </si>
  <si>
    <t>Plungės rajono savivaldybės viešosios bibliotekos veikla</t>
  </si>
  <si>
    <t>Socialiai saugios ir sveikos aplinkos kūrimo programa</t>
  </si>
  <si>
    <t>Savivaldybės veiklos valdymo programa</t>
  </si>
  <si>
    <t>Infrastruktūros objektų priežiūros ir ūkinių subjektų rėmimo programa</t>
  </si>
  <si>
    <t>Savivaldybės administracija (seniūnijos)</t>
  </si>
  <si>
    <t>priešgaisrinei saugai</t>
  </si>
  <si>
    <t>civilinei saugai</t>
  </si>
  <si>
    <t>gyvenamosios vietos deklaravimo duomenų ir gyvenamosios vietos neturinčių asmenų apskaitos duomenims tvarkyti</t>
  </si>
  <si>
    <t>žemės ūkio funkcijoms atlikti</t>
  </si>
  <si>
    <t>valstybės garantuojamai pirminei teisinei pagalbai teikti</t>
  </si>
  <si>
    <t>civilinės būklės aktams registruoti</t>
  </si>
  <si>
    <t>Jaunimo veiklos programa</t>
  </si>
  <si>
    <t>Eil. Nr.</t>
  </si>
  <si>
    <t>Plungės rajono savivaldybės administracija</t>
  </si>
  <si>
    <t>Ugdymo kokybės užtikrinimas</t>
  </si>
  <si>
    <t>jaunimo teisių apsaugai</t>
  </si>
  <si>
    <t>Jaunimo teisių apsaugai</t>
  </si>
  <si>
    <t>Plungės sporto ir rekreacijos centro veikla</t>
  </si>
  <si>
    <t>Senamiesčio mokykla</t>
  </si>
  <si>
    <t>Senamiesčio mokyklos veikla</t>
  </si>
  <si>
    <t>Plungės sporto ir rekreacijos centras</t>
  </si>
  <si>
    <t>Plungės rajono savivaldybės visuomenės sveikatos biuras</t>
  </si>
  <si>
    <t>visuomenės sveikatos priežiūros funkcijoms vykdyti</t>
  </si>
  <si>
    <t>Visuomenės sveikatos priežiūros funkcijoms vykdyti</t>
  </si>
  <si>
    <t>Specialiojo ugdymo centras</t>
  </si>
  <si>
    <t xml:space="preserve">Specialiojo ugdymo centras </t>
  </si>
  <si>
    <t>Specialiojo ugdymo centro veikla</t>
  </si>
  <si>
    <t>Kulių gimnazija</t>
  </si>
  <si>
    <t>Kulių gimnazijos veikla</t>
  </si>
  <si>
    <t>Žemaičių Kalvarijos M.Valančiaus gimnazija</t>
  </si>
  <si>
    <t>Žemaičių Kalvarijos M.Valančiaus gimnazijos veikla</t>
  </si>
  <si>
    <t>Trečiojo amžiaus universiteto (TAU) veikla</t>
  </si>
  <si>
    <t>Valstybinės kalbos vartojimo ir taisyklingumo kontrolei</t>
  </si>
  <si>
    <t>Savivaldybės teikiamos paramos organizavimas</t>
  </si>
  <si>
    <t>Investicijų ir kiti projektai</t>
  </si>
  <si>
    <t>Architektūros ir teritorijų planavimo proceso organizavimas</t>
  </si>
  <si>
    <t>Savivaldybės Kontrolės ir audito tarnybos darbo užtikrinimas</t>
  </si>
  <si>
    <t>Savivaldybės Kontrolės ir audito tarnyba</t>
  </si>
  <si>
    <t xml:space="preserve">Fizinių asmenų nekilnojamojo turto mokestis </t>
  </si>
  <si>
    <t xml:space="preserve">Juridinių asmenų nekilnojamojo turto mokestis </t>
  </si>
  <si>
    <t xml:space="preserve">Fizinių asmenų žemės mokestis </t>
  </si>
  <si>
    <t xml:space="preserve">Juridinių asmenų žemės mokestis </t>
  </si>
  <si>
    <t>Plungės turizmo informacijos centras</t>
  </si>
  <si>
    <t>Plungės turizmo informacijos centro veiklos programa</t>
  </si>
  <si>
    <t>Plungės krizių centro veikla</t>
  </si>
  <si>
    <t>Plungės krizių centras</t>
  </si>
  <si>
    <t xml:space="preserve">              IŠ VISO:</t>
  </si>
  <si>
    <t>Plungės rajono savivaldybės visuomenės sveikatos biuro veikla</t>
  </si>
  <si>
    <t>tūkst. Eur</t>
  </si>
  <si>
    <t xml:space="preserve">Socialinėms pašalpoms ir kompensacijoms skaičiuoti ir mokėti </t>
  </si>
  <si>
    <t xml:space="preserve">IŠ VISO ASIGNAVIMŲ </t>
  </si>
  <si>
    <t>Alsėdžių Stanislovo Narutavičiaus gimnazija</t>
  </si>
  <si>
    <t xml:space="preserve"> Alsėdžių Stanislovo Narutavičiaus gimnazijos veikla</t>
  </si>
  <si>
    <t>Miesto šventės ir kiti reprezentaciniai renginiai</t>
  </si>
  <si>
    <t xml:space="preserve">                                                                                                                                               Plungės rajono savivaldybės </t>
  </si>
  <si>
    <t xml:space="preserve">Žemėtvarkos proceso (darbų) organizavimas </t>
  </si>
  <si>
    <t xml:space="preserve">Specialioji aplinkos apsaugos rėmimo programa </t>
  </si>
  <si>
    <t>Specialioji aplinkos apsaugos rėmimo programa</t>
  </si>
  <si>
    <t>Gyventojų pajamų mokestis</t>
  </si>
  <si>
    <t>neveiksnių asmenų būklės peržiūrėjimui užtikrinti</t>
  </si>
  <si>
    <t>Neveiksnių asmenų būklės peržiūrėjimui užtikrinti</t>
  </si>
  <si>
    <t>Dotacijos:</t>
  </si>
  <si>
    <t>Investicijų ir kiti projektai (skolintos lėšos)</t>
  </si>
  <si>
    <t>savivaldybei priskirtiems archyviniams dokumentams tvarkyti</t>
  </si>
  <si>
    <t>iš jų: paskolų grąžinimas</t>
  </si>
  <si>
    <t>IŠ VISO ASIGNAVIMŲ (9eil.-10eil.)</t>
  </si>
  <si>
    <t>Investicijų ir kiti projektai (prisidėti prie projektų)</t>
  </si>
  <si>
    <t>Alsėdžių Stanislovo Narutavičiaus gimnazijos veikla</t>
  </si>
  <si>
    <t>Pajamos už prekes ir paslaugas</t>
  </si>
  <si>
    <t xml:space="preserve">Paskolų grąžinimas  </t>
  </si>
  <si>
    <t>Būsto nuomos mokesčio daliai kompensuoti</t>
  </si>
  <si>
    <t>Valstybei nuosavybės teise priklausančių melioracijos ir hidrotechnikos  statinių valdymui ir naudojimui patikėjimo teise užtikrinti</t>
  </si>
  <si>
    <t>Dalyvauti rengiant ir vykdant mobilizaciją, demobilizaciją, piimančiosios šalies paramą</t>
  </si>
  <si>
    <t>Duomenims į suteiktos valstybės pagalbos ir nerekšmingos pagalbos registrą teikti</t>
  </si>
  <si>
    <t>Gyventojų registrui tvarkyti ir duomenims valstybės registrui teikti</t>
  </si>
  <si>
    <t>Savivaldybės patvirtintai užimtumo didinimo programai įgyvendinti</t>
  </si>
  <si>
    <t>būsto nuomos mokesčio daliai kompensuoti</t>
  </si>
  <si>
    <t>valstybei nuosavybės teise priklausančių melioracijos ir hidrotechnikos  statinių valdymui ir naudojimui patikėjimo teise užtikrinti</t>
  </si>
  <si>
    <t>duomenims į suteiktos valstybės pagalbos ir nerekšmingos pagalbos registrą teikti</t>
  </si>
  <si>
    <t>valstybinės kalbos vartojimo ir taisyklingumo kontrolei</t>
  </si>
  <si>
    <t>Pajamos iš baudų, konfiskuoto turto ir kitų netesybų</t>
  </si>
  <si>
    <t xml:space="preserve">Ilgalaikio materialiojo turto realizavimo pajamos </t>
  </si>
  <si>
    <t>Nuomos mokestis už valstybinę žemę</t>
  </si>
  <si>
    <t>Valstybės  rinkliava</t>
  </si>
  <si>
    <t>Vietinė rinkliava</t>
  </si>
  <si>
    <t>Mokesčiai už medžiojamųjų gyvūnų išteklius</t>
  </si>
  <si>
    <t>Pajamos už ilgalaikio ir trumpalaikio materialiojo turto nuomą</t>
  </si>
  <si>
    <t>Biudžetinių įstaigų pajamos už prekes ir paslaugas</t>
  </si>
  <si>
    <t xml:space="preserve">         iš jos: rinkliava už atliekų tvarkymą</t>
  </si>
  <si>
    <t>8.1.</t>
  </si>
  <si>
    <t>8.2.</t>
  </si>
  <si>
    <t>8.3.</t>
  </si>
  <si>
    <t>8.4.</t>
  </si>
  <si>
    <t>8.5.</t>
  </si>
  <si>
    <t>8.6.</t>
  </si>
  <si>
    <t>8.7.</t>
  </si>
  <si>
    <t>8.9.</t>
  </si>
  <si>
    <t>8.10.</t>
  </si>
  <si>
    <t>Vaikų vasaros poilsio organizavimo programa</t>
  </si>
  <si>
    <t>Priklausomybių mažinimo programa</t>
  </si>
  <si>
    <t>Savivaldybės vietinės reikšmės keliams (gatvėms) tiesti, taisyti, prižiūrėti ir saugaus eismo sąlygoms užtikrinti</t>
  </si>
  <si>
    <t>Infrastruktūros plėtra savivaldybės ir fizinių ar juridinių asmenų jungtinės veiklos pagrindu</t>
  </si>
  <si>
    <t>8.8.</t>
  </si>
  <si>
    <t>Smulkiojo ir vidutinio verslo subjektų rėmimas</t>
  </si>
  <si>
    <t>Vaikų dienos centrų programų rėmimas</t>
  </si>
  <si>
    <t>Finansų ir biudžeto skyrius</t>
  </si>
  <si>
    <t xml:space="preserve">Plungės rajono seniūnijų veikla </t>
  </si>
  <si>
    <t>Mokslo  rėmimo programa</t>
  </si>
  <si>
    <t>dalyvauti rengiant ir vykdant mobilizaciją, demobilizaciją, piimančiosiosios šalies paramą</t>
  </si>
  <si>
    <t>Savivaldybės ir socialinio būsto fondo plėtra</t>
  </si>
  <si>
    <t>„Babrungo“ progimnazija</t>
  </si>
  <si>
    <t>Akademiko Adolfo Jucio progimnazija</t>
  </si>
  <si>
    <t>Plungės paslaugų ir švietimo pagalbos centro veikla</t>
  </si>
  <si>
    <t>Plungės paslaugų ir švietimo pagalbos centras</t>
  </si>
  <si>
    <t>Akademiko Adolfo Jucio progimnazijos veikla</t>
  </si>
  <si>
    <t>ugdymo reikmėms finansuoti</t>
  </si>
  <si>
    <t>Palūkanos</t>
  </si>
  <si>
    <t>Plungės „Babrungo“ progimnazijos veikla</t>
  </si>
  <si>
    <t>Vietos bendruomenių iniciatyvų skatinimas</t>
  </si>
  <si>
    <t>Kultūros vertybių apsaugos organizavimas</t>
  </si>
  <si>
    <t>VšĮ Plungės bendruomenės centro programa</t>
  </si>
  <si>
    <t>17.1.</t>
  </si>
  <si>
    <t>8.11.</t>
  </si>
  <si>
    <t>8.12.</t>
  </si>
  <si>
    <t>8.13.</t>
  </si>
  <si>
    <t>8.14.</t>
  </si>
  <si>
    <t>8.15.</t>
  </si>
  <si>
    <t>8.16.</t>
  </si>
  <si>
    <t>8.17.</t>
  </si>
  <si>
    <t>8.18.</t>
  </si>
  <si>
    <t>8.19.</t>
  </si>
  <si>
    <t>8.20.</t>
  </si>
  <si>
    <t>8.21.</t>
  </si>
  <si>
    <t>8.22.</t>
  </si>
  <si>
    <t>8.23.</t>
  </si>
  <si>
    <t>8.24.</t>
  </si>
  <si>
    <t>8.25.</t>
  </si>
  <si>
    <t>Savivaldybėms priskirtiems geodezijos ir kartografijos darbams (savivaldybės erdvinių duomenų rinkiniams tvarkyti) organizuoti ir vykdyti</t>
  </si>
  <si>
    <t>Savivaldybės patvirtintai Užimtumo didinimo programai įgyvendinti</t>
  </si>
  <si>
    <t>„Babrungo“ progimnazijos veikla</t>
  </si>
  <si>
    <t>iš jų - paskolų grąžinimas</t>
  </si>
  <si>
    <t>pagal teisės aktus Savivaldybei perduotam Plungės specialiojo ugdymo centrui išlaikyti (be mokymo lėšų)</t>
  </si>
  <si>
    <t>Europos Sąjungos, kitos tarptautinės finansinės paramos  lėšos</t>
  </si>
  <si>
    <t>Projektinės veiklos organizavimas</t>
  </si>
  <si>
    <t>Lietuvos kultūros tarybos ir kitų kultūrinių projektų rėmimas</t>
  </si>
  <si>
    <t>Savivaldybės administracijos direktoriaus rezervas</t>
  </si>
  <si>
    <t>Plungės rajono policijos komisariato programa</t>
  </si>
  <si>
    <t>projektui  „Kraštovaizdžio planavimas, tvarkymas ir būklės gerinimas Plungės rajone" (VIPA)</t>
  </si>
  <si>
    <t>8.26.</t>
  </si>
  <si>
    <t>8.27.</t>
  </si>
  <si>
    <t>8.28.</t>
  </si>
  <si>
    <t>8.29.</t>
  </si>
  <si>
    <t>8.30.</t>
  </si>
  <si>
    <t>8.31.</t>
  </si>
  <si>
    <t>8.32.</t>
  </si>
  <si>
    <t>8.34.</t>
  </si>
  <si>
    <t>Savivaldybės vietinės reikšmės keliams (gatvėms) tiesti, rekonstruoti, taisyti (remontuoti), prižiūrėti ir saugaus eismo sąlygoms užtikrinti</t>
  </si>
  <si>
    <t>gyventojų registrui tvarkyti ir duomenims valstybės registrui teikti</t>
  </si>
  <si>
    <t>Gydytojų rezidentų studijų finansavimas</t>
  </si>
  <si>
    <t>Saugios nakvynės paslauga VšĮ Plungės rajono savivaldybės ligoninėje</t>
  </si>
  <si>
    <t>Savivaldybės administracijos veikla  (likutis iš įstaigos pajamų)</t>
  </si>
  <si>
    <t>Koordinuotai teikiamų paslaugų vaikams nuo gimimo iki 18 metų (turintiems didelių ir labai didelių specialiųjų ugdymosi poreikių – iki 21 metų) ir vaiko atstovams kordinavimui finansuoti</t>
  </si>
  <si>
    <t>VIPA dotacijos grąžinimas</t>
  </si>
  <si>
    <t xml:space="preserve">akredituotai vaikų dienos socialinei priežiūrai organizuoti, teikti ir administruoti </t>
  </si>
  <si>
    <t>savivaldybių viešosioms bibliotekoms dokumentams įsigyti</t>
  </si>
  <si>
    <t>projektui "Užterštos teritorijos Plungės m., Birutės g., greta Gandingos HE tvenkinio, ir  užterštos naftos produktais teritorijos Plungės r. sav., Šateikių sen., Narvaišių k., sutvarkymas" (VIPA)</t>
  </si>
  <si>
    <t xml:space="preserve">projektui "Plungės miesto poilsio ir rekreacijos zonų sukūrimas prie Babrungo upės ir Gondingos hidroelektrinės tvenkinio bei prieigų prie jų sutvarkymas"(VIPA)    </t>
  </si>
  <si>
    <t>projektui „Užterštos teritorijos Plungės m., Birutės g., greta Gandingos HE tvenkinio, ir  užterštos naftos produktais teritorijos Plungės r. sav., Šateikių sen., Narvaišių k., sutvarkymas" (VIPA)</t>
  </si>
  <si>
    <t>projektui „Plungės miesto poilsio ir rekreacijos zonų sukūrimas prie Babrungo upės ir Gondingos hidroelektrinės tvenkinio bei prieigų prie jų sutvarkymas" (VIPA)</t>
  </si>
  <si>
    <t>Savivaldybės įmonės Plungės būstas programa</t>
  </si>
  <si>
    <t>VšĮ Plungės futbolas programa</t>
  </si>
  <si>
    <t xml:space="preserve">Neformaliojo vaikų švietimo programa </t>
  </si>
  <si>
    <t>Keleivių  ir moksleivių pavėžėjimas</t>
  </si>
  <si>
    <t>Plungės turizmo informacijos centro veikla</t>
  </si>
  <si>
    <t>Tarptautinio M. Oginskio festivalio organizavimas</t>
  </si>
  <si>
    <t>Savivaldybės turto valdymas</t>
  </si>
  <si>
    <t xml:space="preserve">neformaliajam vaikų švietimui </t>
  </si>
  <si>
    <t>Liepijų mokykla</t>
  </si>
  <si>
    <t>Liepijų mokyklos veikla</t>
  </si>
  <si>
    <t>Plungės raj. savivaldybės visuomenės sveikatos biuras</t>
  </si>
  <si>
    <t>Plungės raj. savivaldybės visuomenės sveikatos biuro veikla</t>
  </si>
  <si>
    <t>Krepšinio komandos "Plungės olimpas" rėmimas</t>
  </si>
  <si>
    <t>Futbolo komandos FK "Babrungas" rėmimas</t>
  </si>
  <si>
    <t>Bendradarbystės centro "Spiečius" veikla</t>
  </si>
  <si>
    <t>Ugdymo kokybės, sporto ir modernios aplinkos užtikrinimo programa</t>
  </si>
  <si>
    <t xml:space="preserve">Iš viso </t>
  </si>
  <si>
    <t>Dalyvaujamojo biudžeto įgyvendinimas</t>
  </si>
  <si>
    <t>BIUDŽETINIŲ ĮSTAIGŲ  PAJAMŲ UŽ PREKES, TEIKIAMAS PASLAUGAS IR TURTO NUOMĄ ĮMOKOS 2022 M.  Į SAVIVALDYBĖS BIUDŽETĄ</t>
  </si>
  <si>
    <t>M.Oginskio meno mokyklos veikla (likutis iš įstaigos pajamų)</t>
  </si>
  <si>
    <t>Žlibinų kultūros centro veikla (likutis iš įstaigos pajamų)</t>
  </si>
  <si>
    <t>2021 metais nepanaudotas biudžetinių lėšų likutis</t>
  </si>
  <si>
    <t>biudžetinių įstaigų vadovaujančių darbuotojų minimaliems pareiginės algos koeficientams padidinti</t>
  </si>
  <si>
    <t>nepasiturintiems gyventojams padidėjusioms būsto šildymo išlaidoms kompensuoti</t>
  </si>
  <si>
    <t>Plungės dekanato aptarnaujamų parapijų rėmimas</t>
  </si>
  <si>
    <t>Savivaldybės įstaigoms reikalingų specialybių darbuotojų  finansinis skatinimas</t>
  </si>
  <si>
    <t>projektui "Plungės dvaro sodybos Mykolo Oginskio rūmų rekonstravimas ir modernizavimas, kuriant aukštesnę kultūros paslaugų kokybę" (VIPA)</t>
  </si>
  <si>
    <t xml:space="preserve">projektui „Plungės dvaro sodybos Mykolo Oginskio rūmų rekonstravimas ir modernizavimas, kuriant aukštesnę kultūros paslaugų kokybę" (VIPA) </t>
  </si>
  <si>
    <t>Specialiojo ugdymo  centras</t>
  </si>
  <si>
    <t>8.33.</t>
  </si>
  <si>
    <t>8.35.</t>
  </si>
  <si>
    <t>44.1.</t>
  </si>
  <si>
    <t>44.2.</t>
  </si>
  <si>
    <t>44.3.</t>
  </si>
  <si>
    <t>44.4.</t>
  </si>
  <si>
    <t>44.5.</t>
  </si>
  <si>
    <t>44.6.</t>
  </si>
  <si>
    <t>44.7.</t>
  </si>
  <si>
    <t>44.8.</t>
  </si>
  <si>
    <t>44.9.</t>
  </si>
  <si>
    <t>44.10.</t>
  </si>
  <si>
    <t>44.11.</t>
  </si>
  <si>
    <t>44.12.</t>
  </si>
  <si>
    <t>44.13.</t>
  </si>
  <si>
    <t>44.14.</t>
  </si>
  <si>
    <t>44.15.</t>
  </si>
  <si>
    <t>44.16.</t>
  </si>
  <si>
    <t>44.17.</t>
  </si>
  <si>
    <t>44.18.</t>
  </si>
  <si>
    <t>44.19.</t>
  </si>
  <si>
    <t>44.20.</t>
  </si>
  <si>
    <t>44.21.</t>
  </si>
  <si>
    <t>44.22.</t>
  </si>
  <si>
    <t>44.23.</t>
  </si>
  <si>
    <t>44.24.</t>
  </si>
  <si>
    <t>44.25.</t>
  </si>
  <si>
    <t>44.26.</t>
  </si>
  <si>
    <t>44.27.</t>
  </si>
  <si>
    <t>44.28.</t>
  </si>
  <si>
    <t>44.29.</t>
  </si>
  <si>
    <t>44.30.</t>
  </si>
  <si>
    <t>44.31.</t>
  </si>
  <si>
    <t>44.32.</t>
  </si>
  <si>
    <t>44.33.</t>
  </si>
  <si>
    <t>44.34.</t>
  </si>
  <si>
    <t>Kultūros ir turizmo programa</t>
  </si>
  <si>
    <t>Plungės specialiojo ugdymo centro veikla</t>
  </si>
  <si>
    <t xml:space="preserve">Savivaldybės infrastruktūros plėtra </t>
  </si>
  <si>
    <t>pedagoginių darbuotojų, išlaikomų iš savivaldybių biudžetų lėšų (išskyrus valstybės biudžeto specialias tikslines dotacijas), darbo užmokesčiui didinti</t>
  </si>
  <si>
    <t>44.35.</t>
  </si>
  <si>
    <t>44.36.</t>
  </si>
  <si>
    <t>44.37.</t>
  </si>
  <si>
    <t>44.38.</t>
  </si>
  <si>
    <t>44.39.</t>
  </si>
  <si>
    <t>44.40.</t>
  </si>
  <si>
    <t>44.41.</t>
  </si>
  <si>
    <t>44.42.</t>
  </si>
  <si>
    <t>44.43.</t>
  </si>
  <si>
    <t>44.45.</t>
  </si>
  <si>
    <t>44.44.</t>
  </si>
  <si>
    <t>44.46.</t>
  </si>
  <si>
    <t>8.36.</t>
  </si>
  <si>
    <t>1.1.</t>
  </si>
  <si>
    <t>koordinuotai teikiamų paslaugų vaikams nuo gimimo iki 18 metų (turintiems didelių ir labai didelių specialiųjų ugdymosi poreikių – iki 21 metų) ir vaiko atstovams kordinavimui finansuoti</t>
  </si>
  <si>
    <t>savivaldybės priskirtų geodezijos ir kartografijos darbų (savivaldybės erdvinių duomenų rinkiniams tvarkyti) organizuoti ir vykdyti</t>
  </si>
  <si>
    <t>12.1.</t>
  </si>
  <si>
    <t>12.2.</t>
  </si>
  <si>
    <t>12.3.</t>
  </si>
  <si>
    <t>12.4.</t>
  </si>
  <si>
    <t>12.5.</t>
  </si>
  <si>
    <t>12.6.</t>
  </si>
  <si>
    <t>12.7.</t>
  </si>
  <si>
    <t>12.8.</t>
  </si>
  <si>
    <t>Investicijų ir kiti projektai (Europos Sąjungos ir kitos tarptautinės finansinės paramos lėšos)</t>
  </si>
  <si>
    <t>8.37.</t>
  </si>
  <si>
    <t>asmeninei pagalbai teikti ir administruoti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</si>
  <si>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</si>
  <si>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</si>
  <si>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</si>
  <si>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</si>
  <si>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</si>
  <si>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</si>
  <si>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</si>
  <si>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</si>
  <si>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</si>
  <si>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</si>
  <si>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</si>
  <si>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</si>
  <si>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</si>
  <si>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</si>
  <si>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</si>
  <si>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</si>
  <si>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</si>
  <si>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</si>
  <si>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</si>
  <si>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</si>
  <si>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</si>
  <si>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</si>
  <si>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</si>
  <si>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</si>
  <si>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</si>
  <si>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</si>
  <si>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</si>
  <si>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</si>
  <si>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</si>
  <si>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</si>
  <si>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</si>
  <si>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</si>
  <si>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</si>
  <si>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</si>
  <si>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</si>
  <si>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37.</t>
  </si>
  <si>
    <t>36.</t>
  </si>
  <si>
    <t>38.</t>
  </si>
  <si>
    <t>39.</t>
  </si>
  <si>
    <t>40.</t>
  </si>
  <si>
    <t>41.</t>
  </si>
  <si>
    <t>42.</t>
  </si>
  <si>
    <t>43.</t>
  </si>
  <si>
    <t>44.</t>
  </si>
  <si>
    <t>45.</t>
  </si>
  <si>
    <t>46.</t>
  </si>
  <si>
    <t xml:space="preserve">Plungės rajono savivaldybės </t>
  </si>
  <si>
    <t>3 priedas</t>
  </si>
  <si>
    <t>4 priedas</t>
  </si>
  <si>
    <t>5 priedas</t>
  </si>
  <si>
    <t>6 priedas</t>
  </si>
  <si>
    <t xml:space="preserve">                                       </t>
  </si>
  <si>
    <t xml:space="preserve">                        </t>
  </si>
  <si>
    <t>7 priedas</t>
  </si>
  <si>
    <t>8 priedas</t>
  </si>
  <si>
    <t>9 priedas</t>
  </si>
  <si>
    <t xml:space="preserve">           iš jo: gyventojų pajamų mokestis pagal Lietuvos Respublikos 2022 metų valstybės biudžeto ir savivaldybių biudžetų finansinių rodiklių patvirtinimo įstatymą</t>
  </si>
  <si>
    <t>organizuoti socialinės reabilitacijos paslaugų neįgaliesiems bendruomenėje teikimą</t>
  </si>
  <si>
    <t>8.38.</t>
  </si>
  <si>
    <t>Socialinės reabilitacijos paslaugų neįgaliesiems bendruomenėje projektų  rėmimas</t>
  </si>
  <si>
    <t>VšĮ Plungės rajono savivaldybės ligoninės programa</t>
  </si>
  <si>
    <t>Įvykdyta</t>
  </si>
  <si>
    <t>Patikslintas planas</t>
  </si>
  <si>
    <t>PLUNGĖS RAJONO SAVIVALDYBĖS 2022 METŲ BIUDŽETO PAJAMŲ ĮVYKDYMO ATASKAITA</t>
  </si>
  <si>
    <t>Įvykdyta iš viso</t>
  </si>
  <si>
    <t>Iš jų  įvykdyta</t>
  </si>
  <si>
    <t>Panaudoti asignavimai</t>
  </si>
  <si>
    <t xml:space="preserve">                                                                                                                    2 priedas </t>
  </si>
  <si>
    <t>ASIGNAVIMŲ SAVARANKIŠKOSIOMS SAVIVALDYBĖS FUNKCIJOMS VYKDYTI 2022 METAIS  PANAUDOJIMO ATASKAITA</t>
  </si>
  <si>
    <t>2022 METŲ VALSTYBĖS BIUDŽETO SPECIALIOSIOS TIKSLINĖS DOTACIJOS,  SKIRIAMOS VALSTYBINĖMS (VALSTYBĖS PERDUOTOMS SAVIVALDYBĖMS) FUNKCIJOMS ATLIKTI, PANAUDOJIMO ATASKAITA</t>
  </si>
  <si>
    <t xml:space="preserve">2022 METŲ VALSTYBĖS BIUDŽETO SPECIALIOSIOS TIKSLINĖS DOTACIJOS,  SKIRIAMOS UGDYMO REIKMĖMS FINANSUOTI, PANAUDOJIMO ATASKAITA </t>
  </si>
  <si>
    <t>2022 METŲ KITŲ  DOTACIJŲ PANAUDOJIMO ATASKAITA</t>
  </si>
  <si>
    <t>2022 METŲ BIUDŽETINIŲ ĮSTAIGŲ GAUNAMŲ LĖŠŲ IR PAJAMŲ UŽ NUOMĄ  PANAUDOJIMO ATASKAITA</t>
  </si>
  <si>
    <t xml:space="preserve">2021 METAIS NEPANAUDOTŲ BIUDŽETO LĖŠŲ PANAUDOJIMO ATASKAITA                                                                                                                    </t>
  </si>
  <si>
    <t>PLUNGĖS RAJONO SAVIVALDYBĖS 2022 METŲ BIUDŽETO ASIGNAVIMŲ PANAUDOJIMO PAGAL 2022-2024 METŲ STRATEGINIO VEIKLOS PLANO PROGRAMAS ATASKAITA</t>
  </si>
  <si>
    <t>10 priedas</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</si>
  <si>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</si>
  <si>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</si>
  <si>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</si>
  <si>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</si>
  <si>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</si>
  <si>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</si>
  <si>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</si>
  <si>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</si>
  <si>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</si>
  <si>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</si>
  <si>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</si>
  <si>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</si>
  <si>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</si>
  <si>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</si>
  <si>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</si>
  <si>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</si>
  <si>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</si>
  <si>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</si>
  <si>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</si>
  <si>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</si>
  <si>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</si>
  <si>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</si>
  <si>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</si>
  <si>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</si>
  <si>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 xml:space="preserve">projektui "Plungės r. Kulių gimnazijos pastato Plungės r., Kulių Aušros g. 24, kapitalinis remontas"    </t>
  </si>
  <si>
    <t>savivaldybių bendrojo ugdymo mokyklų tinklo stiprinimo iniciatyvoms skatinti</t>
  </si>
  <si>
    <t xml:space="preserve">plėtoti visuomenės psichologinės gerovės ir psichikos sveikatos stiprinimo paslaugas gyventojams bendruomenėse </t>
  </si>
  <si>
    <t>stiprinti bendruomeninę veiklą savivaldybėse</t>
  </si>
  <si>
    <t>savivaldybių administracijoms 2022 metais, siekiant kompensuoti patirtas faktines išlaidas užsieniečiams, pasitraukusiems iš Ukrainos  dėl  Rusijos federacijos karinių veiksmų Ukrainoje, priimti ir pagalbai teikti</t>
  </si>
  <si>
    <t>klimato kaitos programos kompensacinei išmokai savivaldybių viešųjų pastatų atnaujinimui</t>
  </si>
  <si>
    <t>projektui "Plungės miesto Lentpjūvės gatvės rekonstravimas, kuriant investicijoms palankią aplinką"</t>
  </si>
  <si>
    <t>projektui "Plungės geležinkelio stoties privažiavimo kelio Nr.17 kapitalinis remontas, kuriant investicijoms palankią aplinką"</t>
  </si>
  <si>
    <t>Europos Sąjungos, kitos tarptautinės finansinės paramos  lėšos (grįžusios iš praėjusių laikotarpių)</t>
  </si>
  <si>
    <t>integraliai pagalbai teikti</t>
  </si>
  <si>
    <t>savivaldybių administracijoms vienkartinėms išmokoms įsikurti gyvenamojoje vietoje savivaldybės teritorijoje ir (ar) mėnesinėms kompensacijoms vaiko ugdymo pagal ikimokyklinio ar priešmokyklinio ugdymo programą išlaidoms kompensuoti</t>
  </si>
  <si>
    <t>47.</t>
  </si>
  <si>
    <t>44.47.</t>
  </si>
  <si>
    <t>UAB "Plungės autobusų parkas" veikla</t>
  </si>
  <si>
    <t>12.9.</t>
  </si>
  <si>
    <t>12.10.</t>
  </si>
  <si>
    <t>12.11.</t>
  </si>
  <si>
    <t>Stiprinti bendruomeninę veiklą savivaldybėse</t>
  </si>
  <si>
    <t>Paskolų grąžinimas (kompensacinė išmoka)</t>
  </si>
  <si>
    <t>socialinių paslaugų srities darbuotojų minimaliesiems pareiginės algos pastoviosios dalies koeficientams didinti</t>
  </si>
  <si>
    <t xml:space="preserve">organizuoti būsto ir jo aplinkos pritaikymą neįgaliesiems  </t>
  </si>
  <si>
    <t xml:space="preserve">socialinių paslaugų šakos kolektyvinėje sutartyje numatytiems įsipareigojimams įgyvendinti  </t>
  </si>
  <si>
    <t xml:space="preserve">valstybinių ir savivaldybių mokyklų mokytojų, dirbančių pagal ikimokyklinio, priešmokyklinio, bendrojo ugdymo ir profesinio mokymo programas, personalo optimizavimui ir atnaujinimui </t>
  </si>
  <si>
    <t xml:space="preserve">vaikų, atvykusių į Lietuvos Respubliką iš Ukrainos dėl Rusijos federacijos karinių veiksmų Ukrainoje, ugdymui ir pavėžėjimui į mokyklą ir atgal finansuoti </t>
  </si>
  <si>
    <t xml:space="preserve">suaugusių asmenų, atvykusių į Lietuvos Respubliką iš Ukrainos dėl Rusijos Federacijos karinių veiksmų Ukrainoje, lietuvių kalbai mokyti  </t>
  </si>
  <si>
    <t xml:space="preserve">savivaldybių patirtoms materialinių išteklių teikimo, siekiant šalinti COVID-19 ligos (koronaviruso infekcijos) padarinius ir valdyti jos plitimą esant valstybės lygio ekstremaliajai situacijai, išlaidoms kompensuoti </t>
  </si>
  <si>
    <t xml:space="preserve"> kompensacijoms už būsto suteikimą užsieniečiams, pasitraukusiems iš Ukrainos dėl Rusijos Federacijos karinių veiksmų Ukrainoje, finansuoti   </t>
  </si>
  <si>
    <t>savivaldybių administracijoms 2022 metais, siekiant užtikrinti Lietuvos respublikos piniginės socialinės paramos nepasiturintiems gyventojams įstatymo įgyvendinimą dėl valstybės remiamų pajamų dydžio padidinimo</t>
  </si>
  <si>
    <t>savivaldybių administracijoms 2022 metais, siekiant kompensuoti iki 2022 m. birželio 13 d. patirtas išlaidas užsieniečiams, pasitraukusiems iš Ukrainos  dėl  Rusijos federacijos karinių veiksmų Ukrainoje, priimti ir pagalbai teikti įgyvendinant Lietuvos Respublikos piniginės socialinės paramos nepasiturintiems gyventojams įstatymą</t>
  </si>
  <si>
    <t xml:space="preserve">būstų nuomai iš fizinių ar juridinių  asmenų apmokėti </t>
  </si>
  <si>
    <t xml:space="preserve">savivaldybių patirtoms išlaidoms, valdant nepaprastąją padėtį dėl užsieniečių, pasitraukusių iš Ukrainos dėl Rusijos federacijos karinių veiksmų Ukrainoje, kompensuoti </t>
  </si>
  <si>
    <t xml:space="preserve">savivaldybių biudžetams "socialinės priežiūros šeimoms teikimas" veiklai įgyvendinti </t>
  </si>
  <si>
    <t>Atsargų realizavimo pajamos</t>
  </si>
  <si>
    <t>Dividendai ir kitos pelno įmokos</t>
  </si>
  <si>
    <t xml:space="preserve">tarybos 2023 m. liepos 27  d. </t>
  </si>
  <si>
    <t xml:space="preserve">                                                                                                                                              tarybos 2023 m. liepos 27 d. </t>
  </si>
  <si>
    <t xml:space="preserve">tarybos 2023 m. liepos 27 d. </t>
  </si>
  <si>
    <t xml:space="preserve">                                                                                                                                   sprendimo Nr. T1-222</t>
  </si>
  <si>
    <t>sprendimo Nr. T1-222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</si>
</sst>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7" x14ac:knownFonts="1">
    <font>
      <sz val="10"/>
      <name val="Arial"/>
      <charset val="186"/>
    </font>
    <font>
      <sz val="10"/>
      <name val="Arial"/>
      <family val="2"/>
      <charset val="186"/>
    </font>
    <font>
      <sz val="11"/>
      <name val="Times New Roman"/>
      <family val="1"/>
      <charset val="186"/>
    </font>
    <font>
      <b/>
      <sz val="11"/>
      <name val="Times New Roman"/>
      <family val="1"/>
      <charset val="186"/>
    </font>
    <font>
      <sz val="11"/>
      <color indexed="9"/>
      <name val="Times New Roman"/>
      <family val="1"/>
      <charset val="186"/>
    </font>
    <font>
      <b/>
      <sz val="11"/>
      <color indexed="9"/>
      <name val="Times New Roman"/>
      <family val="1"/>
      <charset val="186"/>
    </font>
    <font>
      <u/>
      <sz val="11"/>
      <name val="Times New Roman"/>
      <family val="1"/>
      <charset val="186"/>
    </font>
    <font>
      <sz val="10"/>
      <name val="Arial"/>
      <family val="2"/>
      <charset val="186"/>
    </font>
    <font>
      <b/>
      <sz val="11"/>
      <color indexed="8"/>
      <name val="Times New Roman"/>
      <family val="1"/>
      <charset val="186"/>
    </font>
    <font>
      <sz val="11"/>
      <color indexed="8"/>
      <name val="Times New Roman"/>
      <family val="1"/>
      <charset val="186"/>
    </font>
    <font>
      <b/>
      <sz val="11"/>
      <name val="Times New Roman"/>
      <family val="1"/>
    </font>
    <font>
      <sz val="10"/>
      <name val="Arial"/>
      <family val="2"/>
    </font>
    <font>
      <sz val="10"/>
      <name val="Times New Roman Baltic"/>
      <charset val="186"/>
    </font>
    <font>
      <sz val="11"/>
      <color theme="1"/>
      <name val="Calibri"/>
      <family val="2"/>
      <charset val="186"/>
      <scheme val="minor"/>
    </font>
    <font>
      <sz val="11"/>
      <color rgb="FF9C0006"/>
      <name val="Calibri"/>
      <family val="2"/>
      <charset val="186"/>
      <scheme val="minor"/>
    </font>
    <font>
      <sz val="11"/>
      <color theme="1"/>
      <name val="Times New Roman"/>
      <family val="1"/>
      <charset val="186"/>
    </font>
    <font>
      <sz val="12"/>
      <name val="Times New Roman"/>
      <family val="1"/>
      <charset val="186"/>
    </font>
  </fonts>
  <fills count="3">
    <fill>
      <patternFill patternType="none"/>
    </fill>
    <fill>
      <patternFill patternType="gray125"/>
    </fill>
    <fill>
      <patternFill patternType="solid">
        <fgColor rgb="FFFFC7CE"/>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11">
    <xf numFmtId="0" fontId="0" fillId="0" borderId="0"/>
    <xf numFmtId="0" fontId="14" fillId="2" borderId="0" applyNumberFormat="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165" fontId="7" fillId="0" borderId="0" applyFont="0" applyFill="0" applyBorder="0" applyAlignment="0" applyProtection="0"/>
    <xf numFmtId="165" fontId="12" fillId="0" borderId="0" applyFont="0" applyFill="0" applyBorder="0" applyAlignment="0" applyProtection="0"/>
    <xf numFmtId="0" fontId="12" fillId="0" borderId="0"/>
    <xf numFmtId="0" fontId="11" fillId="0" borderId="0"/>
    <xf numFmtId="0" fontId="13" fillId="0" borderId="0"/>
    <xf numFmtId="0" fontId="12" fillId="0" borderId="0"/>
  </cellStyleXfs>
  <cellXfs count="173">
    <xf numFmtId="0" fontId="0" fillId="0" borderId="0" xfId="0"/>
    <xf numFmtId="0" fontId="2" fillId="0" borderId="1" xfId="0" applyFont="1" applyFill="1" applyBorder="1"/>
    <xf numFmtId="0" fontId="2" fillId="0" borderId="0" xfId="0" applyFont="1" applyFill="1" applyBorder="1"/>
    <xf numFmtId="0" fontId="2" fillId="0" borderId="2" xfId="0" applyFont="1" applyFill="1" applyBorder="1"/>
    <xf numFmtId="0" fontId="2" fillId="0" borderId="0" xfId="0" applyFont="1" applyFill="1"/>
    <xf numFmtId="0" fontId="2" fillId="0" borderId="1" xfId="0" applyFont="1" applyFill="1" applyBorder="1" applyAlignment="1">
      <alignment horizontal="left"/>
    </xf>
    <xf numFmtId="167" fontId="2" fillId="0" borderId="1" xfId="0" applyNumberFormat="1" applyFont="1" applyFill="1" applyBorder="1" applyAlignment="1">
      <alignment horizontal="left"/>
    </xf>
    <xf numFmtId="167" fontId="2" fillId="0" borderId="1" xfId="0" applyNumberFormat="1" applyFont="1" applyFill="1" applyBorder="1" applyAlignment="1">
      <alignment horizontal="left" wrapText="1"/>
    </xf>
    <xf numFmtId="0" fontId="2" fillId="0" borderId="0" xfId="0" applyNumberFormat="1" applyFont="1" applyFill="1" applyAlignment="1">
      <alignment vertical="justify"/>
    </xf>
    <xf numFmtId="0" fontId="3" fillId="0" borderId="0" xfId="0" applyFont="1" applyFill="1" applyBorder="1" applyAlignment="1">
      <alignment vertical="center" wrapText="1"/>
    </xf>
    <xf numFmtId="167" fontId="2" fillId="0" borderId="0" xfId="0" applyNumberFormat="1" applyFont="1" applyFill="1" applyBorder="1" applyAlignment="1">
      <alignment vertical="center" wrapText="1"/>
    </xf>
    <xf numFmtId="167" fontId="3" fillId="0" borderId="0" xfId="0" applyNumberFormat="1" applyFont="1" applyFill="1" applyBorder="1" applyAlignment="1">
      <alignment vertical="center" wrapText="1"/>
    </xf>
    <xf numFmtId="0" fontId="5" fillId="0" borderId="0" xfId="0" applyFont="1" applyFill="1" applyBorder="1" applyAlignment="1">
      <alignment vertical="center" wrapText="1"/>
    </xf>
    <xf numFmtId="167" fontId="5" fillId="0" borderId="0" xfId="0" applyNumberFormat="1" applyFont="1" applyFill="1" applyBorder="1" applyAlignment="1">
      <alignment vertical="center" wrapText="1"/>
    </xf>
    <xf numFmtId="0" fontId="4" fillId="0" borderId="0" xfId="0" applyFont="1" applyFill="1" applyBorder="1" applyAlignment="1">
      <alignment vertical="center" wrapText="1"/>
    </xf>
    <xf numFmtId="0" fontId="5" fillId="0" borderId="0" xfId="0" quotePrefix="1" applyFont="1" applyFill="1" applyBorder="1" applyAlignment="1">
      <alignment vertical="center" wrapText="1"/>
    </xf>
    <xf numFmtId="167" fontId="4" fillId="0" borderId="0" xfId="0" applyNumberFormat="1" applyFont="1" applyFill="1" applyBorder="1" applyAlignment="1">
      <alignment vertical="center" wrapText="1"/>
    </xf>
    <xf numFmtId="167" fontId="2" fillId="0" borderId="0" xfId="0" applyNumberFormat="1" applyFont="1" applyFill="1"/>
    <xf numFmtId="0" fontId="2" fillId="0" borderId="1" xfId="0" applyFont="1" applyFill="1" applyBorder="1" applyAlignment="1">
      <alignment horizontal="left" wrapText="1"/>
    </xf>
    <xf numFmtId="167" fontId="6" fillId="0" borderId="0" xfId="0" applyNumberFormat="1" applyFont="1" applyFill="1" applyAlignment="1">
      <alignment vertical="justify"/>
    </xf>
    <xf numFmtId="0" fontId="2" fillId="0" borderId="2" xfId="0" applyFont="1" applyFill="1" applyBorder="1" applyAlignment="1">
      <alignment horizontal="center"/>
    </xf>
    <xf numFmtId="2" fontId="2" fillId="0" borderId="0" xfId="0" applyNumberFormat="1" applyFont="1" applyFill="1"/>
    <xf numFmtId="2" fontId="2" fillId="0" borderId="1" xfId="0" applyNumberFormat="1" applyFont="1" applyFill="1" applyBorder="1" applyAlignment="1">
      <alignment horizontal="center"/>
    </xf>
    <xf numFmtId="167" fontId="8" fillId="0" borderId="0" xfId="0" applyNumberFormat="1" applyFont="1" applyFill="1" applyBorder="1" applyAlignment="1">
      <alignment vertical="center" wrapText="1"/>
    </xf>
    <xf numFmtId="0" fontId="8" fillId="0" borderId="0" xfId="0" quotePrefix="1" applyFont="1" applyFill="1" applyBorder="1" applyAlignment="1">
      <alignment vertical="center" wrapText="1"/>
    </xf>
    <xf numFmtId="167" fontId="9"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2" fillId="0" borderId="3" xfId="0" applyFont="1" applyFill="1" applyBorder="1" applyAlignment="1">
      <alignment vertical="center" wrapText="1"/>
    </xf>
    <xf numFmtId="0" fontId="2" fillId="0" borderId="0" xfId="0" applyFont="1" applyFill="1" applyBorder="1" applyAlignment="1">
      <alignment wrapText="1"/>
    </xf>
    <xf numFmtId="0" fontId="2" fillId="0" borderId="0" xfId="0" applyNumberFormat="1" applyFont="1" applyFill="1" applyAlignment="1">
      <alignment horizontal="right" vertical="justify"/>
    </xf>
    <xf numFmtId="0" fontId="2" fillId="0" borderId="1" xfId="0" applyFont="1" applyFill="1" applyBorder="1" applyAlignment="1">
      <alignment wrapText="1"/>
    </xf>
    <xf numFmtId="0" fontId="2" fillId="0" borderId="1" xfId="1" applyFont="1" applyFill="1" applyBorder="1" applyAlignment="1">
      <alignment wrapText="1"/>
    </xf>
    <xf numFmtId="0" fontId="3" fillId="0" borderId="1" xfId="0" applyFont="1" applyFill="1" applyBorder="1" applyAlignment="1">
      <alignment wrapText="1"/>
    </xf>
    <xf numFmtId="167" fontId="2" fillId="0" borderId="4" xfId="0" applyNumberFormat="1" applyFont="1" applyFill="1" applyBorder="1" applyAlignment="1">
      <alignment horizontal="left" vertical="center" wrapText="1"/>
    </xf>
    <xf numFmtId="0" fontId="15" fillId="0" borderId="4" xfId="1" applyFont="1" applyFill="1" applyBorder="1" applyAlignment="1">
      <alignment horizontal="left" vertical="center" wrapText="1"/>
    </xf>
    <xf numFmtId="167" fontId="2" fillId="0" borderId="1" xfId="0" applyNumberFormat="1" applyFont="1" applyFill="1" applyBorder="1" applyAlignment="1">
      <alignment horizontal="left" vertical="center"/>
    </xf>
    <xf numFmtId="0" fontId="2" fillId="0" borderId="4" xfId="0" applyFont="1" applyFill="1" applyBorder="1" applyAlignment="1">
      <alignment horizontal="left"/>
    </xf>
    <xf numFmtId="0" fontId="2" fillId="0" borderId="4" xfId="0" applyNumberFormat="1" applyFont="1" applyFill="1" applyBorder="1" applyAlignment="1">
      <alignment vertical="center" wrapText="1"/>
    </xf>
    <xf numFmtId="0" fontId="10" fillId="0" borderId="1" xfId="0" applyNumberFormat="1" applyFont="1" applyFill="1" applyBorder="1" applyAlignment="1">
      <alignment horizontal="center"/>
    </xf>
    <xf numFmtId="0" fontId="2" fillId="0" borderId="0" xfId="0" applyFont="1" applyFill="1" applyAlignment="1">
      <alignment horizontal="left"/>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0" xfId="0" applyFont="1" applyFill="1" applyBorder="1" applyAlignment="1">
      <alignment vertical="center" wrapText="1"/>
    </xf>
    <xf numFmtId="168" fontId="2" fillId="0" borderId="1" xfId="0" applyNumberFormat="1" applyFont="1" applyFill="1" applyBorder="1" applyAlignment="1">
      <alignment horizontal="right" wrapText="1"/>
    </xf>
    <xf numFmtId="168" fontId="3" fillId="0" borderId="1" xfId="0" applyNumberFormat="1" applyFont="1" applyFill="1" applyBorder="1" applyAlignment="1">
      <alignment horizontal="right"/>
    </xf>
    <xf numFmtId="168" fontId="3" fillId="0" borderId="1" xfId="0" applyNumberFormat="1" applyFont="1" applyFill="1" applyBorder="1" applyAlignment="1">
      <alignment horizontal="right" wrapText="1"/>
    </xf>
    <xf numFmtId="168" fontId="2" fillId="0" borderId="1" xfId="8" applyNumberFormat="1" applyFont="1" applyFill="1" applyBorder="1" applyAlignment="1">
      <alignment horizontal="right"/>
    </xf>
    <xf numFmtId="168" fontId="2" fillId="0" borderId="1" xfId="0" applyNumberFormat="1" applyFont="1" applyFill="1" applyBorder="1" applyAlignment="1">
      <alignment wrapText="1"/>
    </xf>
    <xf numFmtId="168" fontId="2" fillId="0" borderId="1" xfId="0" applyNumberFormat="1" applyFont="1" applyFill="1" applyBorder="1" applyAlignment="1"/>
    <xf numFmtId="168" fontId="3" fillId="0" borderId="1" xfId="0" applyNumberFormat="1" applyFont="1" applyFill="1" applyBorder="1" applyAlignment="1">
      <alignment wrapText="1"/>
    </xf>
    <xf numFmtId="168" fontId="2" fillId="0" borderId="1" xfId="0" applyNumberFormat="1" applyFont="1" applyFill="1" applyBorder="1" applyAlignment="1">
      <alignment vertical="center" wrapText="1"/>
    </xf>
    <xf numFmtId="0" fontId="2" fillId="0" borderId="2" xfId="0" applyNumberFormat="1" applyFont="1" applyFill="1" applyBorder="1" applyAlignment="1">
      <alignment vertical="center" wrapText="1"/>
    </xf>
    <xf numFmtId="168" fontId="3" fillId="0" borderId="2" xfId="0" applyNumberFormat="1" applyFont="1" applyFill="1" applyBorder="1" applyAlignment="1">
      <alignment horizontal="right" wrapText="1"/>
    </xf>
    <xf numFmtId="0" fontId="2" fillId="0" borderId="11" xfId="0" applyNumberFormat="1" applyFont="1" applyFill="1" applyBorder="1" applyAlignment="1">
      <alignment horizontal="center" vertical="center" wrapText="1"/>
    </xf>
    <xf numFmtId="0" fontId="3" fillId="0" borderId="12" xfId="0" applyNumberFormat="1" applyFont="1" applyFill="1" applyBorder="1" applyAlignment="1">
      <alignment vertical="center" wrapText="1"/>
    </xf>
    <xf numFmtId="168" fontId="3" fillId="0" borderId="1" xfId="0" applyNumberFormat="1" applyFont="1" applyFill="1" applyBorder="1" applyAlignment="1">
      <alignment vertical="center" wrapText="1"/>
    </xf>
    <xf numFmtId="0" fontId="2" fillId="0" borderId="0" xfId="0" applyFont="1" applyFill="1" applyBorder="1" applyAlignment="1">
      <alignment horizontal="left" wrapText="1"/>
    </xf>
    <xf numFmtId="0" fontId="3" fillId="0" borderId="1" xfId="0" applyFont="1" applyFill="1" applyBorder="1" applyAlignment="1">
      <alignment horizontal="left" wrapText="1"/>
    </xf>
    <xf numFmtId="0" fontId="2" fillId="0" borderId="2"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0" xfId="0" applyFont="1" applyFill="1" applyBorder="1" applyAlignment="1">
      <alignment horizontal="right"/>
    </xf>
    <xf numFmtId="168" fontId="2" fillId="0" borderId="1"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16" fillId="0" borderId="0" xfId="0" applyFont="1" applyFill="1"/>
    <xf numFmtId="168" fontId="3" fillId="0" borderId="12" xfId="0" applyNumberFormat="1" applyFont="1" applyFill="1" applyBorder="1" applyAlignment="1">
      <alignment vertical="center" wrapText="1"/>
    </xf>
    <xf numFmtId="0" fontId="2" fillId="0" borderId="1" xfId="0" quotePrefix="1" applyFont="1" applyFill="1" applyBorder="1" applyAlignment="1">
      <alignment horizontal="center" vertical="center" wrapText="1"/>
    </xf>
    <xf numFmtId="168" fontId="2" fillId="0" borderId="1" xfId="0" applyNumberFormat="1" applyFont="1" applyFill="1" applyBorder="1" applyAlignment="1">
      <alignment horizontal="right" vertical="center" wrapText="1"/>
    </xf>
    <xf numFmtId="168" fontId="3" fillId="0" borderId="0" xfId="0" quotePrefix="1" applyNumberFormat="1" applyFont="1" applyFill="1" applyBorder="1" applyAlignment="1">
      <alignment vertical="center" wrapText="1"/>
    </xf>
    <xf numFmtId="168" fontId="2" fillId="0" borderId="0" xfId="0" applyNumberFormat="1" applyFont="1" applyFill="1" applyBorder="1" applyAlignment="1">
      <alignment wrapText="1"/>
    </xf>
    <xf numFmtId="0" fontId="2" fillId="0" borderId="1" xfId="0" applyNumberFormat="1" applyFont="1" applyFill="1" applyBorder="1" applyAlignment="1"/>
    <xf numFmtId="49" fontId="2" fillId="0" borderId="3" xfId="0" applyNumberFormat="1" applyFont="1" applyFill="1" applyBorder="1" applyAlignment="1">
      <alignment horizontal="center"/>
    </xf>
    <xf numFmtId="168" fontId="2" fillId="0" borderId="1" xfId="0" applyNumberFormat="1" applyFont="1" applyFill="1" applyBorder="1"/>
    <xf numFmtId="0" fontId="2" fillId="0" borderId="7" xfId="0" applyNumberFormat="1" applyFont="1" applyFill="1" applyBorder="1" applyAlignment="1">
      <alignment horizontal="center"/>
    </xf>
    <xf numFmtId="0" fontId="2" fillId="0" borderId="3" xfId="0" applyFont="1" applyFill="1" applyBorder="1"/>
    <xf numFmtId="0" fontId="2" fillId="0" borderId="0" xfId="0" applyFont="1" applyFill="1" applyBorder="1" applyAlignment="1">
      <alignment horizontal="center" vertical="center" wrapText="1"/>
    </xf>
    <xf numFmtId="0" fontId="3" fillId="0" borderId="0" xfId="0"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167" fontId="2" fillId="0" borderId="1" xfId="0" applyNumberFormat="1" applyFont="1" applyFill="1" applyBorder="1" applyAlignment="1">
      <alignment horizontal="left" vertical="center" wrapText="1"/>
    </xf>
    <xf numFmtId="0" fontId="2"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wrapText="1"/>
    </xf>
    <xf numFmtId="0" fontId="2" fillId="0" borderId="1" xfId="0" applyFont="1" applyFill="1" applyBorder="1" applyAlignment="1">
      <alignment horizontal="left" vertical="center" wrapText="1"/>
    </xf>
    <xf numFmtId="0" fontId="2" fillId="0" borderId="3" xfId="0" applyNumberFormat="1" applyFont="1" applyFill="1" applyBorder="1" applyAlignment="1">
      <alignment horizontal="center"/>
    </xf>
    <xf numFmtId="0" fontId="2" fillId="0" borderId="1" xfId="0" applyNumberFormat="1" applyFont="1" applyFill="1" applyBorder="1" applyAlignment="1">
      <alignment horizontal="center"/>
    </xf>
    <xf numFmtId="168" fontId="2" fillId="0" borderId="1" xfId="0" applyNumberFormat="1" applyFont="1" applyFill="1" applyBorder="1" applyAlignment="1">
      <alignment horizontal="right"/>
    </xf>
    <xf numFmtId="0" fontId="16" fillId="0" borderId="1" xfId="0" applyFont="1" applyFill="1" applyBorder="1" applyAlignment="1">
      <alignment wrapText="1"/>
    </xf>
    <xf numFmtId="168" fontId="2" fillId="0" borderId="2" xfId="0" applyNumberFormat="1" applyFont="1" applyFill="1" applyBorder="1" applyAlignment="1">
      <alignment horizontal="right"/>
    </xf>
    <xf numFmtId="168" fontId="2" fillId="0" borderId="1" xfId="3" applyNumberFormat="1" applyFont="1" applyFill="1" applyBorder="1" applyAlignment="1">
      <alignment horizontal="right"/>
    </xf>
    <xf numFmtId="168" fontId="2" fillId="0" borderId="2" xfId="0" applyNumberFormat="1" applyFont="1" applyFill="1" applyBorder="1" applyAlignment="1">
      <alignment horizontal="right" vertical="center" wrapText="1"/>
    </xf>
    <xf numFmtId="168" fontId="3" fillId="0" borderId="3" xfId="0" applyNumberFormat="1" applyFont="1" applyFill="1" applyBorder="1" applyAlignment="1">
      <alignment horizontal="right"/>
    </xf>
    <xf numFmtId="168" fontId="2" fillId="0" borderId="1" xfId="2" applyNumberFormat="1" applyFont="1" applyFill="1" applyBorder="1" applyAlignment="1">
      <alignment horizontal="right" wrapText="1"/>
    </xf>
    <xf numFmtId="168" fontId="2" fillId="0" borderId="4" xfId="0" applyNumberFormat="1" applyFont="1" applyFill="1" applyBorder="1" applyAlignment="1">
      <alignment vertical="center" wrapText="1"/>
    </xf>
    <xf numFmtId="168" fontId="2" fillId="0" borderId="4" xfId="0" applyNumberFormat="1" applyFont="1" applyFill="1" applyBorder="1" applyAlignment="1">
      <alignment horizontal="right" wrapText="1"/>
    </xf>
    <xf numFmtId="168" fontId="2" fillId="0" borderId="2" xfId="0" applyNumberFormat="1" applyFont="1" applyFill="1" applyBorder="1" applyAlignment="1">
      <alignment vertical="center" wrapText="1"/>
    </xf>
    <xf numFmtId="168" fontId="2" fillId="0" borderId="2" xfId="0" applyNumberFormat="1" applyFont="1" applyFill="1" applyBorder="1" applyAlignment="1">
      <alignment horizontal="right" wrapText="1"/>
    </xf>
    <xf numFmtId="168" fontId="15" fillId="0" borderId="4" xfId="1" applyNumberFormat="1" applyFont="1" applyFill="1" applyBorder="1" applyAlignment="1">
      <alignment horizontal="right" wrapText="1"/>
    </xf>
    <xf numFmtId="168" fontId="2" fillId="0" borderId="4" xfId="0" applyNumberFormat="1" applyFont="1" applyFill="1" applyBorder="1" applyAlignment="1">
      <alignment horizontal="right"/>
    </xf>
    <xf numFmtId="168" fontId="2" fillId="0" borderId="3" xfId="0" applyNumberFormat="1" applyFont="1" applyFill="1" applyBorder="1" applyAlignment="1">
      <alignment horizontal="right" wrapText="1"/>
    </xf>
    <xf numFmtId="168" fontId="2" fillId="0" borderId="10" xfId="0" applyNumberFormat="1" applyFont="1" applyFill="1" applyBorder="1" applyAlignment="1">
      <alignment horizontal="right" wrapText="1"/>
    </xf>
    <xf numFmtId="168" fontId="3" fillId="0" borderId="3" xfId="0" applyNumberFormat="1" applyFont="1" applyFill="1" applyBorder="1" applyAlignment="1">
      <alignment horizontal="right" wrapText="1"/>
    </xf>
    <xf numFmtId="168" fontId="3" fillId="0" borderId="1" xfId="0" applyNumberFormat="1" applyFont="1" applyFill="1" applyBorder="1" applyAlignment="1">
      <alignment horizontal="center" vertical="center" wrapText="1"/>
    </xf>
    <xf numFmtId="168" fontId="2" fillId="0" borderId="1" xfId="8" applyNumberFormat="1" applyFont="1" applyFill="1" applyBorder="1" applyAlignment="1">
      <alignment horizontal="right" vertical="center"/>
    </xf>
    <xf numFmtId="168" fontId="2" fillId="0" borderId="3" xfId="0" applyNumberFormat="1" applyFont="1" applyFill="1" applyBorder="1" applyAlignment="1">
      <alignment horizontal="right" vertical="center" wrapText="1"/>
    </xf>
    <xf numFmtId="168" fontId="3" fillId="0" borderId="1" xfId="0" applyNumberFormat="1" applyFont="1" applyFill="1" applyBorder="1" applyAlignment="1">
      <alignment horizontal="right" vertical="center" wrapText="1"/>
    </xf>
    <xf numFmtId="0" fontId="3" fillId="0" borderId="3" xfId="0" applyNumberFormat="1" applyFont="1" applyFill="1" applyBorder="1" applyAlignment="1">
      <alignment wrapText="1"/>
    </xf>
    <xf numFmtId="168" fontId="3" fillId="0" borderId="1" xfId="0" applyNumberFormat="1" applyFont="1" applyFill="1" applyBorder="1" applyAlignment="1"/>
    <xf numFmtId="0" fontId="3" fillId="0" borderId="1" xfId="0" applyNumberFormat="1" applyFont="1" applyFill="1" applyBorder="1" applyAlignment="1"/>
    <xf numFmtId="0" fontId="2" fillId="0" borderId="0" xfId="0" applyNumberFormat="1" applyFont="1" applyFill="1" applyBorder="1" applyAlignment="1">
      <alignment horizontal="right" vertical="justify"/>
    </xf>
    <xf numFmtId="0"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168" fontId="2" fillId="0" borderId="0" xfId="0" applyNumberFormat="1" applyFont="1" applyFill="1"/>
    <xf numFmtId="168" fontId="2" fillId="0" borderId="0" xfId="0" applyNumberFormat="1" applyFont="1" applyFill="1" applyBorder="1" applyAlignment="1">
      <alignment vertical="center" wrapText="1"/>
    </xf>
    <xf numFmtId="0" fontId="2" fillId="0" borderId="7" xfId="0" applyFont="1" applyFill="1" applyBorder="1" applyAlignment="1">
      <alignment horizontal="center" wrapText="1"/>
    </xf>
    <xf numFmtId="0" fontId="2" fillId="0" borderId="3" xfId="0" applyFont="1" applyFill="1" applyBorder="1" applyAlignment="1">
      <alignment horizontal="center" wrapText="1"/>
    </xf>
    <xf numFmtId="0" fontId="3" fillId="0" borderId="7" xfId="0" applyFont="1" applyFill="1" applyBorder="1" applyAlignment="1">
      <alignment horizontal="center" wrapText="1"/>
    </xf>
    <xf numFmtId="0" fontId="3" fillId="0" borderId="3" xfId="0" applyFont="1" applyFill="1" applyBorder="1" applyAlignment="1">
      <alignment horizontal="center" wrapText="1"/>
    </xf>
    <xf numFmtId="0" fontId="2" fillId="0" borderId="0" xfId="0" applyFont="1" applyFill="1" applyBorder="1" applyAlignment="1">
      <alignment horizontal="center" vertical="center" wrapText="1"/>
    </xf>
    <xf numFmtId="0" fontId="2" fillId="0" borderId="5" xfId="0" applyFont="1" applyFill="1" applyBorder="1" applyAlignment="1">
      <alignment horizontal="right"/>
    </xf>
    <xf numFmtId="0" fontId="3" fillId="0" borderId="0" xfId="0" applyFont="1" applyFill="1" applyAlignment="1">
      <alignment horizontal="center"/>
    </xf>
    <xf numFmtId="0" fontId="3" fillId="0" borderId="7" xfId="0" applyFont="1" applyFill="1" applyBorder="1" applyAlignment="1">
      <alignment horizontal="center"/>
    </xf>
    <xf numFmtId="0" fontId="3" fillId="0" borderId="3" xfId="0" applyFont="1" applyFill="1" applyBorder="1" applyAlignment="1">
      <alignment horizontal="center"/>
    </xf>
    <xf numFmtId="0" fontId="3" fillId="0" borderId="0" xfId="0" applyFont="1" applyFill="1" applyAlignment="1">
      <alignment horizont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4"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center" wrapText="1"/>
    </xf>
    <xf numFmtId="0" fontId="2"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67" fontId="2" fillId="0" borderId="1" xfId="0" applyNumberFormat="1"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2"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wrapText="1"/>
    </xf>
    <xf numFmtId="0" fontId="2" fillId="0" borderId="1" xfId="0" applyFont="1" applyFill="1" applyBorder="1" applyAlignment="1">
      <alignment horizontal="center" wrapText="1"/>
    </xf>
    <xf numFmtId="0" fontId="3" fillId="0" borderId="1" xfId="0" applyFont="1" applyFill="1" applyBorder="1" applyAlignment="1">
      <alignment horizontal="center" wrapText="1"/>
    </xf>
    <xf numFmtId="0" fontId="2" fillId="0" borderId="8" xfId="0" applyFont="1" applyFill="1" applyBorder="1" applyAlignment="1">
      <alignment horizontal="center" wrapText="1"/>
    </xf>
    <xf numFmtId="0" fontId="2" fillId="0" borderId="1" xfId="0" applyFont="1" applyFill="1" applyBorder="1" applyAlignment="1">
      <alignment horizontal="left" vertical="center" wrapText="1"/>
    </xf>
    <xf numFmtId="0" fontId="2" fillId="0" borderId="3" xfId="0" applyNumberFormat="1" applyFont="1" applyFill="1" applyBorder="1" applyAlignment="1">
      <alignment horizontal="center"/>
    </xf>
    <xf numFmtId="0" fontId="2" fillId="0" borderId="1" xfId="0" applyNumberFormat="1" applyFont="1" applyFill="1" applyBorder="1" applyAlignment="1">
      <alignment horizontal="center"/>
    </xf>
    <xf numFmtId="0" fontId="3" fillId="0" borderId="3" xfId="0" applyNumberFormat="1" applyFont="1" applyFill="1" applyBorder="1" applyAlignment="1">
      <alignment horizontal="center"/>
    </xf>
    <xf numFmtId="0" fontId="3" fillId="0" borderId="1" xfId="0" applyNumberFormat="1" applyFont="1" applyFill="1" applyBorder="1" applyAlignment="1">
      <alignment horizontal="center"/>
    </xf>
    <xf numFmtId="0" fontId="3" fillId="0" borderId="8" xfId="0" applyNumberFormat="1" applyFont="1" applyFill="1" applyBorder="1" applyAlignment="1">
      <alignment horizontal="center" wrapText="1"/>
    </xf>
    <xf numFmtId="0" fontId="3" fillId="0" borderId="3" xfId="0" applyNumberFormat="1" applyFont="1" applyFill="1" applyBorder="1" applyAlignment="1">
      <alignment horizontal="center" wrapText="1"/>
    </xf>
    <xf numFmtId="0" fontId="3" fillId="0" borderId="0" xfId="0" applyNumberFormat="1" applyFont="1" applyFill="1" applyAlignment="1">
      <alignment horizontal="center" vertical="justify" wrapText="1"/>
    </xf>
    <xf numFmtId="0" fontId="2" fillId="0" borderId="1" xfId="0" applyNumberFormat="1" applyFont="1" applyFill="1" applyBorder="1" applyAlignment="1">
      <alignment horizontal="center" vertical="justify"/>
    </xf>
  </cellXfs>
  <cellStyles count="11">
    <cellStyle name="Blogas" xfId="1" builtinId="27"/>
    <cellStyle name="Comma 2" xfId="3"/>
    <cellStyle name="Comma 3" xfId="4"/>
    <cellStyle name="Currency 2" xfId="5"/>
    <cellStyle name="Currency 2 2" xfId="6"/>
    <cellStyle name="Įprastas" xfId="0" builtinId="0"/>
    <cellStyle name="Įprastas 2" xfId="7"/>
    <cellStyle name="Kablelis" xfId="2" builtinId="3"/>
    <cellStyle name="Normal 2" xfId="8"/>
    <cellStyle name="Normal 2 2" xfId="9"/>
    <cellStyle name="Normal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99"/>
  <sheetViews>
    <sheetView tabSelected="1" zoomScaleNormal="100" workbookViewId="0">
      <pane xSplit="1" ySplit="8" topLeftCell="B78" activePane="bottomRight" state="frozen"/>
      <selection pane="topRight" activeCell="B1" sqref="B1"/>
      <selection pane="bottomLeft" activeCell="A9" sqref="A9"/>
      <selection pane="bottomRight" activeCell="B3" sqref="B3:C3"/>
    </sheetView>
  </sheetViews>
  <sheetFormatPr defaultColWidth="9.109375" defaultRowHeight="13.8" x14ac:dyDescent="0.25"/>
  <cols>
    <col min="1" max="1" width="6.33203125" style="21" customWidth="1"/>
    <col min="2" max="2" width="108" style="4" customWidth="1"/>
    <col min="3" max="4" width="11.33203125" style="4" customWidth="1"/>
    <col min="5" max="16384" width="9.109375" style="4"/>
  </cols>
  <sheetData>
    <row r="1" spans="1:4" ht="15" customHeight="1" x14ac:dyDescent="0.25">
      <c r="B1" s="124" t="s">
        <v>155</v>
      </c>
      <c r="C1" s="124"/>
    </row>
    <row r="2" spans="1:4" ht="15" customHeight="1" x14ac:dyDescent="0.25">
      <c r="B2" s="124" t="s">
        <v>501</v>
      </c>
      <c r="C2" s="124"/>
    </row>
    <row r="3" spans="1:4" ht="15" customHeight="1" x14ac:dyDescent="0.25">
      <c r="B3" s="124" t="s">
        <v>503</v>
      </c>
      <c r="C3" s="124"/>
    </row>
    <row r="4" spans="1:4" ht="15" customHeight="1" x14ac:dyDescent="0.25">
      <c r="B4" s="124" t="s">
        <v>433</v>
      </c>
      <c r="C4" s="124"/>
    </row>
    <row r="5" spans="1:4" ht="15" customHeight="1" x14ac:dyDescent="0.25">
      <c r="B5" s="74"/>
      <c r="C5" s="74"/>
    </row>
    <row r="6" spans="1:4" ht="16.5" customHeight="1" x14ac:dyDescent="0.25">
      <c r="A6" s="126" t="s">
        <v>429</v>
      </c>
      <c r="B6" s="126"/>
      <c r="C6" s="126"/>
      <c r="D6" s="126"/>
    </row>
    <row r="7" spans="1:4" ht="12.75" customHeight="1" x14ac:dyDescent="0.25">
      <c r="B7" s="75"/>
      <c r="C7" s="125" t="s">
        <v>149</v>
      </c>
      <c r="D7" s="125"/>
    </row>
    <row r="8" spans="1:4" ht="32.25" customHeight="1" x14ac:dyDescent="0.25">
      <c r="A8" s="22" t="s">
        <v>33</v>
      </c>
      <c r="B8" s="77" t="s">
        <v>34</v>
      </c>
      <c r="C8" s="88" t="s">
        <v>428</v>
      </c>
      <c r="D8" s="77" t="s">
        <v>427</v>
      </c>
    </row>
    <row r="9" spans="1:4" ht="15" customHeight="1" x14ac:dyDescent="0.25">
      <c r="A9" s="91" t="s">
        <v>366</v>
      </c>
      <c r="B9" s="30" t="s">
        <v>159</v>
      </c>
      <c r="C9" s="71">
        <v>25571</v>
      </c>
      <c r="D9" s="71">
        <v>27253.824000000001</v>
      </c>
    </row>
    <row r="10" spans="1:4" ht="30.75" customHeight="1" x14ac:dyDescent="0.25">
      <c r="A10" s="91" t="s">
        <v>352</v>
      </c>
      <c r="B10" s="30" t="s">
        <v>422</v>
      </c>
      <c r="C10" s="71">
        <v>24632</v>
      </c>
      <c r="D10" s="71">
        <v>27190.84</v>
      </c>
    </row>
    <row r="11" spans="1:4" ht="15" customHeight="1" x14ac:dyDescent="0.25">
      <c r="A11" s="91" t="s">
        <v>367</v>
      </c>
      <c r="B11" s="30" t="s">
        <v>141</v>
      </c>
      <c r="C11" s="92">
        <v>374</v>
      </c>
      <c r="D11" s="71">
        <v>384.67599999999999</v>
      </c>
    </row>
    <row r="12" spans="1:4" ht="15" customHeight="1" x14ac:dyDescent="0.25">
      <c r="A12" s="91" t="s">
        <v>368</v>
      </c>
      <c r="B12" s="31" t="s">
        <v>142</v>
      </c>
      <c r="C12" s="43">
        <v>46</v>
      </c>
      <c r="D12" s="71">
        <v>48.551000000000002</v>
      </c>
    </row>
    <row r="13" spans="1:4" ht="15" customHeight="1" x14ac:dyDescent="0.25">
      <c r="A13" s="91" t="s">
        <v>369</v>
      </c>
      <c r="B13" s="6" t="s">
        <v>35</v>
      </c>
      <c r="C13" s="92">
        <v>37</v>
      </c>
      <c r="D13" s="71">
        <v>16.931000000000001</v>
      </c>
    </row>
    <row r="14" spans="1:4" ht="15" customHeight="1" x14ac:dyDescent="0.25">
      <c r="A14" s="91" t="s">
        <v>370</v>
      </c>
      <c r="B14" s="6" t="s">
        <v>139</v>
      </c>
      <c r="C14" s="92">
        <v>22</v>
      </c>
      <c r="D14" s="71">
        <v>24.939</v>
      </c>
    </row>
    <row r="15" spans="1:4" ht="15" customHeight="1" x14ac:dyDescent="0.25">
      <c r="A15" s="91" t="s">
        <v>371</v>
      </c>
      <c r="B15" s="30" t="s">
        <v>140</v>
      </c>
      <c r="C15" s="92">
        <v>428</v>
      </c>
      <c r="D15" s="71">
        <v>493.30799999999999</v>
      </c>
    </row>
    <row r="16" spans="1:4" ht="15" customHeight="1" x14ac:dyDescent="0.25">
      <c r="A16" s="91" t="s">
        <v>372</v>
      </c>
      <c r="B16" s="30" t="s">
        <v>37</v>
      </c>
      <c r="C16" s="43">
        <v>125</v>
      </c>
      <c r="D16" s="71">
        <v>129.34700000000001</v>
      </c>
    </row>
    <row r="17" spans="1:4" ht="15" customHeight="1" x14ac:dyDescent="0.25">
      <c r="A17" s="38" t="s">
        <v>373</v>
      </c>
      <c r="B17" s="32" t="s">
        <v>162</v>
      </c>
      <c r="C17" s="44">
        <f>SUM(C18:C79)</f>
        <v>25525.898000000012</v>
      </c>
      <c r="D17" s="44">
        <f>SUM(D18:D79)</f>
        <v>24547.950000000004</v>
      </c>
    </row>
    <row r="18" spans="1:4" ht="15" customHeight="1" x14ac:dyDescent="0.25">
      <c r="A18" s="91" t="s">
        <v>190</v>
      </c>
      <c r="B18" s="30" t="s">
        <v>38</v>
      </c>
      <c r="C18" s="92">
        <v>197.9</v>
      </c>
      <c r="D18" s="71">
        <v>176.71199999999999</v>
      </c>
    </row>
    <row r="19" spans="1:4" ht="15" customHeight="1" x14ac:dyDescent="0.25">
      <c r="A19" s="91" t="s">
        <v>191</v>
      </c>
      <c r="B19" s="30" t="s">
        <v>48</v>
      </c>
      <c r="C19" s="92">
        <v>513.20000000000005</v>
      </c>
      <c r="D19" s="71">
        <v>480.05399999999997</v>
      </c>
    </row>
    <row r="20" spans="1:4" ht="15" customHeight="1" x14ac:dyDescent="0.25">
      <c r="A20" s="91" t="s">
        <v>192</v>
      </c>
      <c r="B20" s="30" t="s">
        <v>47</v>
      </c>
      <c r="C20" s="92">
        <v>1365.2</v>
      </c>
      <c r="D20" s="71">
        <v>1355.999</v>
      </c>
    </row>
    <row r="21" spans="1:4" ht="15" customHeight="1" x14ac:dyDescent="0.25">
      <c r="A21" s="91" t="s">
        <v>193</v>
      </c>
      <c r="B21" s="31" t="s">
        <v>176</v>
      </c>
      <c r="C21" s="92">
        <v>130.1</v>
      </c>
      <c r="D21" s="71">
        <v>85.662999999999997</v>
      </c>
    </row>
    <row r="22" spans="1:4" ht="15" customHeight="1" x14ac:dyDescent="0.25">
      <c r="A22" s="91" t="s">
        <v>194</v>
      </c>
      <c r="B22" s="6" t="s">
        <v>116</v>
      </c>
      <c r="C22" s="92">
        <v>19.900000000000002</v>
      </c>
      <c r="D22" s="71">
        <v>19.899999999999999</v>
      </c>
    </row>
    <row r="23" spans="1:4" ht="15" customHeight="1" x14ac:dyDescent="0.25">
      <c r="A23" s="91" t="s">
        <v>195</v>
      </c>
      <c r="B23" s="7" t="s">
        <v>177</v>
      </c>
      <c r="C23" s="92">
        <v>8.6</v>
      </c>
      <c r="D23" s="71">
        <v>8.5630000000000006</v>
      </c>
    </row>
    <row r="24" spans="1:4" ht="15" customHeight="1" x14ac:dyDescent="0.25">
      <c r="A24" s="91" t="s">
        <v>196</v>
      </c>
      <c r="B24" s="6" t="s">
        <v>107</v>
      </c>
      <c r="C24" s="92">
        <v>21.7</v>
      </c>
      <c r="D24" s="71">
        <v>21.587</v>
      </c>
    </row>
    <row r="25" spans="1:4" ht="15" customHeight="1" x14ac:dyDescent="0.25">
      <c r="A25" s="91" t="s">
        <v>203</v>
      </c>
      <c r="B25" s="6" t="s">
        <v>106</v>
      </c>
      <c r="C25" s="92">
        <v>819.9</v>
      </c>
      <c r="D25" s="71">
        <v>819.9</v>
      </c>
    </row>
    <row r="26" spans="1:4" ht="15" customHeight="1" x14ac:dyDescent="0.25">
      <c r="A26" s="91" t="s">
        <v>197</v>
      </c>
      <c r="B26" s="7" t="s">
        <v>108</v>
      </c>
      <c r="C26" s="92">
        <v>5</v>
      </c>
      <c r="D26" s="71">
        <v>5</v>
      </c>
    </row>
    <row r="27" spans="1:4" ht="15" customHeight="1" x14ac:dyDescent="0.25">
      <c r="A27" s="91" t="s">
        <v>198</v>
      </c>
      <c r="B27" s="7" t="s">
        <v>109</v>
      </c>
      <c r="C27" s="92">
        <v>176.7</v>
      </c>
      <c r="D27" s="71">
        <v>176.7</v>
      </c>
    </row>
    <row r="28" spans="1:4" ht="15" customHeight="1" x14ac:dyDescent="0.25">
      <c r="A28" s="91" t="s">
        <v>223</v>
      </c>
      <c r="B28" s="7" t="s">
        <v>178</v>
      </c>
      <c r="C28" s="92">
        <v>161</v>
      </c>
      <c r="D28" s="71">
        <v>161</v>
      </c>
    </row>
    <row r="29" spans="1:4" ht="29.25" customHeight="1" x14ac:dyDescent="0.25">
      <c r="A29" s="91" t="s">
        <v>224</v>
      </c>
      <c r="B29" s="7" t="s">
        <v>353</v>
      </c>
      <c r="C29" s="92">
        <v>21.460999999999999</v>
      </c>
      <c r="D29" s="71">
        <v>21.460999999999999</v>
      </c>
    </row>
    <row r="30" spans="1:4" ht="15" customHeight="1" x14ac:dyDescent="0.25">
      <c r="A30" s="91" t="s">
        <v>225</v>
      </c>
      <c r="B30" s="89" t="s">
        <v>354</v>
      </c>
      <c r="C30" s="92">
        <v>17.004999999999999</v>
      </c>
      <c r="D30" s="71">
        <v>17.004000000000001</v>
      </c>
    </row>
    <row r="31" spans="1:4" ht="15" customHeight="1" x14ac:dyDescent="0.25">
      <c r="A31" s="91" t="s">
        <v>226</v>
      </c>
      <c r="B31" s="18" t="s">
        <v>179</v>
      </c>
      <c r="C31" s="92">
        <v>0.3</v>
      </c>
      <c r="D31" s="71">
        <v>0.3</v>
      </c>
    </row>
    <row r="32" spans="1:4" ht="15" customHeight="1" x14ac:dyDescent="0.25">
      <c r="A32" s="91" t="s">
        <v>227</v>
      </c>
      <c r="B32" s="7" t="s">
        <v>180</v>
      </c>
      <c r="C32" s="92">
        <v>8.4</v>
      </c>
      <c r="D32" s="71">
        <v>8.4</v>
      </c>
    </row>
    <row r="33" spans="1:4" ht="15" customHeight="1" x14ac:dyDescent="0.25">
      <c r="A33" s="91" t="s">
        <v>228</v>
      </c>
      <c r="B33" s="7" t="s">
        <v>164</v>
      </c>
      <c r="C33" s="92">
        <v>27.1</v>
      </c>
      <c r="D33" s="71">
        <v>27.1</v>
      </c>
    </row>
    <row r="34" spans="1:4" ht="15" customHeight="1" x14ac:dyDescent="0.25">
      <c r="A34" s="91" t="s">
        <v>229</v>
      </c>
      <c r="B34" s="7" t="s">
        <v>209</v>
      </c>
      <c r="C34" s="92">
        <v>13.9</v>
      </c>
      <c r="D34" s="71">
        <v>12.715999999999999</v>
      </c>
    </row>
    <row r="35" spans="1:4" ht="15" customHeight="1" x14ac:dyDescent="0.25">
      <c r="A35" s="91" t="s">
        <v>230</v>
      </c>
      <c r="B35" s="18" t="s">
        <v>258</v>
      </c>
      <c r="C35" s="92">
        <v>0.6</v>
      </c>
      <c r="D35" s="71">
        <v>0.6</v>
      </c>
    </row>
    <row r="36" spans="1:4" ht="15" customHeight="1" x14ac:dyDescent="0.25">
      <c r="A36" s="91" t="s">
        <v>231</v>
      </c>
      <c r="B36" s="7" t="s">
        <v>110</v>
      </c>
      <c r="C36" s="92">
        <v>9.1999999999999993</v>
      </c>
      <c r="D36" s="71">
        <v>9.1999999999999993</v>
      </c>
    </row>
    <row r="37" spans="1:4" ht="15" customHeight="1" x14ac:dyDescent="0.25">
      <c r="A37" s="91" t="s">
        <v>232</v>
      </c>
      <c r="B37" s="5" t="s">
        <v>111</v>
      </c>
      <c r="C37" s="92">
        <v>28.9</v>
      </c>
      <c r="D37" s="71">
        <v>28.9</v>
      </c>
    </row>
    <row r="38" spans="1:4" ht="15" customHeight="1" x14ac:dyDescent="0.25">
      <c r="A38" s="91" t="s">
        <v>233</v>
      </c>
      <c r="B38" s="5" t="s">
        <v>123</v>
      </c>
      <c r="C38" s="92">
        <v>385.1</v>
      </c>
      <c r="D38" s="71">
        <v>385.1</v>
      </c>
    </row>
    <row r="39" spans="1:4" ht="15" customHeight="1" x14ac:dyDescent="0.25">
      <c r="A39" s="91" t="s">
        <v>234</v>
      </c>
      <c r="B39" s="5" t="s">
        <v>160</v>
      </c>
      <c r="C39" s="92">
        <v>2.7</v>
      </c>
      <c r="D39" s="71">
        <v>2.6280000000000001</v>
      </c>
    </row>
    <row r="40" spans="1:4" ht="15" customHeight="1" x14ac:dyDescent="0.25">
      <c r="A40" s="91" t="s">
        <v>235</v>
      </c>
      <c r="B40" s="30" t="s">
        <v>216</v>
      </c>
      <c r="C40" s="92">
        <v>12292.7</v>
      </c>
      <c r="D40" s="71">
        <v>12292.011</v>
      </c>
    </row>
    <row r="41" spans="1:4" ht="15" customHeight="1" x14ac:dyDescent="0.25">
      <c r="A41" s="91" t="s">
        <v>236</v>
      </c>
      <c r="B41" s="30" t="s">
        <v>242</v>
      </c>
      <c r="C41" s="92">
        <v>620.4</v>
      </c>
      <c r="D41" s="71">
        <v>620.4</v>
      </c>
    </row>
    <row r="42" spans="1:4" ht="15" customHeight="1" x14ac:dyDescent="0.25">
      <c r="A42" s="91" t="s">
        <v>237</v>
      </c>
      <c r="B42" s="30" t="s">
        <v>293</v>
      </c>
      <c r="C42" s="92">
        <v>204.8</v>
      </c>
      <c r="D42" s="71">
        <v>204.8</v>
      </c>
    </row>
    <row r="43" spans="1:4" ht="15" customHeight="1" x14ac:dyDescent="0.25">
      <c r="A43" s="91" t="s">
        <v>249</v>
      </c>
      <c r="B43" s="30" t="s">
        <v>264</v>
      </c>
      <c r="C43" s="92">
        <v>154.9</v>
      </c>
      <c r="D43" s="71">
        <v>154.85400000000001</v>
      </c>
    </row>
    <row r="44" spans="1:4" ht="15" customHeight="1" x14ac:dyDescent="0.25">
      <c r="A44" s="91" t="s">
        <v>250</v>
      </c>
      <c r="B44" s="30" t="s">
        <v>265</v>
      </c>
      <c r="C44" s="92">
        <v>40.448</v>
      </c>
      <c r="D44" s="71">
        <v>40.448</v>
      </c>
    </row>
    <row r="45" spans="1:4" ht="15" customHeight="1" x14ac:dyDescent="0.25">
      <c r="A45" s="91" t="s">
        <v>251</v>
      </c>
      <c r="B45" s="30" t="s">
        <v>292</v>
      </c>
      <c r="C45" s="92">
        <v>36</v>
      </c>
      <c r="D45" s="71">
        <v>36</v>
      </c>
    </row>
    <row r="46" spans="1:4" ht="29.25" customHeight="1" x14ac:dyDescent="0.25">
      <c r="A46" s="91" t="s">
        <v>252</v>
      </c>
      <c r="B46" s="30" t="s">
        <v>338</v>
      </c>
      <c r="C46" s="92">
        <v>224</v>
      </c>
      <c r="D46" s="71">
        <v>223.971</v>
      </c>
    </row>
    <row r="47" spans="1:4" ht="15" customHeight="1" x14ac:dyDescent="0.25">
      <c r="A47" s="91" t="s">
        <v>253</v>
      </c>
      <c r="B47" s="30" t="s">
        <v>365</v>
      </c>
      <c r="C47" s="92">
        <v>30.6</v>
      </c>
      <c r="D47" s="71">
        <v>20.231999999999999</v>
      </c>
    </row>
    <row r="48" spans="1:4" ht="15" customHeight="1" x14ac:dyDescent="0.25">
      <c r="A48" s="91" t="s">
        <v>254</v>
      </c>
      <c r="B48" s="30" t="s">
        <v>423</v>
      </c>
      <c r="C48" s="92">
        <v>59.85</v>
      </c>
      <c r="D48" s="71">
        <v>59.841000000000001</v>
      </c>
    </row>
    <row r="49" spans="1:4" ht="15" customHeight="1" x14ac:dyDescent="0.25">
      <c r="A49" s="91" t="s">
        <v>255</v>
      </c>
      <c r="B49" s="30" t="s">
        <v>243</v>
      </c>
      <c r="C49" s="92">
        <v>2398.1999999999998</v>
      </c>
      <c r="D49" s="71">
        <v>2276.77</v>
      </c>
    </row>
    <row r="50" spans="1:4" ht="15" customHeight="1" x14ac:dyDescent="0.25">
      <c r="A50" s="91" t="s">
        <v>299</v>
      </c>
      <c r="B50" s="30" t="s">
        <v>277</v>
      </c>
      <c r="C50" s="92">
        <v>202.1</v>
      </c>
      <c r="D50" s="71">
        <v>199.768</v>
      </c>
    </row>
    <row r="51" spans="1:4" ht="29.25" customHeight="1" x14ac:dyDescent="0.25">
      <c r="A51" s="91" t="s">
        <v>256</v>
      </c>
      <c r="B51" s="30" t="s">
        <v>297</v>
      </c>
      <c r="C51" s="92">
        <v>4.4000000000000004</v>
      </c>
      <c r="D51" s="71">
        <v>0.42</v>
      </c>
    </row>
    <row r="52" spans="1:4" ht="15" customHeight="1" x14ac:dyDescent="0.25">
      <c r="A52" s="91" t="s">
        <v>300</v>
      </c>
      <c r="B52" s="18" t="s">
        <v>248</v>
      </c>
      <c r="C52" s="43">
        <v>23.9</v>
      </c>
      <c r="D52" s="71">
        <v>19.977</v>
      </c>
    </row>
    <row r="53" spans="1:4" ht="29.25" customHeight="1" x14ac:dyDescent="0.25">
      <c r="A53" s="91" t="s">
        <v>351</v>
      </c>
      <c r="B53" s="18" t="s">
        <v>266</v>
      </c>
      <c r="C53" s="43">
        <v>90.1</v>
      </c>
      <c r="D53" s="71">
        <v>71.914000000000001</v>
      </c>
    </row>
    <row r="54" spans="1:4" ht="29.25" customHeight="1" x14ac:dyDescent="0.25">
      <c r="A54" s="91" t="s">
        <v>364</v>
      </c>
      <c r="B54" s="18" t="s">
        <v>267</v>
      </c>
      <c r="C54" s="43">
        <v>5.2</v>
      </c>
      <c r="D54" s="71">
        <v>4.8140000000000001</v>
      </c>
    </row>
    <row r="55" spans="1:4" ht="15" customHeight="1" x14ac:dyDescent="0.25">
      <c r="A55" s="91" t="s">
        <v>424</v>
      </c>
      <c r="B55" s="18" t="s">
        <v>257</v>
      </c>
      <c r="C55" s="43">
        <v>2462.4</v>
      </c>
      <c r="D55" s="71">
        <v>1851.3489999999999</v>
      </c>
    </row>
    <row r="56" spans="1:4" ht="15" customHeight="1" x14ac:dyDescent="0.25">
      <c r="A56" s="91" t="s">
        <v>442</v>
      </c>
      <c r="B56" s="18" t="s">
        <v>466</v>
      </c>
      <c r="C56" s="43">
        <v>375</v>
      </c>
      <c r="D56" s="71">
        <v>326.87099999999998</v>
      </c>
    </row>
    <row r="57" spans="1:4" ht="15" customHeight="1" x14ac:dyDescent="0.25">
      <c r="A57" s="91" t="s">
        <v>443</v>
      </c>
      <c r="B57" s="18" t="s">
        <v>485</v>
      </c>
      <c r="C57" s="43">
        <v>59.54</v>
      </c>
      <c r="D57" s="71">
        <v>59.54</v>
      </c>
    </row>
    <row r="58" spans="1:4" ht="15" customHeight="1" x14ac:dyDescent="0.25">
      <c r="A58" s="91" t="s">
        <v>444</v>
      </c>
      <c r="B58" s="18" t="s">
        <v>486</v>
      </c>
      <c r="C58" s="43">
        <v>37.451999999999998</v>
      </c>
      <c r="D58" s="71">
        <v>37.451000000000001</v>
      </c>
    </row>
    <row r="59" spans="1:4" ht="15" customHeight="1" x14ac:dyDescent="0.25">
      <c r="A59" s="91" t="s">
        <v>445</v>
      </c>
      <c r="B59" s="18" t="s">
        <v>487</v>
      </c>
      <c r="C59" s="43">
        <v>37.879999999999995</v>
      </c>
      <c r="D59" s="71">
        <v>37.880000000000003</v>
      </c>
    </row>
    <row r="60" spans="1:4" ht="15" customHeight="1" x14ac:dyDescent="0.25">
      <c r="A60" s="91" t="s">
        <v>446</v>
      </c>
      <c r="B60" s="18" t="s">
        <v>467</v>
      </c>
      <c r="C60" s="43">
        <v>110.57300000000001</v>
      </c>
      <c r="D60" s="71">
        <v>110.57299999999999</v>
      </c>
    </row>
    <row r="61" spans="1:4" ht="27" customHeight="1" x14ac:dyDescent="0.25">
      <c r="A61" s="91" t="s">
        <v>447</v>
      </c>
      <c r="B61" s="18" t="s">
        <v>488</v>
      </c>
      <c r="C61" s="43">
        <v>32.503999999999998</v>
      </c>
      <c r="D61" s="71">
        <v>32.360999999999997</v>
      </c>
    </row>
    <row r="62" spans="1:4" ht="29.25" customHeight="1" x14ac:dyDescent="0.25">
      <c r="A62" s="91" t="s">
        <v>448</v>
      </c>
      <c r="B62" s="18" t="s">
        <v>489</v>
      </c>
      <c r="C62" s="43">
        <v>110.84599999999999</v>
      </c>
      <c r="D62" s="71">
        <v>53.829000000000001</v>
      </c>
    </row>
    <row r="63" spans="1:4" ht="15" customHeight="1" x14ac:dyDescent="0.25">
      <c r="A63" s="91" t="s">
        <v>449</v>
      </c>
      <c r="B63" s="18" t="s">
        <v>468</v>
      </c>
      <c r="C63" s="43">
        <v>12.5</v>
      </c>
      <c r="D63" s="71">
        <v>12.5</v>
      </c>
    </row>
    <row r="64" spans="1:4" ht="29.25" customHeight="1" x14ac:dyDescent="0.25">
      <c r="A64" s="91" t="s">
        <v>450</v>
      </c>
      <c r="B64" s="18" t="s">
        <v>490</v>
      </c>
      <c r="C64" s="43">
        <v>5.1619999999999999</v>
      </c>
      <c r="D64" s="71">
        <v>5.1619999999999999</v>
      </c>
    </row>
    <row r="65" spans="1:4" ht="15" customHeight="1" x14ac:dyDescent="0.25">
      <c r="A65" s="91" t="s">
        <v>451</v>
      </c>
      <c r="B65" s="18" t="s">
        <v>469</v>
      </c>
      <c r="C65" s="43">
        <v>23.754999999999999</v>
      </c>
      <c r="D65" s="71">
        <v>23.754999999999999</v>
      </c>
    </row>
    <row r="66" spans="1:4" ht="27.75" customHeight="1" x14ac:dyDescent="0.25">
      <c r="A66" s="91" t="s">
        <v>452</v>
      </c>
      <c r="B66" s="18" t="s">
        <v>491</v>
      </c>
      <c r="C66" s="43">
        <v>3.931</v>
      </c>
      <c r="D66" s="71">
        <v>3.931</v>
      </c>
    </row>
    <row r="67" spans="1:4" ht="30.75" customHeight="1" x14ac:dyDescent="0.25">
      <c r="A67" s="91" t="s">
        <v>453</v>
      </c>
      <c r="B67" s="18" t="s">
        <v>476</v>
      </c>
      <c r="C67" s="43">
        <v>1.875</v>
      </c>
      <c r="D67" s="71">
        <v>1.87</v>
      </c>
    </row>
    <row r="68" spans="1:4" ht="29.25" customHeight="1" x14ac:dyDescent="0.25">
      <c r="A68" s="91" t="s">
        <v>454</v>
      </c>
      <c r="B68" s="18" t="s">
        <v>492</v>
      </c>
      <c r="C68" s="43">
        <v>64.253999999999991</v>
      </c>
      <c r="D68" s="71">
        <v>64.248999999999995</v>
      </c>
    </row>
    <row r="69" spans="1:4" ht="29.25" customHeight="1" x14ac:dyDescent="0.25">
      <c r="A69" s="91" t="s">
        <v>455</v>
      </c>
      <c r="B69" s="18" t="s">
        <v>493</v>
      </c>
      <c r="C69" s="43">
        <v>228.9</v>
      </c>
      <c r="D69" s="71">
        <v>228.9</v>
      </c>
    </row>
    <row r="70" spans="1:4" ht="43.5" customHeight="1" x14ac:dyDescent="0.25">
      <c r="A70" s="91" t="s">
        <v>456</v>
      </c>
      <c r="B70" s="18" t="s">
        <v>494</v>
      </c>
      <c r="C70" s="43">
        <v>42.8</v>
      </c>
      <c r="D70" s="71">
        <v>39.825000000000003</v>
      </c>
    </row>
    <row r="71" spans="1:4" ht="28.5" customHeight="1" x14ac:dyDescent="0.25">
      <c r="A71" s="91" t="s">
        <v>457</v>
      </c>
      <c r="B71" s="18" t="s">
        <v>470</v>
      </c>
      <c r="C71" s="43">
        <v>0</v>
      </c>
      <c r="D71" s="71">
        <v>0</v>
      </c>
    </row>
    <row r="72" spans="1:4" ht="15" customHeight="1" x14ac:dyDescent="0.25">
      <c r="A72" s="91" t="s">
        <v>458</v>
      </c>
      <c r="B72" s="18" t="s">
        <v>495</v>
      </c>
      <c r="C72" s="43">
        <v>5</v>
      </c>
      <c r="D72" s="71">
        <v>5</v>
      </c>
    </row>
    <row r="73" spans="1:4" ht="15" customHeight="1" x14ac:dyDescent="0.3">
      <c r="A73" s="91" t="s">
        <v>459</v>
      </c>
      <c r="B73" s="63" t="s">
        <v>471</v>
      </c>
      <c r="C73" s="43">
        <v>0</v>
      </c>
      <c r="D73" s="71">
        <v>0</v>
      </c>
    </row>
    <row r="74" spans="1:4" ht="30.75" customHeight="1" x14ac:dyDescent="0.3">
      <c r="A74" s="91" t="s">
        <v>460</v>
      </c>
      <c r="B74" s="93" t="s">
        <v>496</v>
      </c>
      <c r="C74" s="43">
        <v>14.501999999999999</v>
      </c>
      <c r="D74" s="71">
        <v>14.502000000000001</v>
      </c>
    </row>
    <row r="75" spans="1:4" ht="15" customHeight="1" x14ac:dyDescent="0.3">
      <c r="A75" s="91" t="s">
        <v>461</v>
      </c>
      <c r="B75" s="93" t="s">
        <v>497</v>
      </c>
      <c r="C75" s="43">
        <v>4.5999999999999996</v>
      </c>
      <c r="D75" s="71">
        <v>4.5999999999999996</v>
      </c>
    </row>
    <row r="76" spans="1:4" ht="15" customHeight="1" x14ac:dyDescent="0.3">
      <c r="A76" s="91" t="s">
        <v>462</v>
      </c>
      <c r="B76" s="93" t="s">
        <v>472</v>
      </c>
      <c r="C76" s="43">
        <v>605.66</v>
      </c>
      <c r="D76" s="71">
        <v>582.14499999999998</v>
      </c>
    </row>
    <row r="77" spans="1:4" ht="15" customHeight="1" x14ac:dyDescent="0.3">
      <c r="A77" s="91" t="s">
        <v>463</v>
      </c>
      <c r="B77" s="93" t="s">
        <v>473</v>
      </c>
      <c r="C77" s="43">
        <v>701.4</v>
      </c>
      <c r="D77" s="71">
        <v>701.3599999999999</v>
      </c>
    </row>
    <row r="78" spans="1:4" ht="15" customHeight="1" x14ac:dyDescent="0.3">
      <c r="A78" s="91" t="s">
        <v>464</v>
      </c>
      <c r="B78" s="93" t="s">
        <v>474</v>
      </c>
      <c r="C78" s="43">
        <v>169.5</v>
      </c>
      <c r="D78" s="71">
        <v>205.19</v>
      </c>
    </row>
    <row r="79" spans="1:4" ht="15" customHeight="1" x14ac:dyDescent="0.3">
      <c r="A79" s="91" t="s">
        <v>465</v>
      </c>
      <c r="B79" s="93" t="s">
        <v>475</v>
      </c>
      <c r="C79" s="43">
        <v>94.4</v>
      </c>
      <c r="D79" s="71">
        <v>94.4</v>
      </c>
    </row>
    <row r="80" spans="1:4" ht="15" customHeight="1" x14ac:dyDescent="0.25">
      <c r="A80" s="91" t="s">
        <v>374</v>
      </c>
      <c r="B80" s="18" t="s">
        <v>217</v>
      </c>
      <c r="C80" s="43">
        <v>1</v>
      </c>
      <c r="D80" s="71">
        <v>2.9409999999999998</v>
      </c>
    </row>
    <row r="81" spans="1:6" ht="15" customHeight="1" x14ac:dyDescent="0.25">
      <c r="A81" s="91" t="s">
        <v>375</v>
      </c>
      <c r="B81" s="30" t="s">
        <v>183</v>
      </c>
      <c r="C81" s="43">
        <v>190</v>
      </c>
      <c r="D81" s="71">
        <v>204.35900000000001</v>
      </c>
    </row>
    <row r="82" spans="1:6" ht="15" customHeight="1" x14ac:dyDescent="0.25">
      <c r="A82" s="91" t="s">
        <v>376</v>
      </c>
      <c r="B82" s="30" t="s">
        <v>186</v>
      </c>
      <c r="C82" s="43">
        <v>40</v>
      </c>
      <c r="D82" s="71">
        <v>39.869999999999997</v>
      </c>
      <c r="F82" s="118"/>
    </row>
    <row r="83" spans="1:6" ht="15" customHeight="1" x14ac:dyDescent="0.25">
      <c r="A83" s="91" t="s">
        <v>377</v>
      </c>
      <c r="B83" s="30" t="s">
        <v>52</v>
      </c>
      <c r="C83" s="43">
        <v>60</v>
      </c>
      <c r="D83" s="71">
        <v>102.051</v>
      </c>
    </row>
    <row r="84" spans="1:6" ht="15" customHeight="1" x14ac:dyDescent="0.25">
      <c r="A84" s="91" t="s">
        <v>378</v>
      </c>
      <c r="B84" s="30" t="s">
        <v>188</v>
      </c>
      <c r="C84" s="43">
        <v>473</v>
      </c>
      <c r="D84" s="71">
        <v>369.52300000000002</v>
      </c>
    </row>
    <row r="85" spans="1:6" ht="15" customHeight="1" x14ac:dyDescent="0.25">
      <c r="A85" s="91" t="s">
        <v>379</v>
      </c>
      <c r="B85" s="1" t="s">
        <v>187</v>
      </c>
      <c r="C85" s="43">
        <v>283.89999999999998</v>
      </c>
      <c r="D85" s="71">
        <v>275.19299999999998</v>
      </c>
    </row>
    <row r="86" spans="1:6" ht="15" customHeight="1" x14ac:dyDescent="0.25">
      <c r="A86" s="91" t="s">
        <v>380</v>
      </c>
      <c r="B86" s="1" t="s">
        <v>51</v>
      </c>
      <c r="C86" s="92">
        <v>795.80000000000007</v>
      </c>
      <c r="D86" s="71">
        <v>771.3</v>
      </c>
    </row>
    <row r="87" spans="1:6" ht="15" customHeight="1" x14ac:dyDescent="0.25">
      <c r="A87" s="91" t="s">
        <v>381</v>
      </c>
      <c r="B87" s="1" t="s">
        <v>184</v>
      </c>
      <c r="C87" s="92">
        <v>50</v>
      </c>
      <c r="D87" s="71">
        <v>45.74</v>
      </c>
    </row>
    <row r="88" spans="1:6" ht="15" customHeight="1" x14ac:dyDescent="0.25">
      <c r="A88" s="91" t="s">
        <v>382</v>
      </c>
      <c r="B88" s="1" t="s">
        <v>185</v>
      </c>
      <c r="C88" s="92">
        <v>1220</v>
      </c>
      <c r="D88" s="71">
        <v>1206.0409999999999</v>
      </c>
    </row>
    <row r="89" spans="1:6" ht="15" customHeight="1" x14ac:dyDescent="0.25">
      <c r="A89" s="91" t="s">
        <v>222</v>
      </c>
      <c r="B89" s="1" t="s">
        <v>189</v>
      </c>
      <c r="C89" s="92">
        <v>1206</v>
      </c>
      <c r="D89" s="71">
        <v>1169.28</v>
      </c>
    </row>
    <row r="90" spans="1:6" ht="15" customHeight="1" x14ac:dyDescent="0.25">
      <c r="A90" s="91" t="s">
        <v>383</v>
      </c>
      <c r="B90" s="1" t="s">
        <v>181</v>
      </c>
      <c r="C90" s="92">
        <v>20</v>
      </c>
      <c r="D90" s="71">
        <v>57.795000000000002</v>
      </c>
    </row>
    <row r="91" spans="1:6" ht="15" customHeight="1" x14ac:dyDescent="0.25">
      <c r="A91" s="91" t="s">
        <v>384</v>
      </c>
      <c r="B91" s="1" t="s">
        <v>49</v>
      </c>
      <c r="C91" s="92">
        <v>40</v>
      </c>
      <c r="D91" s="71">
        <v>64.304000000000002</v>
      </c>
    </row>
    <row r="92" spans="1:6" ht="15" customHeight="1" x14ac:dyDescent="0.25">
      <c r="A92" s="91" t="s">
        <v>385</v>
      </c>
      <c r="B92" s="1" t="s">
        <v>182</v>
      </c>
      <c r="C92" s="92">
        <v>100</v>
      </c>
      <c r="D92" s="71">
        <v>76.328000000000003</v>
      </c>
    </row>
    <row r="93" spans="1:6" ht="15" customHeight="1" x14ac:dyDescent="0.25">
      <c r="A93" s="72" t="s">
        <v>386</v>
      </c>
      <c r="B93" s="73" t="s">
        <v>498</v>
      </c>
      <c r="C93" s="92">
        <v>0</v>
      </c>
      <c r="D93" s="71">
        <v>5.9039999999999999</v>
      </c>
    </row>
    <row r="94" spans="1:6" ht="15" customHeight="1" x14ac:dyDescent="0.25">
      <c r="A94" s="72" t="s">
        <v>387</v>
      </c>
      <c r="B94" s="73" t="s">
        <v>499</v>
      </c>
      <c r="C94" s="92">
        <v>0</v>
      </c>
      <c r="D94" s="71">
        <v>4.5119999999999996</v>
      </c>
    </row>
    <row r="95" spans="1:6" ht="15" customHeight="1" x14ac:dyDescent="0.25">
      <c r="A95" s="122" t="s">
        <v>36</v>
      </c>
      <c r="B95" s="123"/>
      <c r="C95" s="44">
        <f>SUM(C9,C11:C16,C18:C88,C90:C92)</f>
        <v>55402.597999999998</v>
      </c>
      <c r="D95" s="44">
        <f>SUM(D9,D11:D16,D18:D88,D90:D94)</f>
        <v>56125.386999999973</v>
      </c>
    </row>
    <row r="96" spans="1:6" ht="15" customHeight="1" x14ac:dyDescent="0.25">
      <c r="A96" s="120" t="s">
        <v>291</v>
      </c>
      <c r="B96" s="121"/>
      <c r="C96" s="92">
        <v>2820.4</v>
      </c>
      <c r="D96" s="1"/>
    </row>
    <row r="98" spans="3:3" x14ac:dyDescent="0.25">
      <c r="C98" s="17"/>
    </row>
    <row r="99" spans="3:3" x14ac:dyDescent="0.25">
      <c r="C99" s="17"/>
    </row>
  </sheetData>
  <mergeCells count="8">
    <mergeCell ref="A96:B96"/>
    <mergeCell ref="A95:B95"/>
    <mergeCell ref="B1:C1"/>
    <mergeCell ref="B2:C2"/>
    <mergeCell ref="B3:C3"/>
    <mergeCell ref="B4:C4"/>
    <mergeCell ref="C7:D7"/>
    <mergeCell ref="A6:D6"/>
  </mergeCells>
  <phoneticPr fontId="0" type="noConversion"/>
  <pageMargins left="0.78740157480314965"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I46"/>
  <sheetViews>
    <sheetView zoomScaleNormal="100" workbookViewId="0">
      <pane xSplit="2" ySplit="9" topLeftCell="C25" activePane="bottomRight" state="frozen"/>
      <selection pane="topRight" activeCell="C1" sqref="C1"/>
      <selection pane="bottomLeft" activeCell="A9" sqref="A9"/>
      <selection pane="bottomRight" activeCell="F3" sqref="F3:G3"/>
    </sheetView>
  </sheetViews>
  <sheetFormatPr defaultColWidth="9.109375" defaultRowHeight="13.8" x14ac:dyDescent="0.25"/>
  <cols>
    <col min="1" max="1" width="4.109375" style="39" customWidth="1"/>
    <col min="2" max="2" width="48.5546875" style="4" customWidth="1"/>
    <col min="3" max="3" width="11.5546875" style="4" customWidth="1"/>
    <col min="4" max="4" width="10.88671875" style="4" customWidth="1"/>
    <col min="5" max="7" width="16.6640625" style="4" customWidth="1"/>
    <col min="8" max="16384" width="9.109375" style="4"/>
  </cols>
  <sheetData>
    <row r="1" spans="1:7" ht="15" customHeight="1" x14ac:dyDescent="0.25">
      <c r="E1" s="42" t="s">
        <v>418</v>
      </c>
      <c r="F1" s="130" t="s">
        <v>412</v>
      </c>
      <c r="G1" s="130"/>
    </row>
    <row r="2" spans="1:7" ht="15" customHeight="1" x14ac:dyDescent="0.25">
      <c r="E2" s="42" t="s">
        <v>417</v>
      </c>
      <c r="F2" s="130" t="s">
        <v>500</v>
      </c>
      <c r="G2" s="130"/>
    </row>
    <row r="3" spans="1:7" ht="15" customHeight="1" x14ac:dyDescent="0.25">
      <c r="A3" s="39" t="s">
        <v>46</v>
      </c>
      <c r="E3" s="42"/>
      <c r="F3" s="130" t="s">
        <v>504</v>
      </c>
      <c r="G3" s="130"/>
    </row>
    <row r="4" spans="1:7" ht="15" customHeight="1" x14ac:dyDescent="0.25">
      <c r="E4" s="42"/>
      <c r="F4" s="130" t="s">
        <v>413</v>
      </c>
      <c r="G4" s="130"/>
    </row>
    <row r="5" spans="1:7" ht="14.25" customHeight="1" x14ac:dyDescent="0.25">
      <c r="E5" s="42"/>
      <c r="F5" s="130"/>
      <c r="G5" s="130"/>
    </row>
    <row r="6" spans="1:7" ht="31.5" customHeight="1" x14ac:dyDescent="0.25">
      <c r="A6" s="129" t="s">
        <v>288</v>
      </c>
      <c r="B6" s="129"/>
      <c r="C6" s="129"/>
      <c r="D6" s="129"/>
      <c r="E6" s="129"/>
      <c r="F6" s="129"/>
      <c r="G6" s="129"/>
    </row>
    <row r="7" spans="1:7" ht="15" customHeight="1" x14ac:dyDescent="0.25">
      <c r="G7" s="60" t="s">
        <v>149</v>
      </c>
    </row>
    <row r="8" spans="1:7" ht="15" customHeight="1" x14ac:dyDescent="0.25">
      <c r="A8" s="131" t="s">
        <v>0</v>
      </c>
      <c r="B8" s="131" t="s">
        <v>31</v>
      </c>
      <c r="C8" s="131" t="s">
        <v>428</v>
      </c>
      <c r="D8" s="131" t="s">
        <v>430</v>
      </c>
      <c r="E8" s="132" t="s">
        <v>431</v>
      </c>
      <c r="F8" s="132"/>
      <c r="G8" s="132"/>
    </row>
    <row r="9" spans="1:7" ht="78.75" customHeight="1" x14ac:dyDescent="0.25">
      <c r="A9" s="131"/>
      <c r="B9" s="131"/>
      <c r="C9" s="131"/>
      <c r="D9" s="131"/>
      <c r="E9" s="76" t="s">
        <v>169</v>
      </c>
      <c r="F9" s="76" t="s">
        <v>187</v>
      </c>
      <c r="G9" s="76" t="s">
        <v>51</v>
      </c>
    </row>
    <row r="10" spans="1:7" ht="15" customHeight="1" x14ac:dyDescent="0.25">
      <c r="A10" s="20" t="s">
        <v>366</v>
      </c>
      <c r="B10" s="3" t="s">
        <v>152</v>
      </c>
      <c r="C10" s="94">
        <v>23.8</v>
      </c>
      <c r="D10" s="43">
        <f t="shared" ref="D10:D42" si="0">SUM(E10+F10+G10)</f>
        <v>23.79</v>
      </c>
      <c r="E10" s="46">
        <v>6.9</v>
      </c>
      <c r="F10" s="46">
        <v>0.3</v>
      </c>
      <c r="G10" s="46">
        <v>16.59</v>
      </c>
    </row>
    <row r="11" spans="1:7" ht="15" customHeight="1" x14ac:dyDescent="0.25">
      <c r="A11" s="20" t="s">
        <v>367</v>
      </c>
      <c r="B11" s="3" t="s">
        <v>211</v>
      </c>
      <c r="C11" s="94">
        <v>2.1999999999999997</v>
      </c>
      <c r="D11" s="43">
        <f t="shared" si="0"/>
        <v>1.722</v>
      </c>
      <c r="E11" s="46"/>
      <c r="F11" s="46">
        <v>1.722</v>
      </c>
      <c r="G11" s="46"/>
    </row>
    <row r="12" spans="1:7" ht="15" customHeight="1" x14ac:dyDescent="0.25">
      <c r="A12" s="77" t="s">
        <v>368</v>
      </c>
      <c r="B12" s="1" t="s">
        <v>212</v>
      </c>
      <c r="C12" s="92">
        <v>5.5</v>
      </c>
      <c r="D12" s="43">
        <f t="shared" si="0"/>
        <v>5.4859999999999998</v>
      </c>
      <c r="E12" s="46"/>
      <c r="F12" s="46">
        <v>5.4859999999999998</v>
      </c>
      <c r="G12" s="46"/>
    </row>
    <row r="13" spans="1:7" ht="15" customHeight="1" x14ac:dyDescent="0.25">
      <c r="A13" s="20" t="s">
        <v>369</v>
      </c>
      <c r="B13" s="1" t="s">
        <v>128</v>
      </c>
      <c r="C13" s="92">
        <v>16.100000000000001</v>
      </c>
      <c r="D13" s="43">
        <f t="shared" si="0"/>
        <v>13.972</v>
      </c>
      <c r="E13" s="46">
        <v>0.39800000000000002</v>
      </c>
      <c r="F13" s="46">
        <v>1.095</v>
      </c>
      <c r="G13" s="46">
        <v>12.478999999999999</v>
      </c>
    </row>
    <row r="14" spans="1:7" ht="15" customHeight="1" x14ac:dyDescent="0.25">
      <c r="A14" s="77" t="s">
        <v>370</v>
      </c>
      <c r="B14" s="1" t="s">
        <v>278</v>
      </c>
      <c r="C14" s="92">
        <v>31</v>
      </c>
      <c r="D14" s="43">
        <f t="shared" si="0"/>
        <v>28.53</v>
      </c>
      <c r="E14" s="46">
        <v>2.2370000000000001</v>
      </c>
      <c r="F14" s="46">
        <v>2.5910000000000002</v>
      </c>
      <c r="G14" s="46">
        <v>23.702000000000002</v>
      </c>
    </row>
    <row r="15" spans="1:7" ht="15" customHeight="1" x14ac:dyDescent="0.25">
      <c r="A15" s="20" t="s">
        <v>371</v>
      </c>
      <c r="B15" s="1" t="s">
        <v>4</v>
      </c>
      <c r="C15" s="92">
        <v>8</v>
      </c>
      <c r="D15" s="43">
        <f t="shared" si="0"/>
        <v>7.9630000000000001</v>
      </c>
      <c r="E15" s="46"/>
      <c r="F15" s="46">
        <v>7.9630000000000001</v>
      </c>
      <c r="G15" s="46"/>
    </row>
    <row r="16" spans="1:7" ht="15" customHeight="1" x14ac:dyDescent="0.25">
      <c r="A16" s="20" t="s">
        <v>372</v>
      </c>
      <c r="B16" s="1" t="s">
        <v>5</v>
      </c>
      <c r="C16" s="92">
        <v>4.6999999999999993</v>
      </c>
      <c r="D16" s="43">
        <f t="shared" si="0"/>
        <v>4.6999999999999993</v>
      </c>
      <c r="E16" s="46">
        <v>2.8</v>
      </c>
      <c r="F16" s="46">
        <v>1.9</v>
      </c>
      <c r="G16" s="46"/>
    </row>
    <row r="17" spans="1:7" ht="15" customHeight="1" x14ac:dyDescent="0.25">
      <c r="A17" s="77" t="s">
        <v>373</v>
      </c>
      <c r="B17" s="1" t="s">
        <v>119</v>
      </c>
      <c r="C17" s="92">
        <v>10</v>
      </c>
      <c r="D17" s="43">
        <f t="shared" si="0"/>
        <v>9.5150000000000006</v>
      </c>
      <c r="E17" s="46"/>
      <c r="F17" s="46">
        <v>9.5150000000000006</v>
      </c>
      <c r="G17" s="46"/>
    </row>
    <row r="18" spans="1:7" ht="15" customHeight="1" x14ac:dyDescent="0.25">
      <c r="A18" s="20" t="s">
        <v>374</v>
      </c>
      <c r="B18" s="1" t="s">
        <v>125</v>
      </c>
      <c r="C18" s="92">
        <v>17.600000000000001</v>
      </c>
      <c r="D18" s="43">
        <f t="shared" si="0"/>
        <v>17.190999999999999</v>
      </c>
      <c r="E18" s="46">
        <v>6.9539999999999997</v>
      </c>
      <c r="F18" s="46">
        <v>1.5089999999999999</v>
      </c>
      <c r="G18" s="46">
        <v>8.7279999999999998</v>
      </c>
    </row>
    <row r="19" spans="1:7" ht="15" customHeight="1" x14ac:dyDescent="0.25">
      <c r="A19" s="20" t="s">
        <v>375</v>
      </c>
      <c r="B19" s="1" t="s">
        <v>130</v>
      </c>
      <c r="C19" s="92">
        <v>22</v>
      </c>
      <c r="D19" s="43">
        <f t="shared" si="0"/>
        <v>17.884</v>
      </c>
      <c r="E19" s="46">
        <v>1.119</v>
      </c>
      <c r="F19" s="46">
        <v>1.349</v>
      </c>
      <c r="G19" s="46">
        <v>15.416</v>
      </c>
    </row>
    <row r="20" spans="1:7" ht="15" customHeight="1" x14ac:dyDescent="0.25">
      <c r="A20" s="20" t="s">
        <v>376</v>
      </c>
      <c r="B20" s="1" t="s">
        <v>14</v>
      </c>
      <c r="C20" s="92">
        <v>64.400000000000006</v>
      </c>
      <c r="D20" s="43">
        <f t="shared" si="0"/>
        <v>61.902999999999999</v>
      </c>
      <c r="E20" s="46">
        <v>1.984</v>
      </c>
      <c r="F20" s="46">
        <v>5.5E-2</v>
      </c>
      <c r="G20" s="46">
        <v>59.863999999999997</v>
      </c>
    </row>
    <row r="21" spans="1:7" ht="15" customHeight="1" x14ac:dyDescent="0.25">
      <c r="A21" s="20" t="s">
        <v>377</v>
      </c>
      <c r="B21" s="1" t="s">
        <v>15</v>
      </c>
      <c r="C21" s="92">
        <v>79</v>
      </c>
      <c r="D21" s="43">
        <f t="shared" si="0"/>
        <v>75.160999999999987</v>
      </c>
      <c r="E21" s="46">
        <v>0.373</v>
      </c>
      <c r="F21" s="46">
        <v>7.1999999999999995E-2</v>
      </c>
      <c r="G21" s="46">
        <v>74.715999999999994</v>
      </c>
    </row>
    <row r="22" spans="1:7" ht="15" customHeight="1" x14ac:dyDescent="0.25">
      <c r="A22" s="77" t="s">
        <v>378</v>
      </c>
      <c r="B22" s="1" t="s">
        <v>16</v>
      </c>
      <c r="C22" s="92">
        <v>87.899999999999991</v>
      </c>
      <c r="D22" s="43">
        <f t="shared" si="0"/>
        <v>84.38300000000001</v>
      </c>
      <c r="E22" s="46">
        <v>2.222</v>
      </c>
      <c r="F22" s="46">
        <v>0.315</v>
      </c>
      <c r="G22" s="46">
        <v>81.846000000000004</v>
      </c>
    </row>
    <row r="23" spans="1:7" ht="15" customHeight="1" x14ac:dyDescent="0.25">
      <c r="A23" s="20" t="s">
        <v>379</v>
      </c>
      <c r="B23" s="1" t="s">
        <v>17</v>
      </c>
      <c r="C23" s="92">
        <v>101</v>
      </c>
      <c r="D23" s="43">
        <f t="shared" si="0"/>
        <v>98.710999999999999</v>
      </c>
      <c r="E23" s="46">
        <v>0.51600000000000001</v>
      </c>
      <c r="F23" s="46">
        <v>0.74099999999999999</v>
      </c>
      <c r="G23" s="46">
        <v>97.453999999999994</v>
      </c>
    </row>
    <row r="24" spans="1:7" ht="15" customHeight="1" x14ac:dyDescent="0.25">
      <c r="A24" s="20" t="s">
        <v>380</v>
      </c>
      <c r="B24" s="1" t="s">
        <v>18</v>
      </c>
      <c r="C24" s="92">
        <v>90.399999999999991</v>
      </c>
      <c r="D24" s="43">
        <f t="shared" si="0"/>
        <v>89.164999999999992</v>
      </c>
      <c r="E24" s="46">
        <v>1.681</v>
      </c>
      <c r="F24" s="46">
        <v>0.8</v>
      </c>
      <c r="G24" s="46">
        <v>86.683999999999997</v>
      </c>
    </row>
    <row r="25" spans="1:7" ht="15" customHeight="1" x14ac:dyDescent="0.25">
      <c r="A25" s="77" t="s">
        <v>381</v>
      </c>
      <c r="B25" s="1" t="s">
        <v>19</v>
      </c>
      <c r="C25" s="92">
        <v>137.80000000000001</v>
      </c>
      <c r="D25" s="43">
        <f t="shared" si="0"/>
        <v>135.63899999999998</v>
      </c>
      <c r="E25" s="46">
        <v>4.62</v>
      </c>
      <c r="F25" s="46">
        <v>1.629</v>
      </c>
      <c r="G25" s="46">
        <v>129.38999999999999</v>
      </c>
    </row>
    <row r="26" spans="1:7" ht="15" customHeight="1" x14ac:dyDescent="0.25">
      <c r="A26" s="20" t="s">
        <v>382</v>
      </c>
      <c r="B26" s="1" t="s">
        <v>6</v>
      </c>
      <c r="C26" s="92">
        <v>79.400000000000006</v>
      </c>
      <c r="D26" s="43">
        <f t="shared" si="0"/>
        <v>78.143000000000001</v>
      </c>
      <c r="E26" s="43"/>
      <c r="F26" s="43">
        <v>1.264</v>
      </c>
      <c r="G26" s="43">
        <v>76.879000000000005</v>
      </c>
    </row>
    <row r="27" spans="1:7" ht="15" customHeight="1" x14ac:dyDescent="0.25">
      <c r="A27" s="20" t="s">
        <v>383</v>
      </c>
      <c r="B27" s="1" t="s">
        <v>7</v>
      </c>
      <c r="C27" s="92">
        <v>18.2</v>
      </c>
      <c r="D27" s="43">
        <f t="shared" si="0"/>
        <v>17.399000000000001</v>
      </c>
      <c r="E27" s="46"/>
      <c r="F27" s="46"/>
      <c r="G27" s="46">
        <v>17.399000000000001</v>
      </c>
    </row>
    <row r="28" spans="1:7" ht="15" customHeight="1" x14ac:dyDescent="0.25">
      <c r="A28" s="77" t="s">
        <v>384</v>
      </c>
      <c r="B28" s="89" t="s">
        <v>121</v>
      </c>
      <c r="C28" s="66">
        <v>53.1</v>
      </c>
      <c r="D28" s="43">
        <f t="shared" si="0"/>
        <v>50.945999999999998</v>
      </c>
      <c r="E28" s="95">
        <v>2.4700000000000002</v>
      </c>
      <c r="F28" s="95">
        <v>9.1999999999999998E-2</v>
      </c>
      <c r="G28" s="95">
        <v>48.384</v>
      </c>
    </row>
    <row r="29" spans="1:7" ht="15" customHeight="1" x14ac:dyDescent="0.25">
      <c r="A29" s="20" t="s">
        <v>385</v>
      </c>
      <c r="B29" s="1" t="s">
        <v>146</v>
      </c>
      <c r="C29" s="92">
        <v>17.2</v>
      </c>
      <c r="D29" s="43">
        <f t="shared" si="0"/>
        <v>16.821000000000002</v>
      </c>
      <c r="E29" s="46"/>
      <c r="F29" s="46"/>
      <c r="G29" s="46">
        <v>16.821000000000002</v>
      </c>
    </row>
    <row r="30" spans="1:7" ht="15" customHeight="1" x14ac:dyDescent="0.25">
      <c r="A30" s="20" t="s">
        <v>386</v>
      </c>
      <c r="B30" s="1" t="s">
        <v>32</v>
      </c>
      <c r="C30" s="92">
        <v>38.200000000000003</v>
      </c>
      <c r="D30" s="43">
        <f t="shared" si="0"/>
        <v>36.147999999999996</v>
      </c>
      <c r="E30" s="46">
        <v>31.2</v>
      </c>
      <c r="F30" s="46"/>
      <c r="G30" s="46">
        <v>4.9480000000000004</v>
      </c>
    </row>
    <row r="31" spans="1:7" ht="15" customHeight="1" x14ac:dyDescent="0.25">
      <c r="A31" s="77" t="s">
        <v>387</v>
      </c>
      <c r="B31" s="86" t="s">
        <v>122</v>
      </c>
      <c r="C31" s="96">
        <v>5.1999999999999993</v>
      </c>
      <c r="D31" s="43">
        <f t="shared" si="0"/>
        <v>4.4359999999999999</v>
      </c>
      <c r="E31" s="46">
        <v>4.4359999999999999</v>
      </c>
      <c r="F31" s="46"/>
      <c r="G31" s="46"/>
    </row>
    <row r="32" spans="1:7" ht="15" customHeight="1" x14ac:dyDescent="0.25">
      <c r="A32" s="20" t="s">
        <v>388</v>
      </c>
      <c r="B32" s="1" t="s">
        <v>8</v>
      </c>
      <c r="C32" s="92">
        <v>3</v>
      </c>
      <c r="D32" s="43">
        <f t="shared" si="0"/>
        <v>2.7350000000000003</v>
      </c>
      <c r="E32" s="43">
        <v>1.9950000000000001</v>
      </c>
      <c r="F32" s="43">
        <v>0.74</v>
      </c>
      <c r="G32" s="43"/>
    </row>
    <row r="33" spans="1:9" ht="15" customHeight="1" x14ac:dyDescent="0.25">
      <c r="A33" s="20" t="s">
        <v>389</v>
      </c>
      <c r="B33" s="1" t="s">
        <v>143</v>
      </c>
      <c r="C33" s="92">
        <v>7.5</v>
      </c>
      <c r="D33" s="43">
        <f t="shared" si="0"/>
        <v>7.335</v>
      </c>
      <c r="E33" s="43">
        <v>7.335</v>
      </c>
      <c r="F33" s="43"/>
      <c r="G33" s="43"/>
    </row>
    <row r="34" spans="1:9" ht="15" customHeight="1" x14ac:dyDescent="0.25">
      <c r="A34" s="77" t="s">
        <v>390</v>
      </c>
      <c r="B34" s="1" t="s">
        <v>9</v>
      </c>
      <c r="C34" s="92">
        <v>90</v>
      </c>
      <c r="D34" s="43">
        <f t="shared" si="0"/>
        <v>89.906999999999996</v>
      </c>
      <c r="E34" s="43">
        <v>77.994</v>
      </c>
      <c r="F34" s="43">
        <v>11.913</v>
      </c>
      <c r="G34" s="43"/>
    </row>
    <row r="35" spans="1:9" ht="15" customHeight="1" x14ac:dyDescent="0.25">
      <c r="A35" s="20" t="s">
        <v>391</v>
      </c>
      <c r="B35" s="1" t="s">
        <v>10</v>
      </c>
      <c r="C35" s="92">
        <v>64</v>
      </c>
      <c r="D35" s="43">
        <f t="shared" si="0"/>
        <v>64</v>
      </c>
      <c r="E35" s="46">
        <v>50</v>
      </c>
      <c r="F35" s="46">
        <v>14</v>
      </c>
      <c r="G35" s="46"/>
    </row>
    <row r="36" spans="1:9" ht="15" customHeight="1" x14ac:dyDescent="0.25">
      <c r="A36" s="20" t="s">
        <v>392</v>
      </c>
      <c r="B36" s="1" t="s">
        <v>22</v>
      </c>
      <c r="C36" s="92">
        <v>0.9</v>
      </c>
      <c r="D36" s="43">
        <f t="shared" si="0"/>
        <v>0.184</v>
      </c>
      <c r="E36" s="46">
        <v>9.8000000000000004E-2</v>
      </c>
      <c r="F36" s="46">
        <v>8.5999999999999993E-2</v>
      </c>
      <c r="G36" s="46"/>
    </row>
    <row r="37" spans="1:9" ht="15" customHeight="1" x14ac:dyDescent="0.25">
      <c r="A37" s="20" t="s">
        <v>393</v>
      </c>
      <c r="B37" s="1" t="s">
        <v>42</v>
      </c>
      <c r="C37" s="92">
        <v>2.4</v>
      </c>
      <c r="D37" s="43">
        <f t="shared" si="0"/>
        <v>1.1179999999999999</v>
      </c>
      <c r="E37" s="46">
        <v>0.52800000000000002</v>
      </c>
      <c r="F37" s="46">
        <v>0.59</v>
      </c>
      <c r="G37" s="46"/>
      <c r="H37" s="2"/>
      <c r="I37" s="2"/>
    </row>
    <row r="38" spans="1:9" ht="15" customHeight="1" x14ac:dyDescent="0.25">
      <c r="A38" s="20" t="s">
        <v>394</v>
      </c>
      <c r="B38" s="1" t="s">
        <v>11</v>
      </c>
      <c r="C38" s="92">
        <v>5.6999999999999993</v>
      </c>
      <c r="D38" s="43">
        <f t="shared" si="0"/>
        <v>4.4130000000000003</v>
      </c>
      <c r="E38" s="46">
        <v>3.573</v>
      </c>
      <c r="F38" s="46">
        <v>0.84</v>
      </c>
      <c r="G38" s="46"/>
    </row>
    <row r="39" spans="1:9" ht="15" customHeight="1" x14ac:dyDescent="0.25">
      <c r="A39" s="20" t="s">
        <v>395</v>
      </c>
      <c r="B39" s="1" t="s">
        <v>50</v>
      </c>
      <c r="C39" s="92">
        <v>5.3</v>
      </c>
      <c r="D39" s="43">
        <f t="shared" si="0"/>
        <v>4.1440000000000001</v>
      </c>
      <c r="E39" s="46">
        <v>3.641</v>
      </c>
      <c r="F39" s="46">
        <v>0.503</v>
      </c>
      <c r="G39" s="46"/>
    </row>
    <row r="40" spans="1:9" ht="15" customHeight="1" x14ac:dyDescent="0.25">
      <c r="A40" s="77" t="s">
        <v>396</v>
      </c>
      <c r="B40" s="1" t="s">
        <v>214</v>
      </c>
      <c r="C40" s="92">
        <v>1</v>
      </c>
      <c r="D40" s="43">
        <f t="shared" si="0"/>
        <v>0.91900000000000004</v>
      </c>
      <c r="E40" s="46">
        <v>0.71899999999999997</v>
      </c>
      <c r="F40" s="46">
        <v>0.2</v>
      </c>
      <c r="G40" s="46"/>
    </row>
    <row r="41" spans="1:9" ht="15" customHeight="1" x14ac:dyDescent="0.25">
      <c r="A41" s="20" t="s">
        <v>397</v>
      </c>
      <c r="B41" s="1" t="s">
        <v>3</v>
      </c>
      <c r="C41" s="92">
        <v>445.8</v>
      </c>
      <c r="D41" s="43">
        <f t="shared" si="0"/>
        <v>349.14499999999998</v>
      </c>
      <c r="E41" s="43">
        <v>153.72900000000001</v>
      </c>
      <c r="F41" s="46">
        <v>195.416</v>
      </c>
      <c r="G41" s="43"/>
    </row>
    <row r="42" spans="1:9" ht="15" customHeight="1" x14ac:dyDescent="0.25">
      <c r="A42" s="20" t="s">
        <v>398</v>
      </c>
      <c r="B42" s="1" t="s">
        <v>105</v>
      </c>
      <c r="C42" s="92">
        <v>14.4</v>
      </c>
      <c r="D42" s="43">
        <f t="shared" si="0"/>
        <v>12.507</v>
      </c>
      <c r="E42" s="43"/>
      <c r="F42" s="43">
        <v>12.507</v>
      </c>
      <c r="G42" s="43"/>
    </row>
    <row r="43" spans="1:9" ht="13.5" customHeight="1" x14ac:dyDescent="0.25">
      <c r="A43" s="127" t="s">
        <v>12</v>
      </c>
      <c r="B43" s="128"/>
      <c r="C43" s="97">
        <f t="shared" ref="C43:G43" si="1">SUM(C10:C42)</f>
        <v>1552.7000000000005</v>
      </c>
      <c r="D43" s="45">
        <f t="shared" si="1"/>
        <v>1416.0150000000001</v>
      </c>
      <c r="E43" s="45">
        <f t="shared" si="1"/>
        <v>369.52199999999999</v>
      </c>
      <c r="F43" s="45">
        <f t="shared" si="1"/>
        <v>275.19299999999998</v>
      </c>
      <c r="G43" s="45">
        <f t="shared" si="1"/>
        <v>771.30000000000007</v>
      </c>
    </row>
    <row r="44" spans="1:9" x14ac:dyDescent="0.25">
      <c r="E44" s="17"/>
      <c r="F44" s="17"/>
      <c r="G44" s="17"/>
    </row>
    <row r="45" spans="1:9" x14ac:dyDescent="0.25">
      <c r="D45" s="17"/>
      <c r="E45" s="17"/>
      <c r="F45" s="17"/>
      <c r="G45" s="17"/>
    </row>
    <row r="46" spans="1:9" x14ac:dyDescent="0.25">
      <c r="G46" s="17"/>
    </row>
  </sheetData>
  <mergeCells count="12">
    <mergeCell ref="A43:B43"/>
    <mergeCell ref="A6:G6"/>
    <mergeCell ref="F1:G1"/>
    <mergeCell ref="F2:G2"/>
    <mergeCell ref="F3:G3"/>
    <mergeCell ref="F5:G5"/>
    <mergeCell ref="F4:G4"/>
    <mergeCell ref="C8:C9"/>
    <mergeCell ref="D8:D9"/>
    <mergeCell ref="E8:G8"/>
    <mergeCell ref="A8:A9"/>
    <mergeCell ref="B8:B9"/>
  </mergeCells>
  <phoneticPr fontId="0" type="noConversion"/>
  <pageMargins left="0.7" right="0.7" top="0.75" bottom="0.75" header="0.3" footer="0.3"/>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workbookViewId="0">
      <pane xSplit="4" ySplit="9" topLeftCell="E100" activePane="bottomRight" state="frozen"/>
      <selection pane="topRight" activeCell="E1" sqref="E1"/>
      <selection pane="bottomLeft" activeCell="A13" sqref="A13"/>
      <selection pane="bottomRight" activeCell="F3" sqref="F3:G3"/>
    </sheetView>
  </sheetViews>
  <sheetFormatPr defaultColWidth="9.109375" defaultRowHeight="13.8" x14ac:dyDescent="0.25"/>
  <cols>
    <col min="1" max="1" width="6" style="26" customWidth="1"/>
    <col min="2" max="2" width="6.44140625" style="26" customWidth="1"/>
    <col min="3" max="3" width="38.33203125" style="26" customWidth="1"/>
    <col min="4" max="4" width="46.109375" style="26" customWidth="1"/>
    <col min="5" max="5" width="11.109375" style="26" customWidth="1"/>
    <col min="6" max="6" width="11" style="26" customWidth="1"/>
    <col min="7" max="7" width="11.6640625" style="26" customWidth="1"/>
    <col min="8" max="16384" width="9.109375" style="26"/>
  </cols>
  <sheetData>
    <row r="1" spans="1:7" ht="13.5" customHeight="1" x14ac:dyDescent="0.25">
      <c r="D1" s="42"/>
      <c r="E1" s="42"/>
      <c r="F1" s="130" t="s">
        <v>412</v>
      </c>
      <c r="G1" s="130"/>
    </row>
    <row r="2" spans="1:7" ht="13.5" customHeight="1" x14ac:dyDescent="0.25">
      <c r="D2" s="42"/>
      <c r="E2" s="42"/>
      <c r="F2" s="130" t="s">
        <v>502</v>
      </c>
      <c r="G2" s="130"/>
    </row>
    <row r="3" spans="1:7" ht="13.5" customHeight="1" x14ac:dyDescent="0.25">
      <c r="D3" s="42"/>
      <c r="E3" s="42"/>
      <c r="F3" s="130" t="s">
        <v>504</v>
      </c>
      <c r="G3" s="130"/>
    </row>
    <row r="4" spans="1:7" ht="13.5" customHeight="1" x14ac:dyDescent="0.25">
      <c r="D4" s="42"/>
      <c r="E4" s="42"/>
      <c r="F4" s="130" t="s">
        <v>414</v>
      </c>
      <c r="G4" s="130"/>
    </row>
    <row r="5" spans="1:7" ht="9" customHeight="1" x14ac:dyDescent="0.25">
      <c r="D5" s="74"/>
      <c r="E5" s="74"/>
      <c r="F5" s="74"/>
      <c r="G5" s="74"/>
    </row>
    <row r="6" spans="1:7" ht="34.5" customHeight="1" x14ac:dyDescent="0.25">
      <c r="B6" s="144" t="s">
        <v>434</v>
      </c>
      <c r="C6" s="144"/>
      <c r="D6" s="144"/>
      <c r="E6" s="144"/>
      <c r="F6" s="144"/>
      <c r="G6" s="144"/>
    </row>
    <row r="7" spans="1:7" ht="16.5" customHeight="1" x14ac:dyDescent="0.25">
      <c r="B7" s="84"/>
      <c r="C7" s="84"/>
      <c r="D7" s="84"/>
      <c r="E7" s="84"/>
      <c r="F7" s="84"/>
      <c r="G7" s="116" t="s">
        <v>149</v>
      </c>
    </row>
    <row r="8" spans="1:7" ht="16.5" customHeight="1" x14ac:dyDescent="0.25">
      <c r="A8" s="133" t="s">
        <v>113</v>
      </c>
      <c r="B8" s="133" t="s">
        <v>20</v>
      </c>
      <c r="C8" s="133" t="s">
        <v>63</v>
      </c>
      <c r="D8" s="133" t="s">
        <v>66</v>
      </c>
      <c r="E8" s="133" t="s">
        <v>428</v>
      </c>
      <c r="F8" s="133" t="s">
        <v>432</v>
      </c>
      <c r="G8" s="133"/>
    </row>
    <row r="9" spans="1:7" ht="35.25" customHeight="1" x14ac:dyDescent="0.25">
      <c r="A9" s="133"/>
      <c r="B9" s="133"/>
      <c r="C9" s="133"/>
      <c r="D9" s="133"/>
      <c r="E9" s="133"/>
      <c r="F9" s="78" t="s">
        <v>286</v>
      </c>
      <c r="G9" s="78" t="s">
        <v>2</v>
      </c>
    </row>
    <row r="10" spans="1:7" ht="18" customHeight="1" x14ac:dyDescent="0.25">
      <c r="A10" s="78" t="s">
        <v>366</v>
      </c>
      <c r="B10" s="135" t="s">
        <v>23</v>
      </c>
      <c r="C10" s="27" t="s">
        <v>152</v>
      </c>
      <c r="D10" s="40" t="s">
        <v>168</v>
      </c>
      <c r="E10" s="50">
        <v>471.1</v>
      </c>
      <c r="F10" s="43">
        <v>471.1</v>
      </c>
      <c r="G10" s="43">
        <v>317</v>
      </c>
    </row>
    <row r="11" spans="1:7" ht="18" customHeight="1" x14ac:dyDescent="0.25">
      <c r="A11" s="78" t="s">
        <v>367</v>
      </c>
      <c r="B11" s="136"/>
      <c r="C11" s="82" t="s">
        <v>211</v>
      </c>
      <c r="D11" s="82" t="s">
        <v>218</v>
      </c>
      <c r="E11" s="50">
        <v>153.1</v>
      </c>
      <c r="F11" s="43">
        <v>153.1</v>
      </c>
      <c r="G11" s="43">
        <v>97.9</v>
      </c>
    </row>
    <row r="12" spans="1:7" ht="18" customHeight="1" x14ac:dyDescent="0.25">
      <c r="A12" s="78" t="s">
        <v>368</v>
      </c>
      <c r="B12" s="136"/>
      <c r="C12" s="82" t="s">
        <v>212</v>
      </c>
      <c r="D12" s="82" t="s">
        <v>215</v>
      </c>
      <c r="E12" s="50">
        <v>287.8</v>
      </c>
      <c r="F12" s="43">
        <v>287.8</v>
      </c>
      <c r="G12" s="43">
        <v>188.1</v>
      </c>
    </row>
    <row r="13" spans="1:7" ht="18" customHeight="1" x14ac:dyDescent="0.25">
      <c r="A13" s="78" t="s">
        <v>369</v>
      </c>
      <c r="B13" s="136"/>
      <c r="C13" s="82" t="s">
        <v>128</v>
      </c>
      <c r="D13" s="82" t="s">
        <v>129</v>
      </c>
      <c r="E13" s="50">
        <v>293.49999999999994</v>
      </c>
      <c r="F13" s="43">
        <v>293.12400000000002</v>
      </c>
      <c r="G13" s="43">
        <v>210.399</v>
      </c>
    </row>
    <row r="14" spans="1:7" ht="18" customHeight="1" x14ac:dyDescent="0.25">
      <c r="A14" s="78" t="s">
        <v>370</v>
      </c>
      <c r="B14" s="136"/>
      <c r="C14" s="82" t="s">
        <v>278</v>
      </c>
      <c r="D14" s="82" t="s">
        <v>279</v>
      </c>
      <c r="E14" s="50">
        <v>523.4</v>
      </c>
      <c r="F14" s="43">
        <v>523.37400000000002</v>
      </c>
      <c r="G14" s="43">
        <v>368.6</v>
      </c>
    </row>
    <row r="15" spans="1:7" ht="18" customHeight="1" x14ac:dyDescent="0.25">
      <c r="A15" s="78" t="s">
        <v>371</v>
      </c>
      <c r="B15" s="136"/>
      <c r="C15" s="82" t="s">
        <v>4</v>
      </c>
      <c r="D15" s="82" t="s">
        <v>64</v>
      </c>
      <c r="E15" s="50">
        <v>368.20000000000005</v>
      </c>
      <c r="F15" s="43">
        <v>368.2</v>
      </c>
      <c r="G15" s="43">
        <v>183.5</v>
      </c>
    </row>
    <row r="16" spans="1:7" ht="18" customHeight="1" x14ac:dyDescent="0.25">
      <c r="A16" s="78" t="s">
        <v>372</v>
      </c>
      <c r="B16" s="136"/>
      <c r="C16" s="82" t="s">
        <v>5</v>
      </c>
      <c r="D16" s="82" t="s">
        <v>65</v>
      </c>
      <c r="E16" s="50">
        <v>335.90000000000003</v>
      </c>
      <c r="F16" s="43">
        <v>335.9</v>
      </c>
      <c r="G16" s="43">
        <v>230.2</v>
      </c>
    </row>
    <row r="17" spans="1:7" ht="18" customHeight="1" x14ac:dyDescent="0.25">
      <c r="A17" s="78" t="s">
        <v>373</v>
      </c>
      <c r="B17" s="136"/>
      <c r="C17" s="1" t="s">
        <v>119</v>
      </c>
      <c r="D17" s="82" t="s">
        <v>120</v>
      </c>
      <c r="E17" s="50">
        <v>360</v>
      </c>
      <c r="F17" s="43">
        <v>360</v>
      </c>
      <c r="G17" s="43">
        <v>177.1</v>
      </c>
    </row>
    <row r="18" spans="1:7" ht="18" customHeight="1" x14ac:dyDescent="0.25">
      <c r="A18" s="78" t="s">
        <v>374</v>
      </c>
      <c r="B18" s="136"/>
      <c r="C18" s="1" t="s">
        <v>126</v>
      </c>
      <c r="D18" s="82" t="s">
        <v>336</v>
      </c>
      <c r="E18" s="50">
        <v>26.900000000000002</v>
      </c>
      <c r="F18" s="43">
        <v>26.9</v>
      </c>
      <c r="G18" s="43">
        <v>17.8</v>
      </c>
    </row>
    <row r="19" spans="1:7" ht="18" customHeight="1" x14ac:dyDescent="0.25">
      <c r="A19" s="78" t="s">
        <v>375</v>
      </c>
      <c r="B19" s="136"/>
      <c r="C19" s="82" t="s">
        <v>130</v>
      </c>
      <c r="D19" s="82" t="s">
        <v>131</v>
      </c>
      <c r="E19" s="50">
        <v>277.59999999999997</v>
      </c>
      <c r="F19" s="43">
        <v>277.60000000000002</v>
      </c>
      <c r="G19" s="43">
        <v>202</v>
      </c>
    </row>
    <row r="20" spans="1:7" ht="18" customHeight="1" x14ac:dyDescent="0.25">
      <c r="A20" s="78" t="s">
        <v>376</v>
      </c>
      <c r="B20" s="136"/>
      <c r="C20" s="82" t="s">
        <v>14</v>
      </c>
      <c r="D20" s="82" t="s">
        <v>85</v>
      </c>
      <c r="E20" s="50">
        <v>374.9</v>
      </c>
      <c r="F20" s="43">
        <v>374.9</v>
      </c>
      <c r="G20" s="43">
        <v>309.5</v>
      </c>
    </row>
    <row r="21" spans="1:7" ht="18" customHeight="1" x14ac:dyDescent="0.25">
      <c r="A21" s="78" t="s">
        <v>377</v>
      </c>
      <c r="B21" s="136"/>
      <c r="C21" s="82" t="s">
        <v>15</v>
      </c>
      <c r="D21" s="82" t="s">
        <v>86</v>
      </c>
      <c r="E21" s="50">
        <v>533.79999999999995</v>
      </c>
      <c r="F21" s="43">
        <v>533.41200000000003</v>
      </c>
      <c r="G21" s="43">
        <v>452.2</v>
      </c>
    </row>
    <row r="22" spans="1:7" ht="18" customHeight="1" x14ac:dyDescent="0.25">
      <c r="A22" s="78" t="s">
        <v>378</v>
      </c>
      <c r="B22" s="136"/>
      <c r="C22" s="82" t="s">
        <v>16</v>
      </c>
      <c r="D22" s="50" t="s">
        <v>87</v>
      </c>
      <c r="E22" s="50">
        <v>497.70000000000005</v>
      </c>
      <c r="F22" s="43">
        <v>497.6</v>
      </c>
      <c r="G22" s="43">
        <v>345.7</v>
      </c>
    </row>
    <row r="23" spans="1:7" ht="18" customHeight="1" x14ac:dyDescent="0.25">
      <c r="A23" s="78" t="s">
        <v>379</v>
      </c>
      <c r="B23" s="136"/>
      <c r="C23" s="82" t="s">
        <v>17</v>
      </c>
      <c r="D23" s="82" t="s">
        <v>88</v>
      </c>
      <c r="E23" s="50">
        <v>473.59999999999997</v>
      </c>
      <c r="F23" s="43">
        <v>473.589</v>
      </c>
      <c r="G23" s="43">
        <v>373.2</v>
      </c>
    </row>
    <row r="24" spans="1:7" ht="18" customHeight="1" x14ac:dyDescent="0.25">
      <c r="A24" s="78" t="s">
        <v>380</v>
      </c>
      <c r="B24" s="136"/>
      <c r="C24" s="82" t="s">
        <v>18</v>
      </c>
      <c r="D24" s="82" t="s">
        <v>89</v>
      </c>
      <c r="E24" s="50">
        <v>417.7</v>
      </c>
      <c r="F24" s="43">
        <v>417.7</v>
      </c>
      <c r="G24" s="43">
        <v>351.6</v>
      </c>
    </row>
    <row r="25" spans="1:7" ht="18" customHeight="1" x14ac:dyDescent="0.25">
      <c r="A25" s="78" t="s">
        <v>381</v>
      </c>
      <c r="B25" s="136"/>
      <c r="C25" s="82" t="s">
        <v>19</v>
      </c>
      <c r="D25" s="82" t="s">
        <v>90</v>
      </c>
      <c r="E25" s="50">
        <v>708.5</v>
      </c>
      <c r="F25" s="43">
        <v>708.46299999999997</v>
      </c>
      <c r="G25" s="43">
        <v>588</v>
      </c>
    </row>
    <row r="26" spans="1:7" ht="18" customHeight="1" x14ac:dyDescent="0.25">
      <c r="A26" s="78" t="s">
        <v>382</v>
      </c>
      <c r="B26" s="136"/>
      <c r="C26" s="82" t="s">
        <v>6</v>
      </c>
      <c r="D26" s="82" t="s">
        <v>91</v>
      </c>
      <c r="E26" s="50">
        <v>1050.4000000000001</v>
      </c>
      <c r="F26" s="43">
        <v>1050.4000000000001</v>
      </c>
      <c r="G26" s="43">
        <v>1000.8</v>
      </c>
    </row>
    <row r="27" spans="1:7" ht="18" customHeight="1" x14ac:dyDescent="0.25">
      <c r="A27" s="78" t="s">
        <v>383</v>
      </c>
      <c r="B27" s="136"/>
      <c r="C27" s="82" t="s">
        <v>7</v>
      </c>
      <c r="D27" s="82" t="s">
        <v>92</v>
      </c>
      <c r="E27" s="50">
        <v>293.5</v>
      </c>
      <c r="F27" s="43">
        <v>293.5</v>
      </c>
      <c r="G27" s="43">
        <v>281.39999999999998</v>
      </c>
    </row>
    <row r="28" spans="1:7" ht="18" customHeight="1" x14ac:dyDescent="0.25">
      <c r="A28" s="78" t="s">
        <v>384</v>
      </c>
      <c r="B28" s="136" t="s">
        <v>23</v>
      </c>
      <c r="C28" s="89" t="s">
        <v>121</v>
      </c>
      <c r="D28" s="89" t="s">
        <v>118</v>
      </c>
      <c r="E28" s="66">
        <v>587.1</v>
      </c>
      <c r="F28" s="43">
        <v>587.1</v>
      </c>
      <c r="G28" s="43">
        <v>435.6</v>
      </c>
    </row>
    <row r="29" spans="1:7" ht="29.25" customHeight="1" x14ac:dyDescent="0.25">
      <c r="A29" s="78" t="s">
        <v>385</v>
      </c>
      <c r="B29" s="137"/>
      <c r="C29" s="82" t="s">
        <v>214</v>
      </c>
      <c r="D29" s="82" t="s">
        <v>132</v>
      </c>
      <c r="E29" s="43">
        <v>7.5</v>
      </c>
      <c r="F29" s="43">
        <v>7.5</v>
      </c>
      <c r="G29" s="43"/>
    </row>
    <row r="30" spans="1:7" ht="18" customHeight="1" x14ac:dyDescent="0.25">
      <c r="A30" s="78" t="s">
        <v>386</v>
      </c>
      <c r="B30" s="135" t="s">
        <v>24</v>
      </c>
      <c r="C30" s="37" t="s">
        <v>128</v>
      </c>
      <c r="D30" s="138" t="s">
        <v>167</v>
      </c>
      <c r="E30" s="66">
        <v>1.6</v>
      </c>
      <c r="F30" s="43">
        <v>0.94399999999999995</v>
      </c>
      <c r="G30" s="43">
        <v>0.121</v>
      </c>
    </row>
    <row r="31" spans="1:7" ht="18" customHeight="1" x14ac:dyDescent="0.25">
      <c r="A31" s="78" t="s">
        <v>387</v>
      </c>
      <c r="B31" s="136"/>
      <c r="C31" s="37" t="s">
        <v>119</v>
      </c>
      <c r="D31" s="139"/>
      <c r="E31" s="66">
        <v>31.3</v>
      </c>
      <c r="F31" s="43">
        <v>31.3</v>
      </c>
      <c r="G31" s="43">
        <v>3.8</v>
      </c>
    </row>
    <row r="32" spans="1:7" ht="18" customHeight="1" x14ac:dyDescent="0.25">
      <c r="A32" s="78" t="s">
        <v>388</v>
      </c>
      <c r="B32" s="136"/>
      <c r="C32" s="37" t="s">
        <v>44</v>
      </c>
      <c r="D32" s="139"/>
      <c r="E32" s="66">
        <v>0</v>
      </c>
      <c r="F32" s="43">
        <v>0</v>
      </c>
      <c r="G32" s="43"/>
    </row>
    <row r="33" spans="1:7" ht="18" customHeight="1" x14ac:dyDescent="0.25">
      <c r="A33" s="78" t="s">
        <v>389</v>
      </c>
      <c r="B33" s="136"/>
      <c r="C33" s="37" t="s">
        <v>22</v>
      </c>
      <c r="D33" s="139"/>
      <c r="E33" s="66">
        <v>2</v>
      </c>
      <c r="F33" s="43">
        <v>1.5309999999999999</v>
      </c>
      <c r="G33" s="43"/>
    </row>
    <row r="34" spans="1:7" ht="18" customHeight="1" x14ac:dyDescent="0.25">
      <c r="A34" s="78" t="s">
        <v>390</v>
      </c>
      <c r="B34" s="136"/>
      <c r="C34" s="37" t="s">
        <v>298</v>
      </c>
      <c r="D34" s="139"/>
      <c r="E34" s="66">
        <v>37.700000000000003</v>
      </c>
      <c r="F34" s="43">
        <v>36.771999999999998</v>
      </c>
      <c r="G34" s="43"/>
    </row>
    <row r="35" spans="1:7" ht="29.25" customHeight="1" x14ac:dyDescent="0.25">
      <c r="A35" s="78" t="s">
        <v>391</v>
      </c>
      <c r="B35" s="137"/>
      <c r="C35" s="82" t="s">
        <v>280</v>
      </c>
      <c r="D35" s="140"/>
      <c r="E35" s="66">
        <v>30.3</v>
      </c>
      <c r="F35" s="66">
        <v>30.245999999999999</v>
      </c>
      <c r="G35" s="66"/>
    </row>
    <row r="36" spans="1:7" ht="18" customHeight="1" x14ac:dyDescent="0.25">
      <c r="A36" s="78" t="s">
        <v>392</v>
      </c>
      <c r="B36" s="141" t="s">
        <v>26</v>
      </c>
      <c r="C36" s="82" t="s">
        <v>146</v>
      </c>
      <c r="D36" s="82" t="s">
        <v>145</v>
      </c>
      <c r="E36" s="50">
        <v>211.5</v>
      </c>
      <c r="F36" s="43">
        <v>211.5</v>
      </c>
      <c r="G36" s="43">
        <v>182.6</v>
      </c>
    </row>
    <row r="37" spans="1:7" ht="18" customHeight="1" x14ac:dyDescent="0.25">
      <c r="A37" s="78" t="s">
        <v>393</v>
      </c>
      <c r="B37" s="141"/>
      <c r="C37" s="82" t="s">
        <v>39</v>
      </c>
      <c r="D37" s="82" t="s">
        <v>67</v>
      </c>
      <c r="E37" s="50">
        <v>1233.1599999999999</v>
      </c>
      <c r="F37" s="43">
        <v>1233.1600000000001</v>
      </c>
      <c r="G37" s="43">
        <v>1049.0999999999999</v>
      </c>
    </row>
    <row r="38" spans="1:7" ht="18" customHeight="1" x14ac:dyDescent="0.25">
      <c r="A38" s="78" t="s">
        <v>394</v>
      </c>
      <c r="B38" s="141"/>
      <c r="C38" s="37" t="s">
        <v>126</v>
      </c>
      <c r="D38" s="82" t="s">
        <v>127</v>
      </c>
      <c r="E38" s="50">
        <v>17</v>
      </c>
      <c r="F38" s="43">
        <v>17</v>
      </c>
      <c r="G38" s="43">
        <v>16.7</v>
      </c>
    </row>
    <row r="39" spans="1:7" ht="28.5" customHeight="1" x14ac:dyDescent="0.25">
      <c r="A39" s="78" t="s">
        <v>395</v>
      </c>
      <c r="B39" s="141"/>
      <c r="C39" s="138" t="s">
        <v>280</v>
      </c>
      <c r="D39" s="82" t="s">
        <v>281</v>
      </c>
      <c r="E39" s="50">
        <v>94.2</v>
      </c>
      <c r="F39" s="43">
        <v>94.085999999999999</v>
      </c>
      <c r="G39" s="43">
        <v>92.2</v>
      </c>
    </row>
    <row r="40" spans="1:7" ht="18" customHeight="1" x14ac:dyDescent="0.25">
      <c r="A40" s="78" t="s">
        <v>396</v>
      </c>
      <c r="B40" s="141"/>
      <c r="C40" s="140"/>
      <c r="D40" s="82" t="s">
        <v>200</v>
      </c>
      <c r="E40" s="50">
        <v>41.599999999999994</v>
      </c>
      <c r="F40" s="43">
        <v>41.374000000000002</v>
      </c>
      <c r="G40" s="43">
        <v>37.4</v>
      </c>
    </row>
    <row r="41" spans="1:7" ht="28.5" customHeight="1" x14ac:dyDescent="0.25">
      <c r="A41" s="78" t="s">
        <v>397</v>
      </c>
      <c r="B41" s="135" t="s">
        <v>30</v>
      </c>
      <c r="C41" s="82" t="s">
        <v>8</v>
      </c>
      <c r="D41" s="82" t="s">
        <v>101</v>
      </c>
      <c r="E41" s="50">
        <v>675.6</v>
      </c>
      <c r="F41" s="43">
        <v>675.6</v>
      </c>
      <c r="G41" s="43">
        <v>595.9</v>
      </c>
    </row>
    <row r="42" spans="1:7" ht="18" customHeight="1" x14ac:dyDescent="0.25">
      <c r="A42" s="78" t="s">
        <v>398</v>
      </c>
      <c r="B42" s="136"/>
      <c r="C42" s="82" t="s">
        <v>143</v>
      </c>
      <c r="D42" s="82" t="s">
        <v>274</v>
      </c>
      <c r="E42" s="50">
        <v>88</v>
      </c>
      <c r="F42" s="43">
        <v>87.847999999999999</v>
      </c>
      <c r="G42" s="98">
        <v>69.3</v>
      </c>
    </row>
    <row r="43" spans="1:7" ht="18" customHeight="1" x14ac:dyDescent="0.25">
      <c r="A43" s="78" t="s">
        <v>399</v>
      </c>
      <c r="B43" s="136"/>
      <c r="C43" s="143" t="s">
        <v>44</v>
      </c>
      <c r="D43" s="82" t="s">
        <v>69</v>
      </c>
      <c r="E43" s="50">
        <v>552.70000000000005</v>
      </c>
      <c r="F43" s="43">
        <v>552.70000000000005</v>
      </c>
      <c r="G43" s="43">
        <v>350.2</v>
      </c>
    </row>
    <row r="44" spans="1:7" ht="18" customHeight="1" x14ac:dyDescent="0.25">
      <c r="A44" s="78" t="s">
        <v>400</v>
      </c>
      <c r="B44" s="136"/>
      <c r="C44" s="143"/>
      <c r="D44" s="82" t="s">
        <v>68</v>
      </c>
      <c r="E44" s="50">
        <v>36</v>
      </c>
      <c r="F44" s="43">
        <v>36</v>
      </c>
      <c r="G44" s="43"/>
    </row>
    <row r="45" spans="1:7" ht="18" customHeight="1" x14ac:dyDescent="0.25">
      <c r="A45" s="78" t="s">
        <v>402</v>
      </c>
      <c r="B45" s="136"/>
      <c r="C45" s="83" t="s">
        <v>9</v>
      </c>
      <c r="D45" s="82" t="s">
        <v>275</v>
      </c>
      <c r="E45" s="50">
        <v>35</v>
      </c>
      <c r="F45" s="43">
        <v>35</v>
      </c>
      <c r="G45" s="43"/>
    </row>
    <row r="46" spans="1:7" ht="18" customHeight="1" x14ac:dyDescent="0.25">
      <c r="A46" s="78" t="s">
        <v>401</v>
      </c>
      <c r="B46" s="136"/>
      <c r="C46" s="82" t="s">
        <v>10</v>
      </c>
      <c r="D46" s="82" t="s">
        <v>70</v>
      </c>
      <c r="E46" s="50">
        <v>634.70000000000005</v>
      </c>
      <c r="F46" s="43">
        <v>634.70000000000005</v>
      </c>
      <c r="G46" s="43">
        <v>535.1</v>
      </c>
    </row>
    <row r="47" spans="1:7" ht="18" customHeight="1" x14ac:dyDescent="0.25">
      <c r="A47" s="78" t="s">
        <v>403</v>
      </c>
      <c r="B47" s="136"/>
      <c r="C47" s="82" t="s">
        <v>22</v>
      </c>
      <c r="D47" s="82" t="s">
        <v>71</v>
      </c>
      <c r="E47" s="50">
        <v>121.89999999999999</v>
      </c>
      <c r="F47" s="43">
        <v>121.355</v>
      </c>
      <c r="G47" s="43">
        <v>65.045000000000002</v>
      </c>
    </row>
    <row r="48" spans="1:7" ht="18" customHeight="1" x14ac:dyDescent="0.25">
      <c r="A48" s="78" t="s">
        <v>404</v>
      </c>
      <c r="B48" s="136"/>
      <c r="C48" s="82" t="s">
        <v>42</v>
      </c>
      <c r="D48" s="82" t="s">
        <v>72</v>
      </c>
      <c r="E48" s="50">
        <v>112.3</v>
      </c>
      <c r="F48" s="43">
        <v>112.14</v>
      </c>
      <c r="G48" s="43">
        <v>89.498000000000005</v>
      </c>
    </row>
    <row r="49" spans="1:7" ht="18" customHeight="1" x14ac:dyDescent="0.25">
      <c r="A49" s="78" t="s">
        <v>405</v>
      </c>
      <c r="B49" s="136"/>
      <c r="C49" s="82" t="s">
        <v>11</v>
      </c>
      <c r="D49" s="82" t="s">
        <v>73</v>
      </c>
      <c r="E49" s="50">
        <v>169.9</v>
      </c>
      <c r="F49" s="43">
        <v>169.9</v>
      </c>
      <c r="G49" s="43">
        <v>120.4</v>
      </c>
    </row>
    <row r="50" spans="1:7" ht="18" customHeight="1" x14ac:dyDescent="0.25">
      <c r="A50" s="78" t="s">
        <v>406</v>
      </c>
      <c r="B50" s="137"/>
      <c r="C50" s="82" t="s">
        <v>50</v>
      </c>
      <c r="D50" s="82" t="s">
        <v>74</v>
      </c>
      <c r="E50" s="50">
        <v>165</v>
      </c>
      <c r="F50" s="43">
        <v>164.999</v>
      </c>
      <c r="G50" s="43">
        <v>133.69999999999999</v>
      </c>
    </row>
    <row r="51" spans="1:7" ht="29.25" customHeight="1" x14ac:dyDescent="0.25">
      <c r="A51" s="78" t="s">
        <v>407</v>
      </c>
      <c r="B51" s="141" t="s">
        <v>28</v>
      </c>
      <c r="C51" s="82" t="s">
        <v>214</v>
      </c>
      <c r="D51" s="82" t="s">
        <v>213</v>
      </c>
      <c r="E51" s="50">
        <v>804</v>
      </c>
      <c r="F51" s="43">
        <v>803.99</v>
      </c>
      <c r="G51" s="43">
        <v>745.89200000000005</v>
      </c>
    </row>
    <row r="52" spans="1:7" ht="30.75" customHeight="1" thickBot="1" x14ac:dyDescent="0.3">
      <c r="A52" s="59" t="s">
        <v>408</v>
      </c>
      <c r="B52" s="141"/>
      <c r="C52" s="37" t="s">
        <v>138</v>
      </c>
      <c r="D52" s="37" t="s">
        <v>137</v>
      </c>
      <c r="E52" s="99">
        <v>126.3</v>
      </c>
      <c r="F52" s="100">
        <v>126.102</v>
      </c>
      <c r="G52" s="100">
        <v>118.2</v>
      </c>
    </row>
    <row r="53" spans="1:7" ht="15.9" customHeight="1" thickBot="1" x14ac:dyDescent="0.3">
      <c r="A53" s="53" t="s">
        <v>409</v>
      </c>
      <c r="B53" s="62"/>
      <c r="C53" s="54" t="s">
        <v>3</v>
      </c>
      <c r="D53" s="54"/>
      <c r="E53" s="64">
        <f>SUM(E54:E100)</f>
        <v>16088.839999999998</v>
      </c>
      <c r="F53" s="64">
        <f t="shared" ref="F53:G53" si="0">SUM(F54:F100)</f>
        <v>14954.362999999999</v>
      </c>
      <c r="G53" s="64">
        <f t="shared" si="0"/>
        <v>4026.0040000000004</v>
      </c>
    </row>
    <row r="54" spans="1:7" ht="18" customHeight="1" x14ac:dyDescent="0.25">
      <c r="A54" s="58" t="s">
        <v>301</v>
      </c>
      <c r="B54" s="137" t="s">
        <v>23</v>
      </c>
      <c r="C54" s="139" t="s">
        <v>3</v>
      </c>
      <c r="D54" s="51" t="s">
        <v>112</v>
      </c>
      <c r="E54" s="101">
        <v>16</v>
      </c>
      <c r="F54" s="102">
        <v>15.851000000000001</v>
      </c>
      <c r="G54" s="52"/>
    </row>
    <row r="55" spans="1:7" ht="18" customHeight="1" x14ac:dyDescent="0.25">
      <c r="A55" s="78" t="s">
        <v>302</v>
      </c>
      <c r="B55" s="141"/>
      <c r="C55" s="139"/>
      <c r="D55" s="82" t="s">
        <v>208</v>
      </c>
      <c r="E55" s="50">
        <v>26.8</v>
      </c>
      <c r="F55" s="43">
        <v>22.446999999999999</v>
      </c>
      <c r="G55" s="45"/>
    </row>
    <row r="56" spans="1:7" ht="18" customHeight="1" x14ac:dyDescent="0.25">
      <c r="A56" s="78" t="s">
        <v>303</v>
      </c>
      <c r="B56" s="141"/>
      <c r="C56" s="139"/>
      <c r="D56" s="82" t="s">
        <v>199</v>
      </c>
      <c r="E56" s="50">
        <v>23.5</v>
      </c>
      <c r="F56" s="43">
        <v>23.425000000000001</v>
      </c>
      <c r="G56" s="45"/>
    </row>
    <row r="57" spans="1:7" ht="18" customHeight="1" x14ac:dyDescent="0.25">
      <c r="A57" s="78" t="s">
        <v>304</v>
      </c>
      <c r="B57" s="141"/>
      <c r="C57" s="139"/>
      <c r="D57" s="82" t="s">
        <v>115</v>
      </c>
      <c r="E57" s="50">
        <v>128.80000000000001</v>
      </c>
      <c r="F57" s="43">
        <v>128.732</v>
      </c>
      <c r="G57" s="45"/>
    </row>
    <row r="58" spans="1:7" ht="18" customHeight="1" x14ac:dyDescent="0.25">
      <c r="A58" s="78" t="s">
        <v>305</v>
      </c>
      <c r="B58" s="141"/>
      <c r="C58" s="139"/>
      <c r="D58" s="82" t="s">
        <v>77</v>
      </c>
      <c r="E58" s="50">
        <v>70</v>
      </c>
      <c r="F58" s="43">
        <v>69.983000000000004</v>
      </c>
      <c r="G58" s="45"/>
    </row>
    <row r="59" spans="1:7" ht="18" customHeight="1" x14ac:dyDescent="0.25">
      <c r="A59" s="58" t="s">
        <v>306</v>
      </c>
      <c r="B59" s="141"/>
      <c r="C59" s="139"/>
      <c r="D59" s="82" t="s">
        <v>271</v>
      </c>
      <c r="E59" s="50">
        <v>235.29999999999998</v>
      </c>
      <c r="F59" s="43">
        <v>235.3</v>
      </c>
      <c r="G59" s="45"/>
    </row>
    <row r="60" spans="1:7" ht="18" customHeight="1" x14ac:dyDescent="0.25">
      <c r="A60" s="78" t="s">
        <v>307</v>
      </c>
      <c r="B60" s="141"/>
      <c r="C60" s="139"/>
      <c r="D60" s="82" t="s">
        <v>282</v>
      </c>
      <c r="E60" s="50">
        <v>26</v>
      </c>
      <c r="F60" s="43">
        <v>26</v>
      </c>
      <c r="G60" s="45"/>
    </row>
    <row r="61" spans="1:7" ht="18" customHeight="1" x14ac:dyDescent="0.25">
      <c r="A61" s="78" t="s">
        <v>308</v>
      </c>
      <c r="B61" s="141"/>
      <c r="C61" s="139"/>
      <c r="D61" s="82" t="s">
        <v>283</v>
      </c>
      <c r="E61" s="50">
        <v>45</v>
      </c>
      <c r="F61" s="43">
        <v>45</v>
      </c>
      <c r="G61" s="45"/>
    </row>
    <row r="62" spans="1:7" ht="18" customHeight="1" x14ac:dyDescent="0.25">
      <c r="A62" s="78" t="s">
        <v>309</v>
      </c>
      <c r="B62" s="141"/>
      <c r="C62" s="140"/>
      <c r="D62" s="82" t="s">
        <v>75</v>
      </c>
      <c r="E62" s="50">
        <v>49</v>
      </c>
      <c r="F62" s="43">
        <v>49</v>
      </c>
      <c r="G62" s="43"/>
    </row>
    <row r="63" spans="1:7" ht="18" customHeight="1" x14ac:dyDescent="0.25">
      <c r="A63" s="78" t="s">
        <v>310</v>
      </c>
      <c r="B63" s="141" t="s">
        <v>24</v>
      </c>
      <c r="C63" s="143" t="s">
        <v>3</v>
      </c>
      <c r="D63" s="82" t="s">
        <v>244</v>
      </c>
      <c r="E63" s="50">
        <v>36.9</v>
      </c>
      <c r="F63" s="43">
        <v>36.883000000000003</v>
      </c>
      <c r="G63" s="43"/>
    </row>
    <row r="64" spans="1:7" ht="18" customHeight="1" x14ac:dyDescent="0.25">
      <c r="A64" s="58" t="s">
        <v>311</v>
      </c>
      <c r="B64" s="141"/>
      <c r="C64" s="143"/>
      <c r="D64" s="82" t="s">
        <v>219</v>
      </c>
      <c r="E64" s="47">
        <v>74.3</v>
      </c>
      <c r="F64" s="43">
        <v>74.3</v>
      </c>
      <c r="G64" s="43"/>
    </row>
    <row r="65" spans="1:8" ht="18" customHeight="1" x14ac:dyDescent="0.25">
      <c r="A65" s="78" t="s">
        <v>312</v>
      </c>
      <c r="B65" s="141"/>
      <c r="C65" s="143"/>
      <c r="D65" s="82" t="s">
        <v>163</v>
      </c>
      <c r="E65" s="47">
        <v>1519.6</v>
      </c>
      <c r="F65" s="43">
        <v>1447.355</v>
      </c>
      <c r="G65" s="43"/>
    </row>
    <row r="66" spans="1:8" ht="18" customHeight="1" x14ac:dyDescent="0.25">
      <c r="A66" s="78" t="s">
        <v>313</v>
      </c>
      <c r="B66" s="141"/>
      <c r="C66" s="143"/>
      <c r="D66" s="82" t="s">
        <v>167</v>
      </c>
      <c r="E66" s="47">
        <v>1845.8400000000001</v>
      </c>
      <c r="F66" s="43">
        <v>1579.9159999999999</v>
      </c>
      <c r="G66" s="43">
        <v>6.7839999999999998</v>
      </c>
      <c r="H66" s="10"/>
    </row>
    <row r="67" spans="1:8" ht="18" customHeight="1" x14ac:dyDescent="0.25">
      <c r="A67" s="78" t="s">
        <v>314</v>
      </c>
      <c r="B67" s="141"/>
      <c r="C67" s="143"/>
      <c r="D67" s="82" t="s">
        <v>284</v>
      </c>
      <c r="E67" s="47">
        <v>35</v>
      </c>
      <c r="F67" s="43">
        <v>29.341999999999999</v>
      </c>
      <c r="G67" s="43"/>
      <c r="H67" s="10"/>
    </row>
    <row r="68" spans="1:8" ht="18" customHeight="1" x14ac:dyDescent="0.25">
      <c r="A68" s="78" t="s">
        <v>315</v>
      </c>
      <c r="B68" s="141"/>
      <c r="C68" s="143"/>
      <c r="D68" s="82" t="s">
        <v>294</v>
      </c>
      <c r="E68" s="47">
        <v>20</v>
      </c>
      <c r="F68" s="43">
        <v>20</v>
      </c>
      <c r="G68" s="43"/>
      <c r="H68" s="10"/>
    </row>
    <row r="69" spans="1:8" ht="18" customHeight="1" x14ac:dyDescent="0.25">
      <c r="A69" s="58" t="s">
        <v>316</v>
      </c>
      <c r="B69" s="141"/>
      <c r="C69" s="143"/>
      <c r="D69" s="82" t="s">
        <v>204</v>
      </c>
      <c r="E69" s="47">
        <v>22</v>
      </c>
      <c r="F69" s="43">
        <v>19.614000000000001</v>
      </c>
      <c r="G69" s="43"/>
    </row>
    <row r="70" spans="1:8" ht="18" customHeight="1" x14ac:dyDescent="0.25">
      <c r="A70" s="78" t="s">
        <v>317</v>
      </c>
      <c r="B70" s="141" t="s">
        <v>25</v>
      </c>
      <c r="C70" s="143" t="s">
        <v>3</v>
      </c>
      <c r="D70" s="82" t="s">
        <v>220</v>
      </c>
      <c r="E70" s="47">
        <v>47</v>
      </c>
      <c r="F70" s="43">
        <v>41.704999999999998</v>
      </c>
      <c r="G70" s="43"/>
    </row>
    <row r="71" spans="1:8" ht="30.75" customHeight="1" x14ac:dyDescent="0.25">
      <c r="A71" s="78" t="s">
        <v>318</v>
      </c>
      <c r="B71" s="141"/>
      <c r="C71" s="143"/>
      <c r="D71" s="82" t="s">
        <v>136</v>
      </c>
      <c r="E71" s="47">
        <v>168.4</v>
      </c>
      <c r="F71" s="43">
        <v>154.03399999999999</v>
      </c>
      <c r="G71" s="43"/>
    </row>
    <row r="72" spans="1:8" ht="18" customHeight="1" x14ac:dyDescent="0.25">
      <c r="A72" s="78" t="s">
        <v>319</v>
      </c>
      <c r="B72" s="135" t="s">
        <v>26</v>
      </c>
      <c r="C72" s="138" t="s">
        <v>3</v>
      </c>
      <c r="D72" s="82" t="s">
        <v>134</v>
      </c>
      <c r="E72" s="47">
        <v>558.20000000000005</v>
      </c>
      <c r="F72" s="43">
        <v>553.49400000000003</v>
      </c>
      <c r="G72" s="43"/>
    </row>
    <row r="73" spans="1:8" ht="18" customHeight="1" x14ac:dyDescent="0.25">
      <c r="A73" s="78" t="s">
        <v>320</v>
      </c>
      <c r="B73" s="136"/>
      <c r="C73" s="139"/>
      <c r="D73" s="82" t="s">
        <v>76</v>
      </c>
      <c r="E73" s="47">
        <v>32</v>
      </c>
      <c r="F73" s="43">
        <v>31.501999999999999</v>
      </c>
      <c r="G73" s="43"/>
    </row>
    <row r="74" spans="1:8" ht="18" customHeight="1" x14ac:dyDescent="0.25">
      <c r="A74" s="58" t="s">
        <v>321</v>
      </c>
      <c r="B74" s="136"/>
      <c r="C74" s="139" t="s">
        <v>3</v>
      </c>
      <c r="D74" s="82" t="s">
        <v>221</v>
      </c>
      <c r="E74" s="47">
        <v>45</v>
      </c>
      <c r="F74" s="43">
        <v>45</v>
      </c>
      <c r="G74" s="43"/>
    </row>
    <row r="75" spans="1:8" ht="30.75" customHeight="1" x14ac:dyDescent="0.25">
      <c r="A75" s="78" t="s">
        <v>322</v>
      </c>
      <c r="B75" s="136" t="s">
        <v>26</v>
      </c>
      <c r="C75" s="139"/>
      <c r="D75" s="82" t="s">
        <v>150</v>
      </c>
      <c r="E75" s="47">
        <v>1614.5</v>
      </c>
      <c r="F75" s="43">
        <v>1610.4490000000001</v>
      </c>
      <c r="G75" s="43">
        <v>329.00400000000002</v>
      </c>
    </row>
    <row r="76" spans="1:8" ht="18" customHeight="1" x14ac:dyDescent="0.25">
      <c r="A76" s="78" t="s">
        <v>323</v>
      </c>
      <c r="B76" s="136"/>
      <c r="C76" s="139"/>
      <c r="D76" s="82" t="s">
        <v>273</v>
      </c>
      <c r="E76" s="47">
        <v>826</v>
      </c>
      <c r="F76" s="43">
        <v>825.83500000000004</v>
      </c>
      <c r="G76" s="43"/>
    </row>
    <row r="77" spans="1:8" ht="18" customHeight="1" x14ac:dyDescent="0.25">
      <c r="A77" s="78" t="s">
        <v>324</v>
      </c>
      <c r="B77" s="136"/>
      <c r="C77" s="139"/>
      <c r="D77" s="82" t="s">
        <v>205</v>
      </c>
      <c r="E77" s="47">
        <v>89.8</v>
      </c>
      <c r="F77" s="43">
        <v>89.8</v>
      </c>
      <c r="G77" s="43"/>
    </row>
    <row r="78" spans="1:8" ht="29.25" customHeight="1" x14ac:dyDescent="0.25">
      <c r="A78" s="78" t="s">
        <v>325</v>
      </c>
      <c r="B78" s="136"/>
      <c r="C78" s="139"/>
      <c r="D78" s="82" t="s">
        <v>295</v>
      </c>
      <c r="E78" s="47">
        <v>40</v>
      </c>
      <c r="F78" s="43"/>
      <c r="G78" s="43"/>
    </row>
    <row r="79" spans="1:8" ht="18" customHeight="1" x14ac:dyDescent="0.25">
      <c r="A79" s="58" t="s">
        <v>326</v>
      </c>
      <c r="B79" s="136"/>
      <c r="C79" s="139"/>
      <c r="D79" s="82" t="s">
        <v>259</v>
      </c>
      <c r="E79" s="47">
        <v>14.5</v>
      </c>
      <c r="F79" s="43">
        <v>14.48</v>
      </c>
      <c r="G79" s="43"/>
    </row>
    <row r="80" spans="1:8" ht="31.5" customHeight="1" x14ac:dyDescent="0.25">
      <c r="A80" s="78" t="s">
        <v>327</v>
      </c>
      <c r="B80" s="136"/>
      <c r="C80" s="139"/>
      <c r="D80" s="82" t="s">
        <v>260</v>
      </c>
      <c r="E80" s="47">
        <v>15.5</v>
      </c>
      <c r="F80" s="43">
        <v>15.5</v>
      </c>
      <c r="G80" s="43"/>
    </row>
    <row r="81" spans="1:7" ht="18" customHeight="1" x14ac:dyDescent="0.25">
      <c r="A81" s="78" t="s">
        <v>328</v>
      </c>
      <c r="B81" s="136"/>
      <c r="C81" s="139"/>
      <c r="D81" s="82" t="s">
        <v>426</v>
      </c>
      <c r="E81" s="47">
        <v>130</v>
      </c>
      <c r="F81" s="43">
        <v>129.97</v>
      </c>
      <c r="G81" s="43"/>
    </row>
    <row r="82" spans="1:7" ht="18" customHeight="1" x14ac:dyDescent="0.25">
      <c r="A82" s="78" t="s">
        <v>329</v>
      </c>
      <c r="B82" s="136"/>
      <c r="C82" s="139"/>
      <c r="D82" s="82" t="s">
        <v>270</v>
      </c>
      <c r="E82" s="47">
        <v>55</v>
      </c>
      <c r="F82" s="43">
        <v>55</v>
      </c>
      <c r="G82" s="43"/>
    </row>
    <row r="83" spans="1:7" ht="18" customHeight="1" x14ac:dyDescent="0.25">
      <c r="A83" s="78" t="s">
        <v>330</v>
      </c>
      <c r="B83" s="137"/>
      <c r="C83" s="140"/>
      <c r="D83" s="82" t="s">
        <v>247</v>
      </c>
      <c r="E83" s="47">
        <v>4</v>
      </c>
      <c r="F83" s="43">
        <v>4</v>
      </c>
      <c r="G83" s="43"/>
    </row>
    <row r="84" spans="1:7" ht="18" customHeight="1" x14ac:dyDescent="0.25">
      <c r="A84" s="58" t="s">
        <v>331</v>
      </c>
      <c r="B84" s="141" t="s">
        <v>27</v>
      </c>
      <c r="C84" s="142" t="s">
        <v>3</v>
      </c>
      <c r="D84" s="82" t="s">
        <v>45</v>
      </c>
      <c r="E84" s="47">
        <v>1206</v>
      </c>
      <c r="F84" s="43">
        <v>852.42100000000005</v>
      </c>
      <c r="G84" s="43"/>
    </row>
    <row r="85" spans="1:7" ht="18" customHeight="1" x14ac:dyDescent="0.25">
      <c r="A85" s="78" t="s">
        <v>332</v>
      </c>
      <c r="B85" s="141"/>
      <c r="C85" s="142"/>
      <c r="D85" s="82" t="s">
        <v>158</v>
      </c>
      <c r="E85" s="47">
        <v>225</v>
      </c>
      <c r="F85" s="43">
        <v>148.428</v>
      </c>
      <c r="G85" s="43"/>
    </row>
    <row r="86" spans="1:7" ht="18" customHeight="1" x14ac:dyDescent="0.25">
      <c r="A86" s="78" t="s">
        <v>333</v>
      </c>
      <c r="B86" s="136" t="s">
        <v>30</v>
      </c>
      <c r="C86" s="139" t="s">
        <v>3</v>
      </c>
      <c r="D86" s="82" t="s">
        <v>154</v>
      </c>
      <c r="E86" s="47">
        <v>70.800000000000011</v>
      </c>
      <c r="F86" s="43">
        <v>69.224000000000004</v>
      </c>
      <c r="G86" s="43"/>
    </row>
    <row r="87" spans="1:7" ht="18" customHeight="1" x14ac:dyDescent="0.25">
      <c r="A87" s="78" t="s">
        <v>334</v>
      </c>
      <c r="B87" s="136"/>
      <c r="C87" s="139"/>
      <c r="D87" s="82" t="s">
        <v>78</v>
      </c>
      <c r="E87" s="47">
        <v>25.1</v>
      </c>
      <c r="F87" s="43">
        <v>25.1</v>
      </c>
      <c r="G87" s="43"/>
    </row>
    <row r="88" spans="1:7" ht="33" customHeight="1" x14ac:dyDescent="0.25">
      <c r="A88" s="78" t="s">
        <v>339</v>
      </c>
      <c r="B88" s="136"/>
      <c r="C88" s="139"/>
      <c r="D88" s="82" t="s">
        <v>245</v>
      </c>
      <c r="E88" s="47">
        <v>34.299999999999997</v>
      </c>
      <c r="F88" s="43">
        <v>34.299999999999997</v>
      </c>
      <c r="G88" s="43"/>
    </row>
    <row r="89" spans="1:7" ht="18" customHeight="1" x14ac:dyDescent="0.25">
      <c r="A89" s="78" t="s">
        <v>340</v>
      </c>
      <c r="B89" s="135" t="s">
        <v>28</v>
      </c>
      <c r="C89" s="138" t="s">
        <v>3</v>
      </c>
      <c r="D89" s="82" t="s">
        <v>79</v>
      </c>
      <c r="E89" s="47">
        <v>164</v>
      </c>
      <c r="F89" s="43">
        <v>157.709</v>
      </c>
      <c r="G89" s="43">
        <v>113.735</v>
      </c>
    </row>
    <row r="90" spans="1:7" ht="18" customHeight="1" x14ac:dyDescent="0.25">
      <c r="A90" s="78" t="s">
        <v>341</v>
      </c>
      <c r="B90" s="136"/>
      <c r="C90" s="139"/>
      <c r="D90" s="82" t="s">
        <v>80</v>
      </c>
      <c r="E90" s="47">
        <v>4280.0999999999995</v>
      </c>
      <c r="F90" s="43">
        <v>4038.116</v>
      </c>
      <c r="G90" s="43">
        <v>3570.181</v>
      </c>
    </row>
    <row r="91" spans="1:7" ht="18" customHeight="1" x14ac:dyDescent="0.25">
      <c r="A91" s="78" t="s">
        <v>342</v>
      </c>
      <c r="B91" s="136"/>
      <c r="C91" s="139"/>
      <c r="D91" s="82" t="s">
        <v>81</v>
      </c>
      <c r="E91" s="47">
        <v>1354.0999999999997</v>
      </c>
      <c r="F91" s="43">
        <v>1344.825</v>
      </c>
      <c r="G91" s="43"/>
    </row>
    <row r="92" spans="1:7" ht="18" customHeight="1" x14ac:dyDescent="0.25">
      <c r="A92" s="78" t="s">
        <v>343</v>
      </c>
      <c r="B92" s="136"/>
      <c r="C92" s="139"/>
      <c r="D92" s="82" t="s">
        <v>246</v>
      </c>
      <c r="E92" s="47">
        <v>15</v>
      </c>
      <c r="F92" s="43"/>
      <c r="G92" s="43"/>
    </row>
    <row r="93" spans="1:7" ht="18" customHeight="1" x14ac:dyDescent="0.25">
      <c r="A93" s="78" t="s">
        <v>344</v>
      </c>
      <c r="B93" s="136"/>
      <c r="C93" s="139"/>
      <c r="D93" s="82" t="s">
        <v>83</v>
      </c>
      <c r="E93" s="47">
        <v>20</v>
      </c>
      <c r="F93" s="43">
        <v>19.981999999999999</v>
      </c>
      <c r="G93" s="43"/>
    </row>
    <row r="94" spans="1:7" ht="18" customHeight="1" x14ac:dyDescent="0.25">
      <c r="A94" s="78" t="s">
        <v>345</v>
      </c>
      <c r="B94" s="136"/>
      <c r="C94" s="139"/>
      <c r="D94" s="82" t="s">
        <v>276</v>
      </c>
      <c r="E94" s="47">
        <v>22.6</v>
      </c>
      <c r="F94" s="43">
        <v>21.774999999999999</v>
      </c>
      <c r="G94" s="43"/>
    </row>
    <row r="95" spans="1:7" ht="18" customHeight="1" x14ac:dyDescent="0.25">
      <c r="A95" s="78" t="s">
        <v>346</v>
      </c>
      <c r="B95" s="137"/>
      <c r="C95" s="140"/>
      <c r="D95" s="82" t="s">
        <v>263</v>
      </c>
      <c r="E95" s="47">
        <v>37</v>
      </c>
      <c r="F95" s="43">
        <v>36.966000000000001</v>
      </c>
      <c r="G95" s="43">
        <v>6.3</v>
      </c>
    </row>
    <row r="96" spans="1:7" ht="33" customHeight="1" x14ac:dyDescent="0.25">
      <c r="A96" s="78" t="s">
        <v>347</v>
      </c>
      <c r="B96" s="81" t="s">
        <v>29</v>
      </c>
      <c r="C96" s="138" t="s">
        <v>3</v>
      </c>
      <c r="D96" s="82" t="s">
        <v>84</v>
      </c>
      <c r="E96" s="47">
        <v>582.1</v>
      </c>
      <c r="F96" s="43">
        <v>573.06399999999996</v>
      </c>
      <c r="G96" s="43"/>
    </row>
    <row r="97" spans="1:7" ht="47.25" customHeight="1" x14ac:dyDescent="0.25">
      <c r="A97" s="78" t="s">
        <v>349</v>
      </c>
      <c r="B97" s="135" t="s">
        <v>29</v>
      </c>
      <c r="C97" s="139"/>
      <c r="D97" s="82" t="s">
        <v>201</v>
      </c>
      <c r="E97" s="47">
        <v>165.6</v>
      </c>
      <c r="F97" s="43">
        <v>165.56899999999999</v>
      </c>
      <c r="G97" s="43"/>
    </row>
    <row r="98" spans="1:7" ht="18" customHeight="1" x14ac:dyDescent="0.25">
      <c r="A98" s="78" t="s">
        <v>348</v>
      </c>
      <c r="B98" s="136"/>
      <c r="C98" s="139"/>
      <c r="D98" s="82" t="s">
        <v>287</v>
      </c>
      <c r="E98" s="47">
        <v>52.3</v>
      </c>
      <c r="F98" s="43">
        <v>52.085000000000001</v>
      </c>
      <c r="G98" s="43"/>
    </row>
    <row r="99" spans="1:7" ht="31.5" customHeight="1" x14ac:dyDescent="0.25">
      <c r="A99" s="78" t="s">
        <v>350</v>
      </c>
      <c r="B99" s="137"/>
      <c r="C99" s="139"/>
      <c r="D99" s="82" t="s">
        <v>202</v>
      </c>
      <c r="E99" s="47">
        <v>15.9</v>
      </c>
      <c r="F99" s="43">
        <v>15.882</v>
      </c>
      <c r="G99" s="43"/>
    </row>
    <row r="100" spans="1:7" ht="15" customHeight="1" x14ac:dyDescent="0.25">
      <c r="A100" s="78" t="s">
        <v>478</v>
      </c>
      <c r="B100" s="80" t="s">
        <v>26</v>
      </c>
      <c r="C100" s="140"/>
      <c r="D100" s="82" t="s">
        <v>479</v>
      </c>
      <c r="E100" s="47">
        <v>5</v>
      </c>
      <c r="F100" s="43">
        <v>5</v>
      </c>
      <c r="G100" s="43"/>
    </row>
    <row r="101" spans="1:7" ht="18" customHeight="1" x14ac:dyDescent="0.25">
      <c r="A101" s="81" t="s">
        <v>410</v>
      </c>
      <c r="B101" s="135" t="s">
        <v>28</v>
      </c>
      <c r="C101" s="142" t="s">
        <v>206</v>
      </c>
      <c r="D101" s="82" t="s">
        <v>170</v>
      </c>
      <c r="E101" s="47">
        <v>532</v>
      </c>
      <c r="F101" s="43">
        <v>531.83900000000006</v>
      </c>
      <c r="G101" s="43"/>
    </row>
    <row r="102" spans="1:7" ht="18" customHeight="1" x14ac:dyDescent="0.25">
      <c r="A102" s="81" t="s">
        <v>411</v>
      </c>
      <c r="B102" s="136"/>
      <c r="C102" s="142"/>
      <c r="D102" s="82" t="s">
        <v>82</v>
      </c>
      <c r="E102" s="47">
        <v>88.3</v>
      </c>
      <c r="F102" s="43">
        <v>86.867999999999995</v>
      </c>
      <c r="G102" s="43"/>
    </row>
    <row r="103" spans="1:7" ht="18" customHeight="1" x14ac:dyDescent="0.25">
      <c r="A103" s="81" t="s">
        <v>477</v>
      </c>
      <c r="B103" s="137"/>
      <c r="C103" s="40" t="s">
        <v>43</v>
      </c>
      <c r="D103" s="82" t="s">
        <v>59</v>
      </c>
      <c r="E103" s="47">
        <v>40</v>
      </c>
      <c r="F103" s="43">
        <v>40</v>
      </c>
      <c r="G103" s="43"/>
    </row>
    <row r="104" spans="1:7" ht="15" customHeight="1" x14ac:dyDescent="0.25">
      <c r="A104" s="133" t="s">
        <v>93</v>
      </c>
      <c r="B104" s="133"/>
      <c r="C104" s="133"/>
      <c r="D104" s="133"/>
      <c r="E104" s="43">
        <f>SUM(E10:E29)+SUM(E54:E62)</f>
        <v>8662.6</v>
      </c>
      <c r="F104" s="43">
        <f>SUM(F10:F29)+SUM(F54:F62)</f>
        <v>8657</v>
      </c>
      <c r="G104" s="43">
        <f>SUM(G10:G29)+SUM(G54:G62)</f>
        <v>6130.5989999999993</v>
      </c>
    </row>
    <row r="105" spans="1:7" ht="15" customHeight="1" x14ac:dyDescent="0.25">
      <c r="A105" s="133" t="s">
        <v>94</v>
      </c>
      <c r="B105" s="133"/>
      <c r="C105" s="133"/>
      <c r="D105" s="133"/>
      <c r="E105" s="43">
        <f>SUM(E30:E35)+SUM(E63:E69)</f>
        <v>3656.5400000000004</v>
      </c>
      <c r="F105" s="43">
        <f>SUM(F30:F35)+SUM(F63:F69)</f>
        <v>3308.203</v>
      </c>
      <c r="G105" s="43">
        <f>SUM(G30:G35)+SUM(G63:G69)</f>
        <v>10.705</v>
      </c>
    </row>
    <row r="106" spans="1:7" ht="15" customHeight="1" x14ac:dyDescent="0.25">
      <c r="A106" s="133" t="s">
        <v>95</v>
      </c>
      <c r="B106" s="133"/>
      <c r="C106" s="133"/>
      <c r="D106" s="133"/>
      <c r="E106" s="43">
        <f>SUM(E70:E71)</f>
        <v>215.4</v>
      </c>
      <c r="F106" s="43">
        <f>SUM(F70:F71)</f>
        <v>195.73899999999998</v>
      </c>
      <c r="G106" s="43">
        <f>SUM(G70:G71)</f>
        <v>0</v>
      </c>
    </row>
    <row r="107" spans="1:7" ht="15" customHeight="1" x14ac:dyDescent="0.25">
      <c r="A107" s="133" t="s">
        <v>96</v>
      </c>
      <c r="B107" s="133"/>
      <c r="C107" s="133"/>
      <c r="D107" s="133"/>
      <c r="E107" s="43">
        <f>SUM(E36:E40)+SUM(E72:E83)+E100</f>
        <v>5026.96</v>
      </c>
      <c r="F107" s="43">
        <f>SUM(F36:F40)+SUM(F72:F83)+F100</f>
        <v>4977.1500000000005</v>
      </c>
      <c r="G107" s="43">
        <f t="shared" ref="G107" si="1">SUM(G36:G40)+SUM(G72:G83)+G100</f>
        <v>1707.0039999999999</v>
      </c>
    </row>
    <row r="108" spans="1:7" ht="15" customHeight="1" x14ac:dyDescent="0.25">
      <c r="A108" s="133" t="s">
        <v>97</v>
      </c>
      <c r="B108" s="133"/>
      <c r="C108" s="133"/>
      <c r="D108" s="133"/>
      <c r="E108" s="43">
        <f>E84+E85</f>
        <v>1431</v>
      </c>
      <c r="F108" s="43">
        <f>F84+F85</f>
        <v>1000.849</v>
      </c>
      <c r="G108" s="43">
        <f>G84+G85</f>
        <v>0</v>
      </c>
    </row>
    <row r="109" spans="1:7" ht="15" customHeight="1" x14ac:dyDescent="0.25">
      <c r="A109" s="133" t="s">
        <v>98</v>
      </c>
      <c r="B109" s="133"/>
      <c r="C109" s="133"/>
      <c r="D109" s="133"/>
      <c r="E109" s="43">
        <f>SUM(E41:E50)+SUM(E86:E88)</f>
        <v>2721.3</v>
      </c>
      <c r="F109" s="43">
        <f>SUM(F41:F50)+SUM(F86:F88)</f>
        <v>2718.866</v>
      </c>
      <c r="G109" s="43">
        <f>SUM(G41:G50)+SUM(G86:G88)</f>
        <v>1959.1430000000003</v>
      </c>
    </row>
    <row r="110" spans="1:7" ht="15" customHeight="1" x14ac:dyDescent="0.25">
      <c r="A110" s="133" t="s">
        <v>99</v>
      </c>
      <c r="B110" s="133"/>
      <c r="C110" s="133"/>
      <c r="D110" s="133"/>
      <c r="E110" s="43">
        <f>E51+E52+SUM(E89:E95)+E101+E102+E103</f>
        <v>7483.4</v>
      </c>
      <c r="F110" s="43">
        <f t="shared" ref="F110:G110" si="2">F51+F52+SUM(F89:F95)+F101+F102+F103</f>
        <v>7208.1719999999996</v>
      </c>
      <c r="G110" s="43">
        <f t="shared" si="2"/>
        <v>4554.3080000000009</v>
      </c>
    </row>
    <row r="111" spans="1:7" ht="15" customHeight="1" x14ac:dyDescent="0.25">
      <c r="A111" s="133" t="s">
        <v>100</v>
      </c>
      <c r="B111" s="133"/>
      <c r="C111" s="133"/>
      <c r="D111" s="133"/>
      <c r="E111" s="43">
        <f>SUM(E96:E99)</f>
        <v>815.9</v>
      </c>
      <c r="F111" s="43">
        <f>SUM(F96:F99)</f>
        <v>806.59999999999991</v>
      </c>
      <c r="G111" s="43">
        <f>SUM(G96:G99)</f>
        <v>0</v>
      </c>
    </row>
    <row r="112" spans="1:7" ht="15" customHeight="1" x14ac:dyDescent="0.25">
      <c r="A112" s="134" t="s">
        <v>12</v>
      </c>
      <c r="B112" s="134"/>
      <c r="C112" s="134"/>
      <c r="D112" s="134"/>
      <c r="E112" s="45">
        <f>SUM(E104:E111)</f>
        <v>30013.1</v>
      </c>
      <c r="F112" s="45">
        <f>SUM(F104:F111)</f>
        <v>28872.578999999998</v>
      </c>
      <c r="G112" s="45">
        <f>SUM(G104:G111)</f>
        <v>14361.759</v>
      </c>
    </row>
    <row r="113" spans="1:7" ht="15" customHeight="1" x14ac:dyDescent="0.25">
      <c r="A113" s="133" t="s">
        <v>165</v>
      </c>
      <c r="B113" s="133"/>
      <c r="C113" s="133"/>
      <c r="D113" s="133"/>
      <c r="E113" s="43">
        <f>E101</f>
        <v>532</v>
      </c>
      <c r="F113" s="45">
        <f>F101</f>
        <v>531.83900000000006</v>
      </c>
      <c r="G113" s="45">
        <f>G101</f>
        <v>0</v>
      </c>
    </row>
    <row r="114" spans="1:7" ht="15" customHeight="1" x14ac:dyDescent="0.25">
      <c r="A114" s="134" t="s">
        <v>151</v>
      </c>
      <c r="B114" s="134"/>
      <c r="C114" s="134"/>
      <c r="D114" s="134"/>
      <c r="E114" s="45">
        <f>E112-E113</f>
        <v>29481.1</v>
      </c>
      <c r="F114" s="45">
        <f>F112-F113</f>
        <v>28340.739999999998</v>
      </c>
      <c r="G114" s="45">
        <f>G112-G113</f>
        <v>14361.759</v>
      </c>
    </row>
  </sheetData>
  <mergeCells count="51">
    <mergeCell ref="B97:B99"/>
    <mergeCell ref="B89:B95"/>
    <mergeCell ref="C63:C69"/>
    <mergeCell ref="C89:C95"/>
    <mergeCell ref="C70:C71"/>
    <mergeCell ref="C86:C88"/>
    <mergeCell ref="B84:B85"/>
    <mergeCell ref="B70:B71"/>
    <mergeCell ref="B86:B88"/>
    <mergeCell ref="C84:C85"/>
    <mergeCell ref="C72:C73"/>
    <mergeCell ref="C74:C83"/>
    <mergeCell ref="B72:B74"/>
    <mergeCell ref="B75:B83"/>
    <mergeCell ref="C54:C62"/>
    <mergeCell ref="B41:B50"/>
    <mergeCell ref="B10:B27"/>
    <mergeCell ref="B28:B29"/>
    <mergeCell ref="B51:B52"/>
    <mergeCell ref="F1:G1"/>
    <mergeCell ref="F2:G2"/>
    <mergeCell ref="F3:G3"/>
    <mergeCell ref="F4:G4"/>
    <mergeCell ref="C101:C102"/>
    <mergeCell ref="F8:G8"/>
    <mergeCell ref="E8:E9"/>
    <mergeCell ref="D8:D9"/>
    <mergeCell ref="C8:C9"/>
    <mergeCell ref="C43:C44"/>
    <mergeCell ref="B6:G6"/>
    <mergeCell ref="D30:D35"/>
    <mergeCell ref="B36:B40"/>
    <mergeCell ref="C39:C40"/>
    <mergeCell ref="B8:B9"/>
    <mergeCell ref="B63:B69"/>
    <mergeCell ref="A8:A9"/>
    <mergeCell ref="A114:D114"/>
    <mergeCell ref="A104:D104"/>
    <mergeCell ref="A111:D111"/>
    <mergeCell ref="A105:D105"/>
    <mergeCell ref="A113:D113"/>
    <mergeCell ref="A112:D112"/>
    <mergeCell ref="A110:D110"/>
    <mergeCell ref="A108:D108"/>
    <mergeCell ref="A109:D109"/>
    <mergeCell ref="A107:D107"/>
    <mergeCell ref="A106:D106"/>
    <mergeCell ref="B30:B35"/>
    <mergeCell ref="B101:B103"/>
    <mergeCell ref="C96:C100"/>
    <mergeCell ref="B54:B62"/>
  </mergeCells>
  <phoneticPr fontId="0" type="noConversion"/>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workbookViewId="0">
      <pane xSplit="2" ySplit="9" topLeftCell="C25" activePane="bottomRight" state="frozen"/>
      <selection pane="topRight" activeCell="C1" sqref="C1"/>
      <selection pane="bottomLeft" activeCell="A12" sqref="A12"/>
      <selection pane="bottomRight" activeCell="F3" sqref="F3:G3"/>
    </sheetView>
  </sheetViews>
  <sheetFormatPr defaultColWidth="9.109375" defaultRowHeight="13.8" x14ac:dyDescent="0.25"/>
  <cols>
    <col min="1" max="1" width="4.109375" style="42" customWidth="1"/>
    <col min="2" max="2" width="6.5546875" style="42" customWidth="1"/>
    <col min="3" max="3" width="37" style="42" customWidth="1"/>
    <col min="4" max="4" width="66.44140625" style="42" customWidth="1"/>
    <col min="5" max="6" width="10.6640625" style="42" customWidth="1"/>
    <col min="7" max="7" width="12.33203125" style="42" customWidth="1"/>
    <col min="8" max="16384" width="9.109375" style="42"/>
  </cols>
  <sheetData>
    <row r="1" spans="1:7" ht="12.75" customHeight="1" x14ac:dyDescent="0.25">
      <c r="F1" s="130" t="s">
        <v>412</v>
      </c>
      <c r="G1" s="130"/>
    </row>
    <row r="2" spans="1:7" ht="12.75" customHeight="1" x14ac:dyDescent="0.25">
      <c r="F2" s="130" t="s">
        <v>502</v>
      </c>
      <c r="G2" s="130"/>
    </row>
    <row r="3" spans="1:7" ht="13.2" customHeight="1" x14ac:dyDescent="0.25">
      <c r="F3" s="130" t="s">
        <v>504</v>
      </c>
      <c r="G3" s="130"/>
    </row>
    <row r="4" spans="1:7" ht="15" customHeight="1" x14ac:dyDescent="0.25">
      <c r="F4" s="130" t="s">
        <v>415</v>
      </c>
      <c r="G4" s="130"/>
    </row>
    <row r="5" spans="1:7" ht="12.75" customHeight="1" x14ac:dyDescent="0.25">
      <c r="D5" s="124"/>
      <c r="E5" s="124"/>
      <c r="F5" s="124"/>
      <c r="G5" s="124"/>
    </row>
    <row r="6" spans="1:7" ht="30.75" customHeight="1" x14ac:dyDescent="0.25">
      <c r="B6" s="158" t="s">
        <v>435</v>
      </c>
      <c r="C6" s="158"/>
      <c r="D6" s="158"/>
      <c r="E6" s="158"/>
      <c r="F6" s="158"/>
      <c r="G6" s="158"/>
    </row>
    <row r="7" spans="1:7" ht="15" customHeight="1" x14ac:dyDescent="0.25">
      <c r="G7" s="41" t="s">
        <v>149</v>
      </c>
    </row>
    <row r="8" spans="1:7" ht="15" customHeight="1" x14ac:dyDescent="0.25">
      <c r="A8" s="131" t="s">
        <v>33</v>
      </c>
      <c r="B8" s="131" t="s">
        <v>20</v>
      </c>
      <c r="C8" s="131" t="s">
        <v>63</v>
      </c>
      <c r="D8" s="131" t="s">
        <v>66</v>
      </c>
      <c r="E8" s="131" t="s">
        <v>428</v>
      </c>
      <c r="F8" s="131" t="s">
        <v>432</v>
      </c>
      <c r="G8" s="131"/>
    </row>
    <row r="9" spans="1:7" ht="48.75" customHeight="1" x14ac:dyDescent="0.25">
      <c r="A9" s="131"/>
      <c r="B9" s="131"/>
      <c r="C9" s="131"/>
      <c r="D9" s="131"/>
      <c r="E9" s="131"/>
      <c r="F9" s="76" t="s">
        <v>286</v>
      </c>
      <c r="G9" s="76" t="s">
        <v>2</v>
      </c>
    </row>
    <row r="10" spans="1:7" ht="30.75" customHeight="1" x14ac:dyDescent="0.25">
      <c r="A10" s="76" t="s">
        <v>366</v>
      </c>
      <c r="B10" s="79" t="s">
        <v>25</v>
      </c>
      <c r="C10" s="89" t="s">
        <v>3</v>
      </c>
      <c r="D10" s="89" t="s">
        <v>238</v>
      </c>
      <c r="E10" s="43">
        <v>17.004999999999999</v>
      </c>
      <c r="F10" s="43">
        <v>17.004000000000001</v>
      </c>
      <c r="G10" s="43">
        <v>12.897</v>
      </c>
    </row>
    <row r="11" spans="1:7" ht="18" customHeight="1" x14ac:dyDescent="0.25">
      <c r="A11" s="76" t="s">
        <v>367</v>
      </c>
      <c r="B11" s="135" t="s">
        <v>26</v>
      </c>
      <c r="C11" s="155" t="s">
        <v>3</v>
      </c>
      <c r="D11" s="40" t="s">
        <v>53</v>
      </c>
      <c r="E11" s="43">
        <v>197.9</v>
      </c>
      <c r="F11" s="43">
        <v>176.71199999999999</v>
      </c>
      <c r="G11" s="43">
        <v>3.5379999999999998</v>
      </c>
    </row>
    <row r="12" spans="1:7" ht="18" customHeight="1" x14ac:dyDescent="0.25">
      <c r="A12" s="76" t="s">
        <v>368</v>
      </c>
      <c r="B12" s="136"/>
      <c r="C12" s="156"/>
      <c r="D12" s="85" t="s">
        <v>54</v>
      </c>
      <c r="E12" s="43">
        <v>513.20000000000005</v>
      </c>
      <c r="F12" s="43">
        <v>480.05500000000001</v>
      </c>
      <c r="G12" s="43">
        <v>15.832000000000001</v>
      </c>
    </row>
    <row r="13" spans="1:7" ht="18" customHeight="1" x14ac:dyDescent="0.25">
      <c r="A13" s="76" t="s">
        <v>369</v>
      </c>
      <c r="B13" s="136"/>
      <c r="C13" s="157"/>
      <c r="D13" s="154" t="s">
        <v>55</v>
      </c>
      <c r="E13" s="43">
        <v>783</v>
      </c>
      <c r="F13" s="43">
        <v>773.79899999999998</v>
      </c>
      <c r="G13" s="43">
        <v>22.065000000000001</v>
      </c>
    </row>
    <row r="14" spans="1:7" ht="18" customHeight="1" x14ac:dyDescent="0.25">
      <c r="A14" s="76" t="s">
        <v>370</v>
      </c>
      <c r="B14" s="136"/>
      <c r="C14" s="6" t="s">
        <v>32</v>
      </c>
      <c r="D14" s="154"/>
      <c r="E14" s="43">
        <v>582.20000000000005</v>
      </c>
      <c r="F14" s="43">
        <v>582.20000000000005</v>
      </c>
      <c r="G14" s="43">
        <v>564</v>
      </c>
    </row>
    <row r="15" spans="1:7" ht="18" customHeight="1" x14ac:dyDescent="0.25">
      <c r="A15" s="76" t="s">
        <v>371</v>
      </c>
      <c r="B15" s="136"/>
      <c r="C15" s="155" t="s">
        <v>3</v>
      </c>
      <c r="D15" s="85" t="s">
        <v>171</v>
      </c>
      <c r="E15" s="43">
        <v>8.6</v>
      </c>
      <c r="F15" s="43">
        <v>8.5630000000000006</v>
      </c>
      <c r="G15" s="43">
        <v>0.28999999999999998</v>
      </c>
    </row>
    <row r="16" spans="1:7" ht="18" customHeight="1" x14ac:dyDescent="0.25">
      <c r="A16" s="76" t="s">
        <v>372</v>
      </c>
      <c r="B16" s="136"/>
      <c r="C16" s="156"/>
      <c r="D16" s="33" t="s">
        <v>161</v>
      </c>
      <c r="E16" s="100">
        <v>2.7</v>
      </c>
      <c r="F16" s="43">
        <v>2.6280000000000001</v>
      </c>
      <c r="G16" s="43">
        <v>2.5910000000000002</v>
      </c>
    </row>
    <row r="17" spans="1:7" ht="18" customHeight="1" x14ac:dyDescent="0.25">
      <c r="A17" s="76" t="s">
        <v>373</v>
      </c>
      <c r="B17" s="136"/>
      <c r="C17" s="157"/>
      <c r="D17" s="34" t="s">
        <v>239</v>
      </c>
      <c r="E17" s="103">
        <v>130.1</v>
      </c>
      <c r="F17" s="43">
        <v>85.662999999999997</v>
      </c>
      <c r="G17" s="43">
        <v>4.5810000000000004</v>
      </c>
    </row>
    <row r="18" spans="1:7" ht="30" customHeight="1" x14ac:dyDescent="0.25">
      <c r="A18" s="76" t="s">
        <v>374</v>
      </c>
      <c r="B18" s="137"/>
      <c r="C18" s="86" t="s">
        <v>122</v>
      </c>
      <c r="D18" s="89" t="s">
        <v>124</v>
      </c>
      <c r="E18" s="43">
        <v>385.1</v>
      </c>
      <c r="F18" s="43">
        <v>385.1</v>
      </c>
      <c r="G18" s="43">
        <v>271.8</v>
      </c>
    </row>
    <row r="19" spans="1:7" ht="18" customHeight="1" x14ac:dyDescent="0.25">
      <c r="A19" s="76" t="s">
        <v>375</v>
      </c>
      <c r="B19" s="135" t="s">
        <v>28</v>
      </c>
      <c r="C19" s="40" t="s">
        <v>43</v>
      </c>
      <c r="D19" s="35" t="s">
        <v>59</v>
      </c>
      <c r="E19" s="92">
        <v>819.9</v>
      </c>
      <c r="F19" s="43">
        <v>819.9</v>
      </c>
      <c r="G19" s="43">
        <v>765.9</v>
      </c>
    </row>
    <row r="20" spans="1:7" ht="18" customHeight="1" x14ac:dyDescent="0.25">
      <c r="A20" s="76" t="s">
        <v>376</v>
      </c>
      <c r="B20" s="136"/>
      <c r="C20" s="155" t="s">
        <v>3</v>
      </c>
      <c r="D20" s="6" t="s">
        <v>58</v>
      </c>
      <c r="E20" s="92">
        <v>21.7</v>
      </c>
      <c r="F20" s="43">
        <v>21.587</v>
      </c>
      <c r="G20" s="43">
        <v>18.7</v>
      </c>
    </row>
    <row r="21" spans="1:7" ht="29.25" customHeight="1" x14ac:dyDescent="0.25">
      <c r="A21" s="76" t="s">
        <v>377</v>
      </c>
      <c r="B21" s="136"/>
      <c r="C21" s="156"/>
      <c r="D21" s="7" t="s">
        <v>60</v>
      </c>
      <c r="E21" s="43">
        <v>5</v>
      </c>
      <c r="F21" s="43">
        <v>5</v>
      </c>
      <c r="G21" s="43">
        <v>4.9000000000000004</v>
      </c>
    </row>
    <row r="22" spans="1:7" ht="18" customHeight="1" x14ac:dyDescent="0.25">
      <c r="A22" s="76" t="s">
        <v>378</v>
      </c>
      <c r="B22" s="136"/>
      <c r="C22" s="156"/>
      <c r="D22" s="7" t="s">
        <v>61</v>
      </c>
      <c r="E22" s="43">
        <v>176.7</v>
      </c>
      <c r="F22" s="43">
        <v>176.7</v>
      </c>
      <c r="G22" s="43">
        <v>169.9</v>
      </c>
    </row>
    <row r="23" spans="1:7" ht="32.25" customHeight="1" x14ac:dyDescent="0.25">
      <c r="A23" s="76" t="s">
        <v>379</v>
      </c>
      <c r="B23" s="137"/>
      <c r="C23" s="157"/>
      <c r="D23" s="7" t="s">
        <v>172</v>
      </c>
      <c r="E23" s="43">
        <v>161</v>
      </c>
      <c r="F23" s="43">
        <v>161</v>
      </c>
      <c r="G23" s="43"/>
    </row>
    <row r="24" spans="1:7" ht="45" customHeight="1" x14ac:dyDescent="0.25">
      <c r="A24" s="76" t="s">
        <v>380</v>
      </c>
      <c r="B24" s="136" t="s">
        <v>28</v>
      </c>
      <c r="C24" s="156" t="s">
        <v>3</v>
      </c>
      <c r="D24" s="7" t="s">
        <v>262</v>
      </c>
      <c r="E24" s="43">
        <v>21.460999999999999</v>
      </c>
      <c r="F24" s="43">
        <v>21.460999999999999</v>
      </c>
      <c r="G24" s="43">
        <v>21.154</v>
      </c>
    </row>
    <row r="25" spans="1:7" ht="27.75" customHeight="1" x14ac:dyDescent="0.25">
      <c r="A25" s="76" t="s">
        <v>381</v>
      </c>
      <c r="B25" s="136"/>
      <c r="C25" s="156"/>
      <c r="D25" s="18" t="s">
        <v>174</v>
      </c>
      <c r="E25" s="43">
        <v>0.3</v>
      </c>
      <c r="F25" s="43">
        <v>0.3</v>
      </c>
      <c r="G25" s="43">
        <v>0.3</v>
      </c>
    </row>
    <row r="26" spans="1:7" ht="18" customHeight="1" x14ac:dyDescent="0.25">
      <c r="A26" s="76" t="s">
        <v>382</v>
      </c>
      <c r="B26" s="136"/>
      <c r="C26" s="156"/>
      <c r="D26" s="7" t="s">
        <v>133</v>
      </c>
      <c r="E26" s="43">
        <v>8.4</v>
      </c>
      <c r="F26" s="43">
        <v>8.4</v>
      </c>
      <c r="G26" s="43">
        <v>8.2799999999999994</v>
      </c>
    </row>
    <row r="27" spans="1:7" ht="15.75" customHeight="1" x14ac:dyDescent="0.25">
      <c r="A27" s="76" t="s">
        <v>383</v>
      </c>
      <c r="B27" s="136"/>
      <c r="C27" s="156"/>
      <c r="D27" s="7" t="s">
        <v>62</v>
      </c>
      <c r="E27" s="43">
        <v>27.1</v>
      </c>
      <c r="F27" s="43">
        <v>27.1</v>
      </c>
      <c r="G27" s="43">
        <v>22.1</v>
      </c>
    </row>
    <row r="28" spans="1:7" ht="30" customHeight="1" x14ac:dyDescent="0.25">
      <c r="A28" s="76" t="s">
        <v>384</v>
      </c>
      <c r="B28" s="136"/>
      <c r="C28" s="156"/>
      <c r="D28" s="7" t="s">
        <v>173</v>
      </c>
      <c r="E28" s="43">
        <v>13.9</v>
      </c>
      <c r="F28" s="43">
        <v>12.715999999999999</v>
      </c>
      <c r="G28" s="43">
        <v>12.2</v>
      </c>
    </row>
    <row r="29" spans="1:7" ht="18" customHeight="1" x14ac:dyDescent="0.25">
      <c r="A29" s="76" t="s">
        <v>385</v>
      </c>
      <c r="B29" s="136"/>
      <c r="C29" s="156"/>
      <c r="D29" s="6" t="s">
        <v>117</v>
      </c>
      <c r="E29" s="92">
        <v>19.900000000000002</v>
      </c>
      <c r="F29" s="43">
        <v>19.899999999999999</v>
      </c>
      <c r="G29" s="43">
        <v>19.600000000000001</v>
      </c>
    </row>
    <row r="30" spans="1:7" ht="18" customHeight="1" x14ac:dyDescent="0.25">
      <c r="A30" s="76" t="s">
        <v>386</v>
      </c>
      <c r="B30" s="136"/>
      <c r="C30" s="156"/>
      <c r="D30" s="18" t="s">
        <v>175</v>
      </c>
      <c r="E30" s="43">
        <v>0.6</v>
      </c>
      <c r="F30" s="43">
        <v>0.6</v>
      </c>
      <c r="G30" s="43">
        <v>0.6</v>
      </c>
    </row>
    <row r="31" spans="1:7" ht="18" customHeight="1" x14ac:dyDescent="0.25">
      <c r="A31" s="76" t="s">
        <v>387</v>
      </c>
      <c r="B31" s="136"/>
      <c r="C31" s="156"/>
      <c r="D31" s="7" t="s">
        <v>57</v>
      </c>
      <c r="E31" s="43">
        <v>9.1999999999999993</v>
      </c>
      <c r="F31" s="43">
        <v>9.1999999999999993</v>
      </c>
      <c r="G31" s="43">
        <v>9</v>
      </c>
    </row>
    <row r="32" spans="1:7" ht="18" customHeight="1" x14ac:dyDescent="0.25">
      <c r="A32" s="76" t="s">
        <v>388</v>
      </c>
      <c r="B32" s="137"/>
      <c r="C32" s="157"/>
      <c r="D32" s="36" t="s">
        <v>56</v>
      </c>
      <c r="E32" s="104">
        <v>28.9</v>
      </c>
      <c r="F32" s="43">
        <v>28.9</v>
      </c>
      <c r="G32" s="43">
        <v>28.4</v>
      </c>
    </row>
    <row r="33" spans="1:7" ht="15" customHeight="1" x14ac:dyDescent="0.25">
      <c r="A33" s="151" t="s">
        <v>95</v>
      </c>
      <c r="B33" s="152"/>
      <c r="C33" s="152"/>
      <c r="D33" s="153"/>
      <c r="E33" s="105">
        <f>E10</f>
        <v>17.004999999999999</v>
      </c>
      <c r="F33" s="43">
        <f>F10</f>
        <v>17.004000000000001</v>
      </c>
      <c r="G33" s="43">
        <f>G10</f>
        <v>12.897</v>
      </c>
    </row>
    <row r="34" spans="1:7" ht="15" customHeight="1" x14ac:dyDescent="0.25">
      <c r="A34" s="148" t="s">
        <v>96</v>
      </c>
      <c r="B34" s="149"/>
      <c r="C34" s="149"/>
      <c r="D34" s="150"/>
      <c r="E34" s="106">
        <f>SUM(E11:E18)</f>
        <v>2602.7999999999997</v>
      </c>
      <c r="F34" s="43">
        <f>SUM(F11:F18)</f>
        <v>2494.7199999999998</v>
      </c>
      <c r="G34" s="43">
        <f>SUM(G11:G18)</f>
        <v>884.69699999999989</v>
      </c>
    </row>
    <row r="35" spans="1:7" ht="15" customHeight="1" x14ac:dyDescent="0.25">
      <c r="A35" s="151" t="s">
        <v>99</v>
      </c>
      <c r="B35" s="152"/>
      <c r="C35" s="152"/>
      <c r="D35" s="153"/>
      <c r="E35" s="105">
        <f>SUM(E19:E32)</f>
        <v>1314.0610000000001</v>
      </c>
      <c r="F35" s="43">
        <f>SUM(F19:F32)</f>
        <v>1312.7639999999999</v>
      </c>
      <c r="G35" s="43">
        <f>SUM(G19:G32)</f>
        <v>1081.0339999999999</v>
      </c>
    </row>
    <row r="36" spans="1:7" ht="15" customHeight="1" x14ac:dyDescent="0.25">
      <c r="A36" s="145" t="s">
        <v>151</v>
      </c>
      <c r="B36" s="146"/>
      <c r="C36" s="146"/>
      <c r="D36" s="147"/>
      <c r="E36" s="107">
        <v>3933.8659999999995</v>
      </c>
      <c r="F36" s="45">
        <f>F34+F35+F33</f>
        <v>3824.4879999999994</v>
      </c>
      <c r="G36" s="45">
        <f>G34+G35+G33</f>
        <v>1978.6279999999997</v>
      </c>
    </row>
    <row r="37" spans="1:7" x14ac:dyDescent="0.25">
      <c r="B37" s="14"/>
      <c r="C37" s="14"/>
      <c r="D37" s="15"/>
      <c r="E37" s="15"/>
      <c r="F37" s="16"/>
      <c r="G37" s="16"/>
    </row>
    <row r="38" spans="1:7" x14ac:dyDescent="0.25">
      <c r="B38" s="14"/>
      <c r="C38" s="14"/>
      <c r="D38" s="15"/>
      <c r="E38" s="15"/>
      <c r="F38" s="16"/>
      <c r="G38" s="16"/>
    </row>
    <row r="39" spans="1:7" x14ac:dyDescent="0.25">
      <c r="B39" s="14"/>
      <c r="C39" s="14"/>
      <c r="D39" s="15"/>
      <c r="E39" s="67"/>
      <c r="F39" s="16"/>
      <c r="G39" s="16"/>
    </row>
    <row r="40" spans="1:7" x14ac:dyDescent="0.25">
      <c r="B40" s="14"/>
      <c r="C40" s="14"/>
      <c r="D40" s="15"/>
      <c r="E40" s="15"/>
      <c r="F40" s="16"/>
      <c r="G40" s="16"/>
    </row>
    <row r="41" spans="1:7" x14ac:dyDescent="0.25">
      <c r="B41" s="14"/>
      <c r="C41" s="14"/>
      <c r="D41" s="12"/>
      <c r="E41" s="12"/>
      <c r="F41" s="16"/>
      <c r="G41" s="16"/>
    </row>
    <row r="42" spans="1:7" x14ac:dyDescent="0.25">
      <c r="B42" s="14"/>
      <c r="C42" s="14"/>
      <c r="D42" s="14"/>
      <c r="E42" s="14"/>
      <c r="F42" s="13"/>
      <c r="G42" s="13"/>
    </row>
    <row r="43" spans="1:7" x14ac:dyDescent="0.25">
      <c r="B43" s="14"/>
      <c r="C43" s="14"/>
      <c r="D43" s="14"/>
      <c r="E43" s="14"/>
      <c r="F43" s="14"/>
      <c r="G43" s="14"/>
    </row>
    <row r="44" spans="1:7" x14ac:dyDescent="0.25">
      <c r="B44" s="14"/>
      <c r="C44" s="14"/>
      <c r="D44" s="14"/>
      <c r="E44" s="14"/>
      <c r="F44" s="14"/>
      <c r="G44" s="14"/>
    </row>
    <row r="45" spans="1:7" x14ac:dyDescent="0.25">
      <c r="B45" s="14"/>
      <c r="C45" s="14"/>
      <c r="D45" s="14"/>
      <c r="E45" s="14"/>
      <c r="F45" s="14"/>
      <c r="G45" s="14"/>
    </row>
    <row r="46" spans="1:7" x14ac:dyDescent="0.25">
      <c r="B46" s="14"/>
      <c r="C46" s="14"/>
      <c r="D46" s="14"/>
      <c r="E46" s="14"/>
      <c r="F46" s="14"/>
      <c r="G46" s="14"/>
    </row>
    <row r="47" spans="1:7" x14ac:dyDescent="0.25">
      <c r="B47" s="14"/>
      <c r="C47" s="14"/>
      <c r="D47" s="14"/>
      <c r="E47" s="14"/>
      <c r="F47" s="14"/>
      <c r="G47" s="14"/>
    </row>
    <row r="48" spans="1:7" x14ac:dyDescent="0.25">
      <c r="B48" s="14"/>
      <c r="C48" s="14"/>
      <c r="D48" s="14"/>
      <c r="E48" s="14"/>
      <c r="F48" s="14"/>
      <c r="G48" s="14"/>
    </row>
    <row r="49" spans="2:7" x14ac:dyDescent="0.25">
      <c r="B49" s="14"/>
      <c r="C49" s="14"/>
      <c r="D49" s="14"/>
      <c r="E49" s="14"/>
      <c r="F49" s="14"/>
      <c r="G49" s="14"/>
    </row>
    <row r="50" spans="2:7" x14ac:dyDescent="0.25">
      <c r="B50" s="14"/>
      <c r="C50" s="14"/>
      <c r="D50" s="14"/>
      <c r="E50" s="14"/>
      <c r="F50" s="14"/>
      <c r="G50" s="14"/>
    </row>
    <row r="51" spans="2:7" x14ac:dyDescent="0.25">
      <c r="B51" s="14"/>
      <c r="C51" s="14"/>
      <c r="D51" s="14"/>
      <c r="E51" s="14"/>
      <c r="F51" s="14"/>
      <c r="G51" s="14"/>
    </row>
    <row r="52" spans="2:7" x14ac:dyDescent="0.25">
      <c r="B52" s="14"/>
      <c r="C52" s="14"/>
      <c r="D52" s="14"/>
      <c r="E52" s="14"/>
      <c r="F52" s="14"/>
      <c r="G52" s="14"/>
    </row>
  </sheetData>
  <mergeCells count="24">
    <mergeCell ref="B6:G6"/>
    <mergeCell ref="D5:G5"/>
    <mergeCell ref="F1:G1"/>
    <mergeCell ref="F2:G2"/>
    <mergeCell ref="F3:G3"/>
    <mergeCell ref="F4:G4"/>
    <mergeCell ref="A36:D36"/>
    <mergeCell ref="A34:D34"/>
    <mergeCell ref="A35:D35"/>
    <mergeCell ref="B11:B18"/>
    <mergeCell ref="D13:D14"/>
    <mergeCell ref="A33:D33"/>
    <mergeCell ref="C15:C17"/>
    <mergeCell ref="B19:B23"/>
    <mergeCell ref="B24:B32"/>
    <mergeCell ref="C20:C23"/>
    <mergeCell ref="C24:C32"/>
    <mergeCell ref="C11:C13"/>
    <mergeCell ref="A8:A9"/>
    <mergeCell ref="F8:G8"/>
    <mergeCell ref="E8:E9"/>
    <mergeCell ref="D8:D9"/>
    <mergeCell ref="C8:C9"/>
    <mergeCell ref="B8:B9"/>
  </mergeCells>
  <phoneticPr fontId="0" type="noConversion"/>
  <pageMargins left="0.23622047244094491" right="0.23622047244094491" top="0.74803149606299213" bottom="0.74803149606299213" header="0.31496062992125984" footer="0.31496062992125984"/>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zoomScaleNormal="100" workbookViewId="0">
      <pane xSplit="2" ySplit="9" topLeftCell="C10" activePane="bottomRight" state="frozen"/>
      <selection pane="topRight" activeCell="C1" sqref="C1"/>
      <selection pane="bottomLeft" activeCell="A11" sqref="A11"/>
      <selection pane="bottomRight" activeCell="F3" sqref="F3:G3"/>
    </sheetView>
  </sheetViews>
  <sheetFormatPr defaultColWidth="9.109375" defaultRowHeight="13.8" x14ac:dyDescent="0.25"/>
  <cols>
    <col min="1" max="1" width="4" style="42" customWidth="1"/>
    <col min="2" max="2" width="7.33203125" style="42" customWidth="1"/>
    <col min="3" max="3" width="40.88671875" style="42" customWidth="1"/>
    <col min="4" max="4" width="44.33203125" style="42" customWidth="1"/>
    <col min="5" max="6" width="10.6640625" style="42" customWidth="1"/>
    <col min="7" max="7" width="12.33203125" style="42" customWidth="1"/>
    <col min="8" max="16384" width="9.109375" style="42"/>
  </cols>
  <sheetData>
    <row r="1" spans="1:7" ht="12.75" customHeight="1" x14ac:dyDescent="0.25">
      <c r="F1" s="130" t="s">
        <v>412</v>
      </c>
      <c r="G1" s="130"/>
    </row>
    <row r="2" spans="1:7" ht="14.25" customHeight="1" x14ac:dyDescent="0.25">
      <c r="F2" s="130" t="s">
        <v>502</v>
      </c>
      <c r="G2" s="130"/>
    </row>
    <row r="3" spans="1:7" ht="12" customHeight="1" x14ac:dyDescent="0.25">
      <c r="F3" s="130" t="s">
        <v>504</v>
      </c>
      <c r="G3" s="130"/>
    </row>
    <row r="4" spans="1:7" ht="15" customHeight="1" x14ac:dyDescent="0.25">
      <c r="F4" s="130" t="s">
        <v>416</v>
      </c>
      <c r="G4" s="130"/>
    </row>
    <row r="5" spans="1:7" ht="12" customHeight="1" x14ac:dyDescent="0.25"/>
    <row r="6" spans="1:7" ht="30.75" customHeight="1" x14ac:dyDescent="0.25">
      <c r="A6" s="158" t="s">
        <v>436</v>
      </c>
      <c r="B6" s="158"/>
      <c r="C6" s="158"/>
      <c r="D6" s="158"/>
      <c r="E6" s="158"/>
      <c r="F6" s="158"/>
      <c r="G6" s="158"/>
    </row>
    <row r="7" spans="1:7" ht="14.25" customHeight="1" x14ac:dyDescent="0.25">
      <c r="G7" s="41" t="s">
        <v>149</v>
      </c>
    </row>
    <row r="8" spans="1:7" ht="14.25" customHeight="1" x14ac:dyDescent="0.25">
      <c r="A8" s="131" t="s">
        <v>33</v>
      </c>
      <c r="B8" s="131" t="s">
        <v>20</v>
      </c>
      <c r="C8" s="131" t="s">
        <v>63</v>
      </c>
      <c r="D8" s="131" t="s">
        <v>66</v>
      </c>
      <c r="E8" s="131" t="s">
        <v>428</v>
      </c>
      <c r="F8" s="131" t="s">
        <v>432</v>
      </c>
      <c r="G8" s="131"/>
    </row>
    <row r="9" spans="1:7" ht="48.75" customHeight="1" x14ac:dyDescent="0.25">
      <c r="A9" s="131"/>
      <c r="B9" s="131"/>
      <c r="C9" s="131"/>
      <c r="D9" s="131"/>
      <c r="E9" s="131"/>
      <c r="F9" s="76" t="s">
        <v>286</v>
      </c>
      <c r="G9" s="76" t="s">
        <v>2</v>
      </c>
    </row>
    <row r="10" spans="1:7" ht="15" customHeight="1" x14ac:dyDescent="0.25">
      <c r="A10" s="76" t="s">
        <v>366</v>
      </c>
      <c r="B10" s="135" t="s">
        <v>23</v>
      </c>
      <c r="C10" s="40" t="s">
        <v>152</v>
      </c>
      <c r="D10" s="40" t="s">
        <v>153</v>
      </c>
      <c r="E10" s="66">
        <v>720.2</v>
      </c>
      <c r="F10" s="43">
        <v>720.2</v>
      </c>
      <c r="G10" s="43">
        <v>652.9</v>
      </c>
    </row>
    <row r="11" spans="1:7" ht="15" customHeight="1" x14ac:dyDescent="0.25">
      <c r="A11" s="76" t="s">
        <v>367</v>
      </c>
      <c r="B11" s="136"/>
      <c r="C11" s="40" t="s">
        <v>211</v>
      </c>
      <c r="D11" s="40" t="s">
        <v>240</v>
      </c>
      <c r="E11" s="66">
        <v>401.99999999999994</v>
      </c>
      <c r="F11" s="43">
        <v>402</v>
      </c>
      <c r="G11" s="43">
        <v>369.1</v>
      </c>
    </row>
    <row r="12" spans="1:7" ht="15" customHeight="1" x14ac:dyDescent="0.25">
      <c r="A12" s="76" t="s">
        <v>368</v>
      </c>
      <c r="B12" s="136"/>
      <c r="C12" s="40" t="s">
        <v>212</v>
      </c>
      <c r="D12" s="40" t="s">
        <v>215</v>
      </c>
      <c r="E12" s="66">
        <v>1012</v>
      </c>
      <c r="F12" s="43">
        <v>1011.984</v>
      </c>
      <c r="G12" s="43">
        <v>938.2</v>
      </c>
    </row>
    <row r="13" spans="1:7" ht="15" customHeight="1" x14ac:dyDescent="0.25">
      <c r="A13" s="76" t="s">
        <v>369</v>
      </c>
      <c r="B13" s="136"/>
      <c r="C13" s="40" t="s">
        <v>128</v>
      </c>
      <c r="D13" s="40" t="s">
        <v>129</v>
      </c>
      <c r="E13" s="66">
        <v>705.2</v>
      </c>
      <c r="F13" s="43">
        <v>704.899</v>
      </c>
      <c r="G13" s="43">
        <v>653</v>
      </c>
    </row>
    <row r="14" spans="1:7" ht="15" customHeight="1" x14ac:dyDescent="0.25">
      <c r="A14" s="76" t="s">
        <v>370</v>
      </c>
      <c r="B14" s="136"/>
      <c r="C14" s="40" t="s">
        <v>278</v>
      </c>
      <c r="D14" s="40" t="s">
        <v>279</v>
      </c>
      <c r="E14" s="66">
        <v>974.4</v>
      </c>
      <c r="F14" s="43">
        <v>974.32399999999996</v>
      </c>
      <c r="G14" s="43">
        <v>920.3</v>
      </c>
    </row>
    <row r="15" spans="1:7" ht="15" customHeight="1" x14ac:dyDescent="0.25">
      <c r="A15" s="76" t="s">
        <v>371</v>
      </c>
      <c r="B15" s="136"/>
      <c r="C15" s="40" t="s">
        <v>4</v>
      </c>
      <c r="D15" s="40" t="s">
        <v>64</v>
      </c>
      <c r="E15" s="66">
        <v>1432.3</v>
      </c>
      <c r="F15" s="43">
        <v>1432.3</v>
      </c>
      <c r="G15" s="43">
        <v>1345</v>
      </c>
    </row>
    <row r="16" spans="1:7" ht="15" customHeight="1" x14ac:dyDescent="0.25">
      <c r="A16" s="76" t="s">
        <v>372</v>
      </c>
      <c r="B16" s="136"/>
      <c r="C16" s="40" t="s">
        <v>5</v>
      </c>
      <c r="D16" s="40" t="s">
        <v>65</v>
      </c>
      <c r="E16" s="66">
        <v>1370.5</v>
      </c>
      <c r="F16" s="43">
        <v>1370.4</v>
      </c>
      <c r="G16" s="43">
        <v>1260.0999999999999</v>
      </c>
    </row>
    <row r="17" spans="1:7" ht="15" customHeight="1" x14ac:dyDescent="0.25">
      <c r="A17" s="76" t="s">
        <v>373</v>
      </c>
      <c r="B17" s="136"/>
      <c r="C17" s="1" t="s">
        <v>119</v>
      </c>
      <c r="D17" s="82" t="s">
        <v>120</v>
      </c>
      <c r="E17" s="66">
        <v>1473.2000000000003</v>
      </c>
      <c r="F17" s="43">
        <v>1473.174</v>
      </c>
      <c r="G17" s="43">
        <v>1350.2</v>
      </c>
    </row>
    <row r="18" spans="1:7" ht="15" customHeight="1" x14ac:dyDescent="0.25">
      <c r="A18" s="76" t="s">
        <v>374</v>
      </c>
      <c r="B18" s="136"/>
      <c r="C18" s="40" t="s">
        <v>126</v>
      </c>
      <c r="D18" s="40" t="s">
        <v>127</v>
      </c>
      <c r="E18" s="66">
        <v>518.70000000000005</v>
      </c>
      <c r="F18" s="43">
        <v>518.70000000000005</v>
      </c>
      <c r="G18" s="43">
        <v>487.6</v>
      </c>
    </row>
    <row r="19" spans="1:7" ht="15" customHeight="1" x14ac:dyDescent="0.25">
      <c r="A19" s="76" t="s">
        <v>375</v>
      </c>
      <c r="B19" s="136"/>
      <c r="C19" s="40" t="s">
        <v>214</v>
      </c>
      <c r="D19" s="40" t="s">
        <v>213</v>
      </c>
      <c r="E19" s="66">
        <v>149</v>
      </c>
      <c r="F19" s="43">
        <v>148.999</v>
      </c>
      <c r="G19" s="43">
        <v>146.499</v>
      </c>
    </row>
    <row r="20" spans="1:7" ht="15" customHeight="1" x14ac:dyDescent="0.25">
      <c r="A20" s="76" t="s">
        <v>376</v>
      </c>
      <c r="B20" s="136"/>
      <c r="C20" s="40" t="s">
        <v>130</v>
      </c>
      <c r="D20" s="40" t="s">
        <v>131</v>
      </c>
      <c r="E20" s="66">
        <v>682.5</v>
      </c>
      <c r="F20" s="43">
        <v>682.5</v>
      </c>
      <c r="G20" s="43">
        <v>639.4</v>
      </c>
    </row>
    <row r="21" spans="1:7" ht="15" customHeight="1" x14ac:dyDescent="0.25">
      <c r="A21" s="76" t="s">
        <v>377</v>
      </c>
      <c r="B21" s="136"/>
      <c r="C21" s="40" t="s">
        <v>14</v>
      </c>
      <c r="D21" s="40" t="s">
        <v>85</v>
      </c>
      <c r="E21" s="66">
        <v>332.2</v>
      </c>
      <c r="F21" s="43">
        <v>332.2</v>
      </c>
      <c r="G21" s="43">
        <v>320.39999999999998</v>
      </c>
    </row>
    <row r="22" spans="1:7" ht="15" customHeight="1" x14ac:dyDescent="0.25">
      <c r="A22" s="76" t="s">
        <v>378</v>
      </c>
      <c r="B22" s="136"/>
      <c r="C22" s="40" t="s">
        <v>15</v>
      </c>
      <c r="D22" s="40" t="s">
        <v>86</v>
      </c>
      <c r="E22" s="66">
        <v>552.29999999999995</v>
      </c>
      <c r="F22" s="43">
        <v>552.15700000000004</v>
      </c>
      <c r="G22" s="43">
        <v>531</v>
      </c>
    </row>
    <row r="23" spans="1:7" ht="15" customHeight="1" x14ac:dyDescent="0.25">
      <c r="A23" s="76" t="s">
        <v>379</v>
      </c>
      <c r="B23" s="136"/>
      <c r="C23" s="40" t="s">
        <v>16</v>
      </c>
      <c r="D23" s="40" t="s">
        <v>87</v>
      </c>
      <c r="E23" s="66">
        <v>447.9</v>
      </c>
      <c r="F23" s="43">
        <v>447.87400000000002</v>
      </c>
      <c r="G23" s="43">
        <v>398.7</v>
      </c>
    </row>
    <row r="24" spans="1:7" ht="15" customHeight="1" x14ac:dyDescent="0.25">
      <c r="A24" s="76" t="s">
        <v>380</v>
      </c>
      <c r="B24" s="136"/>
      <c r="C24" s="40" t="s">
        <v>17</v>
      </c>
      <c r="D24" s="40" t="s">
        <v>88</v>
      </c>
      <c r="E24" s="66">
        <v>442.7</v>
      </c>
      <c r="F24" s="43">
        <v>442.7</v>
      </c>
      <c r="G24" s="43">
        <v>416</v>
      </c>
    </row>
    <row r="25" spans="1:7" ht="15" customHeight="1" x14ac:dyDescent="0.25">
      <c r="A25" s="76" t="s">
        <v>381</v>
      </c>
      <c r="B25" s="136"/>
      <c r="C25" s="40" t="s">
        <v>18</v>
      </c>
      <c r="D25" s="40" t="s">
        <v>89</v>
      </c>
      <c r="E25" s="66">
        <v>431.40000000000003</v>
      </c>
      <c r="F25" s="43">
        <v>431.4</v>
      </c>
      <c r="G25" s="43">
        <v>398.9</v>
      </c>
    </row>
    <row r="26" spans="1:7" ht="15" customHeight="1" x14ac:dyDescent="0.25">
      <c r="A26" s="76" t="s">
        <v>382</v>
      </c>
      <c r="B26" s="136"/>
      <c r="C26" s="40" t="s">
        <v>19</v>
      </c>
      <c r="D26" s="40" t="s">
        <v>90</v>
      </c>
      <c r="E26" s="66">
        <v>560.1</v>
      </c>
      <c r="F26" s="43">
        <v>560.1</v>
      </c>
      <c r="G26" s="43">
        <v>520.29999999999995</v>
      </c>
    </row>
    <row r="27" spans="1:7" ht="15" customHeight="1" x14ac:dyDescent="0.25">
      <c r="A27" s="76" t="s">
        <v>383</v>
      </c>
      <c r="B27" s="136"/>
      <c r="C27" s="40" t="s">
        <v>6</v>
      </c>
      <c r="D27" s="40" t="s">
        <v>91</v>
      </c>
      <c r="E27" s="66">
        <v>40.200000000000003</v>
      </c>
      <c r="F27" s="43">
        <v>40.200000000000003</v>
      </c>
      <c r="G27" s="43">
        <v>39.4</v>
      </c>
    </row>
    <row r="28" spans="1:7" ht="15" customHeight="1" x14ac:dyDescent="0.25">
      <c r="A28" s="76" t="s">
        <v>384</v>
      </c>
      <c r="B28" s="136"/>
      <c r="C28" s="40" t="s">
        <v>7</v>
      </c>
      <c r="D28" s="40" t="s">
        <v>92</v>
      </c>
      <c r="E28" s="66">
        <v>13.5</v>
      </c>
      <c r="F28" s="43">
        <v>13.5</v>
      </c>
      <c r="G28" s="43">
        <v>12.4</v>
      </c>
    </row>
    <row r="29" spans="1:7" ht="15" customHeight="1" x14ac:dyDescent="0.25">
      <c r="A29" s="76" t="s">
        <v>385</v>
      </c>
      <c r="B29" s="136"/>
      <c r="C29" s="89" t="s">
        <v>121</v>
      </c>
      <c r="D29" s="89" t="s">
        <v>118</v>
      </c>
      <c r="E29" s="66">
        <v>32.4</v>
      </c>
      <c r="F29" s="43">
        <v>32.4</v>
      </c>
      <c r="G29" s="43">
        <v>31.9</v>
      </c>
    </row>
    <row r="30" spans="1:7" ht="15" customHeight="1" x14ac:dyDescent="0.25">
      <c r="A30" s="76" t="s">
        <v>386</v>
      </c>
      <c r="B30" s="137"/>
      <c r="C30" s="40" t="s">
        <v>114</v>
      </c>
      <c r="D30" s="40" t="s">
        <v>115</v>
      </c>
      <c r="E30" s="66">
        <v>0</v>
      </c>
      <c r="F30" s="43">
        <v>0</v>
      </c>
      <c r="G30" s="43">
        <v>0</v>
      </c>
    </row>
    <row r="31" spans="1:7" ht="15" customHeight="1" x14ac:dyDescent="0.25">
      <c r="A31" s="159" t="s">
        <v>151</v>
      </c>
      <c r="B31" s="159"/>
      <c r="C31" s="159"/>
      <c r="D31" s="159"/>
      <c r="E31" s="108">
        <f>SUM(E10:E30)</f>
        <v>12292.7</v>
      </c>
      <c r="F31" s="108">
        <f>SUM(F10:F30)</f>
        <v>12292.011</v>
      </c>
      <c r="G31" s="108">
        <f>SUM(G10:G30)</f>
        <v>11431.298999999999</v>
      </c>
    </row>
    <row r="32" spans="1:7" ht="15" customHeight="1" x14ac:dyDescent="0.25">
      <c r="A32" s="9"/>
      <c r="B32" s="9"/>
      <c r="C32" s="9"/>
      <c r="D32" s="9"/>
      <c r="E32" s="9"/>
      <c r="F32" s="11"/>
      <c r="G32" s="11"/>
    </row>
    <row r="33" spans="1:7" ht="13.5" customHeight="1" x14ac:dyDescent="0.25">
      <c r="A33" s="12"/>
      <c r="B33" s="12"/>
      <c r="C33" s="12"/>
      <c r="D33" s="24"/>
      <c r="E33" s="24"/>
      <c r="F33" s="23"/>
      <c r="G33" s="23"/>
    </row>
    <row r="34" spans="1:7" ht="12.75" customHeight="1" x14ac:dyDescent="0.25">
      <c r="A34" s="14"/>
      <c r="B34" s="14"/>
      <c r="C34" s="14"/>
      <c r="D34" s="24"/>
      <c r="E34" s="24"/>
      <c r="F34" s="25"/>
      <c r="G34" s="25"/>
    </row>
    <row r="35" spans="1:7" x14ac:dyDescent="0.25">
      <c r="A35" s="14"/>
      <c r="B35" s="14"/>
      <c r="C35" s="14"/>
      <c r="D35" s="24"/>
      <c r="E35" s="24"/>
      <c r="F35" s="25"/>
      <c r="G35" s="25"/>
    </row>
    <row r="36" spans="1:7" x14ac:dyDescent="0.25">
      <c r="A36" s="14"/>
      <c r="B36" s="14"/>
      <c r="C36" s="14"/>
      <c r="D36" s="15"/>
      <c r="E36" s="15"/>
      <c r="F36" s="16"/>
      <c r="G36" s="16"/>
    </row>
    <row r="37" spans="1:7" x14ac:dyDescent="0.25">
      <c r="A37" s="14"/>
      <c r="B37" s="14"/>
      <c r="C37" s="14"/>
      <c r="D37" s="15"/>
      <c r="E37" s="15"/>
      <c r="F37" s="16"/>
      <c r="G37" s="16"/>
    </row>
    <row r="38" spans="1:7" x14ac:dyDescent="0.25">
      <c r="A38" s="14"/>
      <c r="B38" s="14"/>
      <c r="C38" s="14"/>
      <c r="D38" s="15"/>
      <c r="E38" s="15"/>
      <c r="F38" s="16"/>
      <c r="G38" s="16"/>
    </row>
    <row r="39" spans="1:7" x14ac:dyDescent="0.25">
      <c r="A39" s="14"/>
      <c r="B39" s="14"/>
      <c r="C39" s="14"/>
      <c r="D39" s="15"/>
      <c r="E39" s="15"/>
      <c r="F39" s="16"/>
      <c r="G39" s="16"/>
    </row>
    <row r="40" spans="1:7" x14ac:dyDescent="0.25">
      <c r="A40" s="14"/>
      <c r="B40" s="14"/>
      <c r="C40" s="14"/>
      <c r="D40" s="15"/>
      <c r="E40" s="15"/>
      <c r="F40" s="16"/>
      <c r="G40" s="16"/>
    </row>
    <row r="41" spans="1:7" x14ac:dyDescent="0.25">
      <c r="A41" s="14"/>
      <c r="B41" s="14"/>
      <c r="C41" s="14"/>
      <c r="D41" s="15"/>
      <c r="E41" s="15"/>
      <c r="F41" s="16"/>
      <c r="G41" s="16"/>
    </row>
    <row r="42" spans="1:7" x14ac:dyDescent="0.25">
      <c r="A42" s="14"/>
      <c r="B42" s="14"/>
      <c r="C42" s="14"/>
      <c r="D42" s="15"/>
      <c r="E42" s="15"/>
      <c r="F42" s="16"/>
      <c r="G42" s="16"/>
    </row>
    <row r="43" spans="1:7" x14ac:dyDescent="0.25">
      <c r="A43" s="14"/>
      <c r="B43" s="14"/>
      <c r="C43" s="14"/>
      <c r="D43" s="15"/>
      <c r="E43" s="15"/>
      <c r="F43" s="16"/>
      <c r="G43" s="16"/>
    </row>
    <row r="44" spans="1:7" x14ac:dyDescent="0.25">
      <c r="A44" s="14"/>
      <c r="B44" s="14"/>
      <c r="C44" s="14"/>
      <c r="D44" s="14"/>
      <c r="E44" s="14"/>
      <c r="F44" s="13"/>
      <c r="G44" s="13"/>
    </row>
    <row r="45" spans="1:7" x14ac:dyDescent="0.25">
      <c r="A45" s="14"/>
      <c r="B45" s="14"/>
      <c r="C45" s="14"/>
      <c r="D45" s="14"/>
      <c r="E45" s="14"/>
      <c r="F45" s="14"/>
      <c r="G45" s="14"/>
    </row>
    <row r="46" spans="1:7" x14ac:dyDescent="0.25">
      <c r="A46" s="14"/>
      <c r="B46" s="14"/>
      <c r="C46" s="14"/>
      <c r="D46" s="14"/>
      <c r="E46" s="14"/>
      <c r="F46" s="14"/>
      <c r="G46" s="14"/>
    </row>
    <row r="47" spans="1:7" x14ac:dyDescent="0.25">
      <c r="A47" s="14"/>
      <c r="B47" s="14"/>
      <c r="C47" s="14"/>
      <c r="D47" s="14"/>
      <c r="E47" s="14"/>
      <c r="F47" s="14"/>
      <c r="G47" s="14"/>
    </row>
    <row r="48" spans="1:7" x14ac:dyDescent="0.25">
      <c r="A48" s="14"/>
      <c r="B48" s="14"/>
      <c r="C48" s="14"/>
      <c r="D48" s="14"/>
      <c r="E48" s="14"/>
      <c r="F48" s="14"/>
      <c r="G48" s="14"/>
    </row>
    <row r="49" spans="1:7" x14ac:dyDescent="0.25">
      <c r="A49" s="14"/>
      <c r="B49" s="14"/>
      <c r="C49" s="14"/>
      <c r="D49" s="14"/>
      <c r="E49" s="14"/>
      <c r="F49" s="14"/>
      <c r="G49" s="14"/>
    </row>
    <row r="50" spans="1:7" x14ac:dyDescent="0.25">
      <c r="A50" s="14"/>
      <c r="B50" s="14"/>
      <c r="C50" s="14"/>
      <c r="D50" s="14"/>
      <c r="E50" s="14"/>
      <c r="F50" s="14"/>
      <c r="G50" s="14"/>
    </row>
    <row r="51" spans="1:7" x14ac:dyDescent="0.25">
      <c r="A51" s="14"/>
      <c r="B51" s="14"/>
      <c r="C51" s="14"/>
      <c r="D51" s="14"/>
      <c r="E51" s="14"/>
      <c r="F51" s="14"/>
      <c r="G51" s="14"/>
    </row>
    <row r="52" spans="1:7" x14ac:dyDescent="0.25">
      <c r="A52" s="14"/>
      <c r="B52" s="14"/>
      <c r="C52" s="14"/>
      <c r="D52" s="14"/>
      <c r="E52" s="14"/>
      <c r="F52" s="14"/>
      <c r="G52" s="14"/>
    </row>
    <row r="53" spans="1:7" x14ac:dyDescent="0.25">
      <c r="A53" s="14"/>
      <c r="B53" s="14"/>
      <c r="C53" s="14"/>
      <c r="D53" s="14"/>
      <c r="E53" s="14"/>
      <c r="F53" s="14"/>
      <c r="G53" s="14"/>
    </row>
    <row r="54" spans="1:7" x14ac:dyDescent="0.25">
      <c r="A54" s="14"/>
      <c r="B54" s="14"/>
      <c r="C54" s="14"/>
      <c r="D54" s="14"/>
      <c r="E54" s="14"/>
      <c r="F54" s="14"/>
      <c r="G54" s="14"/>
    </row>
  </sheetData>
  <mergeCells count="13">
    <mergeCell ref="A31:D31"/>
    <mergeCell ref="B10:B30"/>
    <mergeCell ref="A6:G6"/>
    <mergeCell ref="F1:G1"/>
    <mergeCell ref="F2:G2"/>
    <mergeCell ref="F3:G3"/>
    <mergeCell ref="F4:G4"/>
    <mergeCell ref="F8:G8"/>
    <mergeCell ref="E8:E9"/>
    <mergeCell ref="D8:D9"/>
    <mergeCell ref="C8:C9"/>
    <mergeCell ref="B8:B9"/>
    <mergeCell ref="A8:A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pane xSplit="2" ySplit="9" topLeftCell="C52" activePane="bottomRight" state="frozen"/>
      <selection pane="topRight" activeCell="C1" sqref="C1"/>
      <selection pane="bottomLeft" activeCell="A12" sqref="A12"/>
      <selection pane="bottomRight" activeCell="F3" sqref="F3:G3"/>
    </sheetView>
  </sheetViews>
  <sheetFormatPr defaultColWidth="9.109375" defaultRowHeight="13.8" x14ac:dyDescent="0.25"/>
  <cols>
    <col min="1" max="1" width="5.88671875" style="28" customWidth="1"/>
    <col min="2" max="2" width="7.33203125" style="28" customWidth="1"/>
    <col min="3" max="3" width="40.88671875" style="28" customWidth="1"/>
    <col min="4" max="4" width="44.88671875" style="28" customWidth="1"/>
    <col min="5" max="5" width="11.5546875" style="28" customWidth="1"/>
    <col min="6" max="6" width="10.6640625" style="28" customWidth="1"/>
    <col min="7" max="7" width="12.109375" style="28" customWidth="1"/>
    <col min="8" max="16384" width="9.109375" style="28"/>
  </cols>
  <sheetData>
    <row r="1" spans="1:7" ht="15" customHeight="1" x14ac:dyDescent="0.25">
      <c r="F1" s="130" t="s">
        <v>412</v>
      </c>
      <c r="G1" s="130"/>
    </row>
    <row r="2" spans="1:7" ht="15" customHeight="1" x14ac:dyDescent="0.25">
      <c r="D2" s="56"/>
      <c r="F2" s="130" t="s">
        <v>502</v>
      </c>
      <c r="G2" s="130"/>
    </row>
    <row r="3" spans="1:7" ht="15" customHeight="1" x14ac:dyDescent="0.25">
      <c r="F3" s="130" t="s">
        <v>504</v>
      </c>
      <c r="G3" s="130"/>
    </row>
    <row r="4" spans="1:7" ht="15" customHeight="1" x14ac:dyDescent="0.25">
      <c r="F4" s="130" t="s">
        <v>419</v>
      </c>
      <c r="G4" s="130"/>
    </row>
    <row r="5" spans="1:7" ht="15" customHeight="1" x14ac:dyDescent="0.25">
      <c r="F5" s="56"/>
      <c r="G5" s="56"/>
    </row>
    <row r="6" spans="1:7" ht="13.5" customHeight="1" x14ac:dyDescent="0.25">
      <c r="A6" s="160" t="s">
        <v>437</v>
      </c>
      <c r="B6" s="160"/>
      <c r="C6" s="160"/>
      <c r="D6" s="160"/>
      <c r="E6" s="160"/>
      <c r="F6" s="160"/>
      <c r="G6" s="160"/>
    </row>
    <row r="7" spans="1:7" ht="17.25" customHeight="1" x14ac:dyDescent="0.25">
      <c r="G7" s="117" t="s">
        <v>149</v>
      </c>
    </row>
    <row r="8" spans="1:7" ht="17.25" customHeight="1" x14ac:dyDescent="0.25">
      <c r="A8" s="161" t="s">
        <v>113</v>
      </c>
      <c r="B8" s="161" t="s">
        <v>20</v>
      </c>
      <c r="C8" s="161" t="s">
        <v>63</v>
      </c>
      <c r="D8" s="161" t="s">
        <v>66</v>
      </c>
      <c r="E8" s="161" t="s">
        <v>428</v>
      </c>
      <c r="F8" s="161" t="s">
        <v>432</v>
      </c>
      <c r="G8" s="161"/>
    </row>
    <row r="9" spans="1:7" ht="29.25" customHeight="1" x14ac:dyDescent="0.25">
      <c r="A9" s="161"/>
      <c r="B9" s="161"/>
      <c r="C9" s="161"/>
      <c r="D9" s="161"/>
      <c r="E9" s="161"/>
      <c r="F9" s="88" t="s">
        <v>286</v>
      </c>
      <c r="G9" s="88" t="s">
        <v>2</v>
      </c>
    </row>
    <row r="10" spans="1:7" ht="15" customHeight="1" x14ac:dyDescent="0.25">
      <c r="A10" s="76" t="s">
        <v>366</v>
      </c>
      <c r="B10" s="141" t="s">
        <v>23</v>
      </c>
      <c r="C10" s="30" t="s">
        <v>126</v>
      </c>
      <c r="D10" s="18" t="s">
        <v>127</v>
      </c>
      <c r="E10" s="43">
        <v>605.87</v>
      </c>
      <c r="F10" s="43">
        <v>605.87</v>
      </c>
      <c r="G10" s="43">
        <v>460.01499999999999</v>
      </c>
    </row>
    <row r="11" spans="1:7" ht="15" customHeight="1" x14ac:dyDescent="0.25">
      <c r="A11" s="76" t="s">
        <v>367</v>
      </c>
      <c r="B11" s="141"/>
      <c r="C11" s="30" t="s">
        <v>14</v>
      </c>
      <c r="D11" s="18" t="s">
        <v>85</v>
      </c>
      <c r="E11" s="43">
        <v>11.372</v>
      </c>
      <c r="F11" s="43">
        <v>11.247999999999999</v>
      </c>
      <c r="G11" s="43">
        <v>11.143000000000001</v>
      </c>
    </row>
    <row r="12" spans="1:7" ht="15" customHeight="1" x14ac:dyDescent="0.25">
      <c r="A12" s="76" t="s">
        <v>368</v>
      </c>
      <c r="B12" s="141"/>
      <c r="C12" s="30" t="s">
        <v>15</v>
      </c>
      <c r="D12" s="18" t="s">
        <v>86</v>
      </c>
      <c r="E12" s="43">
        <v>16.899999999999999</v>
      </c>
      <c r="F12" s="43">
        <v>16.899999999999999</v>
      </c>
      <c r="G12" s="43">
        <v>16.7</v>
      </c>
    </row>
    <row r="13" spans="1:7" ht="15" customHeight="1" x14ac:dyDescent="0.25">
      <c r="A13" s="76" t="s">
        <v>369</v>
      </c>
      <c r="B13" s="141"/>
      <c r="C13" s="30" t="s">
        <v>16</v>
      </c>
      <c r="D13" s="18" t="s">
        <v>87</v>
      </c>
      <c r="E13" s="43">
        <v>15.171999999999999</v>
      </c>
      <c r="F13" s="43">
        <v>14.904</v>
      </c>
      <c r="G13" s="43">
        <v>13.051</v>
      </c>
    </row>
    <row r="14" spans="1:7" ht="15" customHeight="1" x14ac:dyDescent="0.25">
      <c r="A14" s="76" t="s">
        <v>370</v>
      </c>
      <c r="B14" s="141"/>
      <c r="C14" s="30" t="s">
        <v>17</v>
      </c>
      <c r="D14" s="18" t="s">
        <v>88</v>
      </c>
      <c r="E14" s="43">
        <v>24.650000000000002</v>
      </c>
      <c r="F14" s="43">
        <v>24.402000000000001</v>
      </c>
      <c r="G14" s="43">
        <v>23.033000000000001</v>
      </c>
    </row>
    <row r="15" spans="1:7" ht="15" customHeight="1" x14ac:dyDescent="0.25">
      <c r="A15" s="76" t="s">
        <v>371</v>
      </c>
      <c r="B15" s="141"/>
      <c r="C15" s="30" t="s">
        <v>18</v>
      </c>
      <c r="D15" s="18" t="s">
        <v>89</v>
      </c>
      <c r="E15" s="43">
        <v>11.700000000000001</v>
      </c>
      <c r="F15" s="43">
        <v>11.7</v>
      </c>
      <c r="G15" s="43">
        <v>11.5</v>
      </c>
    </row>
    <row r="16" spans="1:7" ht="15" customHeight="1" x14ac:dyDescent="0.25">
      <c r="A16" s="76" t="s">
        <v>372</v>
      </c>
      <c r="B16" s="141"/>
      <c r="C16" s="30" t="s">
        <v>19</v>
      </c>
      <c r="D16" s="18" t="s">
        <v>90</v>
      </c>
      <c r="E16" s="43">
        <v>29.668000000000003</v>
      </c>
      <c r="F16" s="43">
        <v>29.667999999999999</v>
      </c>
      <c r="G16" s="43">
        <v>26.405999999999999</v>
      </c>
    </row>
    <row r="17" spans="1:7" ht="15" customHeight="1" x14ac:dyDescent="0.25">
      <c r="A17" s="76" t="s">
        <v>373</v>
      </c>
      <c r="B17" s="141"/>
      <c r="C17" s="89" t="s">
        <v>3</v>
      </c>
      <c r="D17" s="40" t="s">
        <v>272</v>
      </c>
      <c r="E17" s="43">
        <v>202.1</v>
      </c>
      <c r="F17" s="47">
        <v>199.76900000000001</v>
      </c>
      <c r="G17" s="47">
        <v>5.7350000000000003</v>
      </c>
    </row>
    <row r="18" spans="1:7" ht="15" customHeight="1" x14ac:dyDescent="0.25">
      <c r="A18" s="76" t="s">
        <v>374</v>
      </c>
      <c r="B18" s="141"/>
      <c r="C18" s="89" t="s">
        <v>121</v>
      </c>
      <c r="D18" s="40" t="s">
        <v>118</v>
      </c>
      <c r="E18" s="43">
        <v>4.5999999999999996</v>
      </c>
      <c r="F18" s="47">
        <v>4.5999999999999996</v>
      </c>
      <c r="G18" s="47">
        <v>4.5</v>
      </c>
    </row>
    <row r="19" spans="1:7" ht="15" customHeight="1" x14ac:dyDescent="0.25">
      <c r="A19" s="76" t="s">
        <v>375</v>
      </c>
      <c r="B19" s="141"/>
      <c r="C19" s="89" t="s">
        <v>7</v>
      </c>
      <c r="D19" s="40" t="s">
        <v>92</v>
      </c>
      <c r="E19" s="43">
        <v>35.1</v>
      </c>
      <c r="F19" s="47">
        <v>35.1</v>
      </c>
      <c r="G19" s="47">
        <v>34.6</v>
      </c>
    </row>
    <row r="20" spans="1:7" ht="15" customHeight="1" x14ac:dyDescent="0.25">
      <c r="A20" s="76" t="s">
        <v>376</v>
      </c>
      <c r="B20" s="141"/>
      <c r="C20" s="89" t="s">
        <v>6</v>
      </c>
      <c r="D20" s="40" t="s">
        <v>91</v>
      </c>
      <c r="E20" s="43">
        <v>102.2</v>
      </c>
      <c r="F20" s="47">
        <v>102.2</v>
      </c>
      <c r="G20" s="47">
        <v>100.7</v>
      </c>
    </row>
    <row r="21" spans="1:7" ht="14.25" customHeight="1" x14ac:dyDescent="0.25">
      <c r="A21" s="87" t="s">
        <v>377</v>
      </c>
      <c r="B21" s="135" t="s">
        <v>24</v>
      </c>
      <c r="C21" s="155" t="s">
        <v>3</v>
      </c>
      <c r="D21" s="57" t="s">
        <v>135</v>
      </c>
      <c r="E21" s="45">
        <f>SUM(E22:E32)</f>
        <v>4184.7599999999993</v>
      </c>
      <c r="F21" s="49">
        <f>SUM(F22:F32)</f>
        <v>3640.6660000000002</v>
      </c>
      <c r="G21" s="49">
        <f>SUM(G22:G32)</f>
        <v>8.9820000000000011</v>
      </c>
    </row>
    <row r="22" spans="1:7" ht="28.5" customHeight="1" x14ac:dyDescent="0.25">
      <c r="A22" s="76" t="s">
        <v>355</v>
      </c>
      <c r="B22" s="136"/>
      <c r="C22" s="156"/>
      <c r="D22" s="18" t="s">
        <v>243</v>
      </c>
      <c r="E22" s="43">
        <v>2287.2999999999997</v>
      </c>
      <c r="F22" s="48">
        <v>1851.2840000000001</v>
      </c>
      <c r="G22" s="48">
        <v>8.7650000000000006</v>
      </c>
    </row>
    <row r="23" spans="1:7" ht="29.25" customHeight="1" x14ac:dyDescent="0.25">
      <c r="A23" s="76" t="s">
        <v>356</v>
      </c>
      <c r="B23" s="136"/>
      <c r="C23" s="156"/>
      <c r="D23" s="18" t="s">
        <v>248</v>
      </c>
      <c r="E23" s="43">
        <v>23.9</v>
      </c>
      <c r="F23" s="48">
        <v>19.977</v>
      </c>
      <c r="G23" s="47">
        <v>0.214</v>
      </c>
    </row>
    <row r="24" spans="1:7" ht="59.25" customHeight="1" x14ac:dyDescent="0.25">
      <c r="A24" s="76" t="s">
        <v>357</v>
      </c>
      <c r="B24" s="136"/>
      <c r="C24" s="156"/>
      <c r="D24" s="18" t="s">
        <v>268</v>
      </c>
      <c r="E24" s="43">
        <v>90.1</v>
      </c>
      <c r="F24" s="48">
        <v>71.914000000000001</v>
      </c>
      <c r="G24" s="47">
        <v>3.0000000000000001E-3</v>
      </c>
    </row>
    <row r="25" spans="1:7" ht="60" customHeight="1" x14ac:dyDescent="0.25">
      <c r="A25" s="76" t="s">
        <v>358</v>
      </c>
      <c r="B25" s="136"/>
      <c r="C25" s="157"/>
      <c r="D25" s="18" t="s">
        <v>269</v>
      </c>
      <c r="E25" s="43">
        <v>5.2</v>
      </c>
      <c r="F25" s="48">
        <v>4.8150000000000004</v>
      </c>
      <c r="G25" s="47"/>
    </row>
    <row r="26" spans="1:7" ht="49.5" customHeight="1" x14ac:dyDescent="0.25">
      <c r="A26" s="76" t="s">
        <v>359</v>
      </c>
      <c r="B26" s="136"/>
      <c r="C26" s="89" t="s">
        <v>44</v>
      </c>
      <c r="D26" s="89" t="s">
        <v>296</v>
      </c>
      <c r="E26" s="43">
        <v>4.4000000000000004</v>
      </c>
      <c r="F26" s="48">
        <v>0.42</v>
      </c>
      <c r="G26" s="47"/>
    </row>
    <row r="27" spans="1:7" ht="18" customHeight="1" x14ac:dyDescent="0.25">
      <c r="A27" s="76" t="s">
        <v>360</v>
      </c>
      <c r="B27" s="136" t="s">
        <v>24</v>
      </c>
      <c r="C27" s="82" t="s">
        <v>126</v>
      </c>
      <c r="D27" s="164" t="s">
        <v>243</v>
      </c>
      <c r="E27" s="43">
        <v>0</v>
      </c>
      <c r="F27" s="48"/>
      <c r="G27" s="47"/>
    </row>
    <row r="28" spans="1:7" ht="27.75" customHeight="1" x14ac:dyDescent="0.25">
      <c r="A28" s="76" t="s">
        <v>361</v>
      </c>
      <c r="B28" s="136"/>
      <c r="C28" s="82" t="s">
        <v>122</v>
      </c>
      <c r="D28" s="164"/>
      <c r="E28" s="43">
        <v>83.3</v>
      </c>
      <c r="F28" s="48">
        <v>81.251999999999995</v>
      </c>
      <c r="G28" s="47"/>
    </row>
    <row r="29" spans="1:7" ht="18" customHeight="1" x14ac:dyDescent="0.25">
      <c r="A29" s="76" t="s">
        <v>362</v>
      </c>
      <c r="B29" s="136"/>
      <c r="C29" s="40" t="s">
        <v>44</v>
      </c>
      <c r="D29" s="164"/>
      <c r="E29" s="43">
        <v>8.5</v>
      </c>
      <c r="F29" s="47">
        <v>0.629</v>
      </c>
      <c r="G29" s="47"/>
    </row>
    <row r="30" spans="1:7" ht="30" customHeight="1" x14ac:dyDescent="0.25">
      <c r="A30" s="76" t="s">
        <v>480</v>
      </c>
      <c r="B30" s="136"/>
      <c r="C30" s="155" t="s">
        <v>3</v>
      </c>
      <c r="D30" s="89" t="s">
        <v>466</v>
      </c>
      <c r="E30" s="43">
        <v>375</v>
      </c>
      <c r="F30" s="47">
        <v>326.87</v>
      </c>
      <c r="G30" s="47"/>
    </row>
    <row r="31" spans="1:7" ht="45.75" customHeight="1" x14ac:dyDescent="0.25">
      <c r="A31" s="76" t="s">
        <v>481</v>
      </c>
      <c r="B31" s="136"/>
      <c r="C31" s="156"/>
      <c r="D31" s="89" t="s">
        <v>472</v>
      </c>
      <c r="E31" s="43">
        <v>605.66</v>
      </c>
      <c r="F31" s="47">
        <v>582.14499999999998</v>
      </c>
      <c r="G31" s="47"/>
    </row>
    <row r="32" spans="1:7" ht="45.75" customHeight="1" x14ac:dyDescent="0.25">
      <c r="A32" s="76" t="s">
        <v>482</v>
      </c>
      <c r="B32" s="137"/>
      <c r="C32" s="157"/>
      <c r="D32" s="89" t="s">
        <v>473</v>
      </c>
      <c r="E32" s="43">
        <v>701.4</v>
      </c>
      <c r="F32" s="47">
        <v>701.36</v>
      </c>
      <c r="G32" s="47"/>
    </row>
    <row r="33" spans="1:7" ht="29.25" customHeight="1" x14ac:dyDescent="0.25">
      <c r="A33" s="76" t="s">
        <v>378</v>
      </c>
      <c r="B33" s="135" t="s">
        <v>26</v>
      </c>
      <c r="C33" s="155" t="s">
        <v>3</v>
      </c>
      <c r="D33" s="89" t="s">
        <v>150</v>
      </c>
      <c r="E33" s="43">
        <v>433.70000000000005</v>
      </c>
      <c r="F33" s="47">
        <v>433.7</v>
      </c>
      <c r="G33" s="47"/>
    </row>
    <row r="34" spans="1:7" ht="15" customHeight="1" x14ac:dyDescent="0.25">
      <c r="A34" s="76" t="s">
        <v>379</v>
      </c>
      <c r="B34" s="136"/>
      <c r="C34" s="156"/>
      <c r="D34" s="89" t="s">
        <v>205</v>
      </c>
      <c r="E34" s="43">
        <v>154.9</v>
      </c>
      <c r="F34" s="47">
        <v>154.85400000000001</v>
      </c>
      <c r="G34" s="47">
        <v>4.3</v>
      </c>
    </row>
    <row r="35" spans="1:7" ht="29.25" customHeight="1" x14ac:dyDescent="0.25">
      <c r="A35" s="76" t="s">
        <v>380</v>
      </c>
      <c r="B35" s="136"/>
      <c r="C35" s="156"/>
      <c r="D35" s="89" t="s">
        <v>425</v>
      </c>
      <c r="E35" s="43">
        <v>97.902000000000015</v>
      </c>
      <c r="F35" s="47">
        <v>97.680999999999997</v>
      </c>
      <c r="G35" s="47">
        <v>4.6100000000000003</v>
      </c>
    </row>
    <row r="36" spans="1:7" ht="18" customHeight="1" x14ac:dyDescent="0.25">
      <c r="A36" s="76" t="s">
        <v>381</v>
      </c>
      <c r="B36" s="137"/>
      <c r="C36" s="40" t="s">
        <v>39</v>
      </c>
      <c r="D36" s="40" t="s">
        <v>67</v>
      </c>
      <c r="E36" s="43">
        <v>238.21999999999997</v>
      </c>
      <c r="F36" s="47">
        <v>228.06299999999999</v>
      </c>
      <c r="G36" s="47">
        <v>214.934</v>
      </c>
    </row>
    <row r="37" spans="1:7" ht="27" customHeight="1" x14ac:dyDescent="0.25">
      <c r="A37" s="76" t="s">
        <v>382</v>
      </c>
      <c r="B37" s="141" t="s">
        <v>30</v>
      </c>
      <c r="C37" s="82" t="s">
        <v>8</v>
      </c>
      <c r="D37" s="82" t="s">
        <v>101</v>
      </c>
      <c r="E37" s="43">
        <v>42.847999999999999</v>
      </c>
      <c r="F37" s="47">
        <v>42.847999999999999</v>
      </c>
      <c r="G37" s="47">
        <v>2.4</v>
      </c>
    </row>
    <row r="38" spans="1:7" ht="18" customHeight="1" x14ac:dyDescent="0.25">
      <c r="A38" s="76" t="s">
        <v>383</v>
      </c>
      <c r="B38" s="141"/>
      <c r="C38" s="82" t="s">
        <v>10</v>
      </c>
      <c r="D38" s="82" t="s">
        <v>70</v>
      </c>
      <c r="E38" s="43">
        <v>2</v>
      </c>
      <c r="F38" s="47">
        <v>2</v>
      </c>
      <c r="G38" s="47">
        <v>2</v>
      </c>
    </row>
    <row r="39" spans="1:7" ht="32.25" customHeight="1" x14ac:dyDescent="0.25">
      <c r="A39" s="76" t="s">
        <v>384</v>
      </c>
      <c r="B39" s="81" t="s">
        <v>28</v>
      </c>
      <c r="C39" s="40" t="s">
        <v>214</v>
      </c>
      <c r="D39" s="89" t="s">
        <v>213</v>
      </c>
      <c r="E39" s="43">
        <v>21.7</v>
      </c>
      <c r="F39" s="47">
        <v>21.7</v>
      </c>
      <c r="G39" s="47">
        <v>21.4</v>
      </c>
    </row>
    <row r="40" spans="1:7" ht="46.5" customHeight="1" x14ac:dyDescent="0.25">
      <c r="A40" s="76" t="s">
        <v>385</v>
      </c>
      <c r="B40" s="81" t="s">
        <v>29</v>
      </c>
      <c r="C40" s="40" t="s">
        <v>3</v>
      </c>
      <c r="D40" s="89" t="s">
        <v>201</v>
      </c>
      <c r="E40" s="43">
        <v>2462.4</v>
      </c>
      <c r="F40" s="47">
        <v>1851.3489999999999</v>
      </c>
      <c r="G40" s="47"/>
    </row>
    <row r="41" spans="1:7" ht="18" customHeight="1" x14ac:dyDescent="0.25">
      <c r="A41" s="76" t="s">
        <v>386</v>
      </c>
      <c r="B41" s="65" t="s">
        <v>26</v>
      </c>
      <c r="C41" s="40" t="s">
        <v>146</v>
      </c>
      <c r="D41" s="89" t="s">
        <v>145</v>
      </c>
      <c r="E41" s="43">
        <v>6</v>
      </c>
      <c r="F41" s="47">
        <v>6</v>
      </c>
      <c r="G41" s="47">
        <v>6</v>
      </c>
    </row>
    <row r="42" spans="1:7" ht="18" customHeight="1" x14ac:dyDescent="0.25">
      <c r="A42" s="76" t="s">
        <v>387</v>
      </c>
      <c r="B42" s="65" t="s">
        <v>23</v>
      </c>
      <c r="C42" s="40" t="s">
        <v>3</v>
      </c>
      <c r="D42" s="89" t="s">
        <v>115</v>
      </c>
      <c r="E42" s="43">
        <v>19.100000000000001</v>
      </c>
      <c r="F42" s="47">
        <v>18.382999999999999</v>
      </c>
      <c r="G42" s="47"/>
    </row>
    <row r="43" spans="1:7" ht="18" customHeight="1" x14ac:dyDescent="0.25">
      <c r="A43" s="76" t="s">
        <v>388</v>
      </c>
      <c r="B43" s="135" t="s">
        <v>23</v>
      </c>
      <c r="C43" s="40" t="s">
        <v>211</v>
      </c>
      <c r="D43" s="89" t="s">
        <v>218</v>
      </c>
      <c r="E43" s="43">
        <v>13.704000000000001</v>
      </c>
      <c r="F43" s="47">
        <v>4.3689999999999998</v>
      </c>
      <c r="G43" s="47">
        <v>4.2759999999999998</v>
      </c>
    </row>
    <row r="44" spans="1:7" ht="18" customHeight="1" x14ac:dyDescent="0.25">
      <c r="A44" s="76" t="s">
        <v>389</v>
      </c>
      <c r="B44" s="136"/>
      <c r="C44" s="40" t="s">
        <v>212</v>
      </c>
      <c r="D44" s="89" t="s">
        <v>215</v>
      </c>
      <c r="E44" s="43">
        <v>16.021999999999998</v>
      </c>
      <c r="F44" s="47">
        <v>5.4050000000000002</v>
      </c>
      <c r="G44" s="47">
        <v>1.21</v>
      </c>
    </row>
    <row r="45" spans="1:7" ht="18" customHeight="1" x14ac:dyDescent="0.25">
      <c r="A45" s="76" t="s">
        <v>390</v>
      </c>
      <c r="B45" s="136"/>
      <c r="C45" s="40" t="s">
        <v>4</v>
      </c>
      <c r="D45" s="89" t="s">
        <v>64</v>
      </c>
      <c r="E45" s="43">
        <v>15.359999999999998</v>
      </c>
      <c r="F45" s="47">
        <v>8.6240000000000006</v>
      </c>
      <c r="G45" s="47">
        <v>7.9240000000000004</v>
      </c>
    </row>
    <row r="46" spans="1:7" ht="18" customHeight="1" x14ac:dyDescent="0.25">
      <c r="A46" s="76" t="s">
        <v>391</v>
      </c>
      <c r="B46" s="136"/>
      <c r="C46" s="40" t="s">
        <v>5</v>
      </c>
      <c r="D46" s="89" t="s">
        <v>65</v>
      </c>
      <c r="E46" s="43">
        <v>19.574999999999999</v>
      </c>
      <c r="F46" s="47">
        <v>13.587999999999999</v>
      </c>
      <c r="G46" s="47">
        <v>0.57299999999999995</v>
      </c>
    </row>
    <row r="47" spans="1:7" ht="18" customHeight="1" x14ac:dyDescent="0.25">
      <c r="A47" s="76" t="s">
        <v>392</v>
      </c>
      <c r="B47" s="137"/>
      <c r="C47" s="40" t="s">
        <v>119</v>
      </c>
      <c r="D47" s="89" t="s">
        <v>120</v>
      </c>
      <c r="E47" s="43">
        <v>20.205000000000002</v>
      </c>
      <c r="F47" s="47">
        <v>14.993</v>
      </c>
      <c r="G47" s="47">
        <v>9.3989999999999991</v>
      </c>
    </row>
    <row r="48" spans="1:7" ht="18" customHeight="1" x14ac:dyDescent="0.25">
      <c r="A48" s="76" t="s">
        <v>393</v>
      </c>
      <c r="B48" s="81" t="s">
        <v>23</v>
      </c>
      <c r="C48" s="40" t="s">
        <v>214</v>
      </c>
      <c r="D48" s="89" t="s">
        <v>213</v>
      </c>
      <c r="E48" s="43">
        <v>5.1619999999999999</v>
      </c>
      <c r="F48" s="47">
        <v>5.1619999999999999</v>
      </c>
      <c r="G48" s="47">
        <v>5.0999999999999996</v>
      </c>
    </row>
    <row r="49" spans="1:7" ht="31.5" customHeight="1" x14ac:dyDescent="0.25">
      <c r="A49" s="76" t="s">
        <v>394</v>
      </c>
      <c r="B49" s="81" t="s">
        <v>26</v>
      </c>
      <c r="C49" s="40" t="s">
        <v>122</v>
      </c>
      <c r="D49" s="89" t="s">
        <v>124</v>
      </c>
      <c r="E49" s="43">
        <v>12.5</v>
      </c>
      <c r="F49" s="47">
        <v>12.5</v>
      </c>
      <c r="G49" s="47"/>
    </row>
    <row r="50" spans="1:7" ht="18" customHeight="1" x14ac:dyDescent="0.25">
      <c r="A50" s="76" t="s">
        <v>395</v>
      </c>
      <c r="B50" s="81" t="s">
        <v>24</v>
      </c>
      <c r="C50" s="40" t="s">
        <v>3</v>
      </c>
      <c r="D50" s="89" t="s">
        <v>483</v>
      </c>
      <c r="E50" s="43">
        <v>23.754999999999999</v>
      </c>
      <c r="F50" s="47">
        <v>23.754999999999999</v>
      </c>
      <c r="G50" s="47">
        <v>0.46800000000000003</v>
      </c>
    </row>
    <row r="51" spans="1:7" ht="18" customHeight="1" x14ac:dyDescent="0.25">
      <c r="A51" s="76" t="s">
        <v>396</v>
      </c>
      <c r="B51" s="135" t="s">
        <v>23</v>
      </c>
      <c r="C51" s="40" t="s">
        <v>152</v>
      </c>
      <c r="D51" s="89" t="s">
        <v>168</v>
      </c>
      <c r="E51" s="43">
        <v>16.843999999999998</v>
      </c>
      <c r="F51" s="47">
        <v>12.4</v>
      </c>
      <c r="G51" s="47">
        <v>0.24399999999999999</v>
      </c>
    </row>
    <row r="52" spans="1:7" ht="18" customHeight="1" x14ac:dyDescent="0.25">
      <c r="A52" s="76" t="s">
        <v>397</v>
      </c>
      <c r="B52" s="136"/>
      <c r="C52" s="40" t="s">
        <v>278</v>
      </c>
      <c r="D52" s="89" t="s">
        <v>279</v>
      </c>
      <c r="E52" s="43">
        <v>16.352</v>
      </c>
      <c r="F52" s="47">
        <v>5.601</v>
      </c>
      <c r="G52" s="47">
        <v>5.1429999999999998</v>
      </c>
    </row>
    <row r="53" spans="1:7" ht="18" customHeight="1" x14ac:dyDescent="0.25">
      <c r="A53" s="76" t="s">
        <v>398</v>
      </c>
      <c r="B53" s="137"/>
      <c r="C53" s="40" t="s">
        <v>130</v>
      </c>
      <c r="D53" s="89" t="s">
        <v>131</v>
      </c>
      <c r="E53" s="43">
        <v>5.468</v>
      </c>
      <c r="F53" s="47">
        <v>2.1440000000000001</v>
      </c>
      <c r="G53" s="47">
        <v>1.431</v>
      </c>
    </row>
    <row r="54" spans="1:7" ht="18" customHeight="1" x14ac:dyDescent="0.25">
      <c r="A54" s="76" t="s">
        <v>399</v>
      </c>
      <c r="B54" s="81" t="s">
        <v>23</v>
      </c>
      <c r="C54" s="40" t="s">
        <v>128</v>
      </c>
      <c r="D54" s="89" t="s">
        <v>129</v>
      </c>
      <c r="E54" s="43">
        <v>115.55100000000002</v>
      </c>
      <c r="F54" s="47">
        <v>115.408</v>
      </c>
      <c r="G54" s="47">
        <v>0.627</v>
      </c>
    </row>
    <row r="55" spans="1:7" ht="18" customHeight="1" x14ac:dyDescent="0.25">
      <c r="A55" s="76" t="s">
        <v>400</v>
      </c>
      <c r="B55" s="81" t="s">
        <v>26</v>
      </c>
      <c r="C55" s="40" t="s">
        <v>3</v>
      </c>
      <c r="D55" s="89" t="s">
        <v>134</v>
      </c>
      <c r="E55" s="43">
        <v>108.929</v>
      </c>
      <c r="F55" s="47">
        <v>105.943</v>
      </c>
      <c r="G55" s="47">
        <v>1.278</v>
      </c>
    </row>
    <row r="56" spans="1:7" ht="18" customHeight="1" x14ac:dyDescent="0.25">
      <c r="A56" s="76" t="s">
        <v>402</v>
      </c>
      <c r="B56" s="81" t="s">
        <v>28</v>
      </c>
      <c r="C56" s="40" t="s">
        <v>3</v>
      </c>
      <c r="D56" s="89" t="s">
        <v>80</v>
      </c>
      <c r="E56" s="43">
        <v>7.9429999999999996</v>
      </c>
      <c r="F56" s="47">
        <v>7.9429999999999996</v>
      </c>
      <c r="G56" s="47">
        <v>1.6519999999999999</v>
      </c>
    </row>
    <row r="57" spans="1:7" ht="18" customHeight="1" x14ac:dyDescent="0.25">
      <c r="A57" s="76" t="s">
        <v>401</v>
      </c>
      <c r="B57" s="81" t="s">
        <v>26</v>
      </c>
      <c r="C57" s="40" t="s">
        <v>3</v>
      </c>
      <c r="D57" s="89" t="s">
        <v>171</v>
      </c>
      <c r="E57" s="43">
        <v>5</v>
      </c>
      <c r="F57" s="47">
        <v>5</v>
      </c>
      <c r="G57" s="47"/>
    </row>
    <row r="58" spans="1:7" ht="18" customHeight="1" x14ac:dyDescent="0.25">
      <c r="A58" s="76" t="s">
        <v>403</v>
      </c>
      <c r="B58" s="81" t="s">
        <v>28</v>
      </c>
      <c r="C58" s="40" t="s">
        <v>206</v>
      </c>
      <c r="D58" s="89" t="s">
        <v>484</v>
      </c>
      <c r="E58" s="43">
        <v>0</v>
      </c>
      <c r="F58" s="47">
        <v>0</v>
      </c>
      <c r="G58" s="47"/>
    </row>
    <row r="59" spans="1:7" ht="18" customHeight="1" x14ac:dyDescent="0.25">
      <c r="A59" s="76" t="s">
        <v>404</v>
      </c>
      <c r="B59" s="81" t="s">
        <v>26</v>
      </c>
      <c r="C59" s="40" t="s">
        <v>39</v>
      </c>
      <c r="D59" s="89" t="s">
        <v>55</v>
      </c>
      <c r="E59" s="43">
        <v>4.5999999999999996</v>
      </c>
      <c r="F59" s="47">
        <v>4.5999999999999996</v>
      </c>
      <c r="G59" s="47">
        <v>4.5</v>
      </c>
    </row>
    <row r="60" spans="1:7" ht="15" customHeight="1" x14ac:dyDescent="0.25">
      <c r="A60" s="120" t="s">
        <v>93</v>
      </c>
      <c r="B60" s="163"/>
      <c r="C60" s="163"/>
      <c r="D60" s="121"/>
      <c r="E60" s="43">
        <f t="shared" ref="E60" si="0">SUM(E10:E20,E42:E48,E51:E54)</f>
        <v>1322.675</v>
      </c>
      <c r="F60" s="47">
        <f t="shared" ref="F60:G60" si="1">SUM(F10:F20,F42:F48,F51:F54)</f>
        <v>1262.4380000000001</v>
      </c>
      <c r="G60" s="47">
        <f t="shared" si="1"/>
        <v>743.31000000000006</v>
      </c>
    </row>
    <row r="61" spans="1:7" ht="15" customHeight="1" x14ac:dyDescent="0.25">
      <c r="A61" s="161" t="s">
        <v>94</v>
      </c>
      <c r="B61" s="161"/>
      <c r="C61" s="161"/>
      <c r="D61" s="161"/>
      <c r="E61" s="43">
        <f t="shared" ref="E61" si="2">SUM(E22:E32,E50)</f>
        <v>4208.5149999999994</v>
      </c>
      <c r="F61" s="47">
        <f t="shared" ref="F61:G61" si="3">SUM(F22:F32,F50)</f>
        <v>3664.4210000000003</v>
      </c>
      <c r="G61" s="47">
        <f t="shared" si="3"/>
        <v>9.4500000000000011</v>
      </c>
    </row>
    <row r="62" spans="1:7" ht="15" customHeight="1" x14ac:dyDescent="0.25">
      <c r="A62" s="161" t="s">
        <v>96</v>
      </c>
      <c r="B62" s="161"/>
      <c r="C62" s="161"/>
      <c r="D62" s="161"/>
      <c r="E62" s="43">
        <f t="shared" ref="E62" si="4">SUM(E33:E36,E41,E49,E55,E57,E59)</f>
        <v>1061.751</v>
      </c>
      <c r="F62" s="47">
        <f t="shared" ref="F62:G62" si="5">SUM(F33:F36,F41,F49,F55,F57,F59)</f>
        <v>1048.3409999999999</v>
      </c>
      <c r="G62" s="47">
        <f t="shared" si="5"/>
        <v>235.62199999999999</v>
      </c>
    </row>
    <row r="63" spans="1:7" ht="15" customHeight="1" x14ac:dyDescent="0.25">
      <c r="A63" s="161" t="s">
        <v>98</v>
      </c>
      <c r="B63" s="161"/>
      <c r="C63" s="161"/>
      <c r="D63" s="161"/>
      <c r="E63" s="43">
        <f t="shared" ref="E63" si="6">SUM(E37:E38)</f>
        <v>44.847999999999999</v>
      </c>
      <c r="F63" s="47">
        <f t="shared" ref="F63:G63" si="7">SUM(F37:F38)</f>
        <v>44.847999999999999</v>
      </c>
      <c r="G63" s="47">
        <f t="shared" si="7"/>
        <v>4.4000000000000004</v>
      </c>
    </row>
    <row r="64" spans="1:7" ht="15" customHeight="1" x14ac:dyDescent="0.25">
      <c r="A64" s="161" t="s">
        <v>99</v>
      </c>
      <c r="B64" s="161"/>
      <c r="C64" s="161"/>
      <c r="D64" s="161"/>
      <c r="E64" s="43">
        <f>SUM(E39,E56,E58)</f>
        <v>29.643000000000001</v>
      </c>
      <c r="F64" s="47">
        <f>SUM(F39,F56,F58)</f>
        <v>29.643000000000001</v>
      </c>
      <c r="G64" s="47">
        <f>SUM(G39,G56,G58)</f>
        <v>23.052</v>
      </c>
    </row>
    <row r="65" spans="1:7" ht="15" customHeight="1" x14ac:dyDescent="0.25">
      <c r="A65" s="161" t="s">
        <v>100</v>
      </c>
      <c r="B65" s="161"/>
      <c r="C65" s="161"/>
      <c r="D65" s="161"/>
      <c r="E65" s="43">
        <f t="shared" ref="E65" si="8">SUM(E40)</f>
        <v>2462.4</v>
      </c>
      <c r="F65" s="47">
        <f t="shared" ref="F65:G65" si="9">SUM(F40)</f>
        <v>1851.3489999999999</v>
      </c>
      <c r="G65" s="47">
        <f t="shared" si="9"/>
        <v>0</v>
      </c>
    </row>
    <row r="66" spans="1:7" ht="15" customHeight="1" x14ac:dyDescent="0.25">
      <c r="A66" s="162" t="s">
        <v>151</v>
      </c>
      <c r="B66" s="162"/>
      <c r="C66" s="162"/>
      <c r="D66" s="162"/>
      <c r="E66" s="45">
        <f>SUM(E60:E65)</f>
        <v>9129.8320000000003</v>
      </c>
      <c r="F66" s="49">
        <f>SUM(F60:F65)</f>
        <v>7901.0400000000009</v>
      </c>
      <c r="G66" s="49">
        <f>SUM(G60:G65)</f>
        <v>1015.8340000000001</v>
      </c>
    </row>
    <row r="69" spans="1:7" x14ac:dyDescent="0.25">
      <c r="E69" s="68"/>
      <c r="F69" s="68"/>
      <c r="G69" s="68"/>
    </row>
  </sheetData>
  <mergeCells count="29">
    <mergeCell ref="C21:C25"/>
    <mergeCell ref="B33:B36"/>
    <mergeCell ref="C33:C35"/>
    <mergeCell ref="D27:D29"/>
    <mergeCell ref="B21:B26"/>
    <mergeCell ref="B27:B32"/>
    <mergeCell ref="C30:C32"/>
    <mergeCell ref="B37:B38"/>
    <mergeCell ref="A66:D66"/>
    <mergeCell ref="A61:D61"/>
    <mergeCell ref="A65:D65"/>
    <mergeCell ref="A60:D60"/>
    <mergeCell ref="A63:D63"/>
    <mergeCell ref="A64:D64"/>
    <mergeCell ref="A62:D62"/>
    <mergeCell ref="B43:B47"/>
    <mergeCell ref="B51:B53"/>
    <mergeCell ref="F1:G1"/>
    <mergeCell ref="F2:G2"/>
    <mergeCell ref="F3:G3"/>
    <mergeCell ref="F4:G4"/>
    <mergeCell ref="B10:B20"/>
    <mergeCell ref="A6:G6"/>
    <mergeCell ref="F8:G8"/>
    <mergeCell ref="E8:E9"/>
    <mergeCell ref="D8:D9"/>
    <mergeCell ref="C8:C9"/>
    <mergeCell ref="B8:B9"/>
    <mergeCell ref="A8:A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pane xSplit="4" ySplit="9" topLeftCell="E31" activePane="bottomRight" state="frozen"/>
      <selection activeCell="M24" sqref="M24"/>
      <selection pane="topRight" activeCell="M24" sqref="M24"/>
      <selection pane="bottomLeft" activeCell="M24" sqref="M24"/>
      <selection pane="bottomRight" activeCell="F3" sqref="F3:G3"/>
    </sheetView>
  </sheetViews>
  <sheetFormatPr defaultColWidth="9.109375" defaultRowHeight="13.8" x14ac:dyDescent="0.25"/>
  <cols>
    <col min="1" max="1" width="4" style="42" customWidth="1"/>
    <col min="2" max="2" width="7.88671875" style="42" customWidth="1"/>
    <col min="3" max="3" width="39.6640625" style="42" customWidth="1"/>
    <col min="4" max="4" width="48.5546875" style="42" customWidth="1"/>
    <col min="5" max="6" width="10.6640625" style="42" customWidth="1"/>
    <col min="7" max="7" width="12.33203125" style="42" customWidth="1"/>
    <col min="8" max="16384" width="9.109375" style="42"/>
  </cols>
  <sheetData>
    <row r="1" spans="1:7" ht="12.75" customHeight="1" x14ac:dyDescent="0.25">
      <c r="D1" s="28"/>
      <c r="E1" s="28"/>
      <c r="F1" s="130" t="s">
        <v>412</v>
      </c>
      <c r="G1" s="130"/>
    </row>
    <row r="2" spans="1:7" ht="12.75" customHeight="1" x14ac:dyDescent="0.25">
      <c r="D2" s="28"/>
      <c r="E2" s="28"/>
      <c r="F2" s="130" t="s">
        <v>502</v>
      </c>
      <c r="G2" s="130"/>
    </row>
    <row r="3" spans="1:7" ht="12.75" customHeight="1" x14ac:dyDescent="0.25">
      <c r="D3" s="28"/>
      <c r="E3" s="28"/>
      <c r="F3" s="130" t="s">
        <v>504</v>
      </c>
      <c r="G3" s="130"/>
    </row>
    <row r="4" spans="1:7" ht="15" customHeight="1" x14ac:dyDescent="0.25">
      <c r="D4" s="28"/>
      <c r="E4" s="28"/>
      <c r="F4" s="130" t="s">
        <v>420</v>
      </c>
      <c r="G4" s="130"/>
    </row>
    <row r="5" spans="1:7" ht="15" customHeight="1" x14ac:dyDescent="0.25"/>
    <row r="6" spans="1:7" ht="15" customHeight="1" x14ac:dyDescent="0.25">
      <c r="A6" s="158" t="s">
        <v>438</v>
      </c>
      <c r="B6" s="158"/>
      <c r="C6" s="158"/>
      <c r="D6" s="158"/>
      <c r="E6" s="158"/>
      <c r="F6" s="158"/>
      <c r="G6" s="158"/>
    </row>
    <row r="7" spans="1:7" ht="15" customHeight="1" x14ac:dyDescent="0.25">
      <c r="G7" s="41" t="s">
        <v>149</v>
      </c>
    </row>
    <row r="8" spans="1:7" ht="15" customHeight="1" x14ac:dyDescent="0.25">
      <c r="A8" s="131" t="s">
        <v>33</v>
      </c>
      <c r="B8" s="131" t="s">
        <v>20</v>
      </c>
      <c r="C8" s="131" t="s">
        <v>63</v>
      </c>
      <c r="D8" s="131" t="s">
        <v>66</v>
      </c>
      <c r="E8" s="131" t="s">
        <v>428</v>
      </c>
      <c r="F8" s="131" t="s">
        <v>432</v>
      </c>
      <c r="G8" s="131"/>
    </row>
    <row r="9" spans="1:7" ht="45.75" customHeight="1" x14ac:dyDescent="0.25">
      <c r="A9" s="131"/>
      <c r="B9" s="131"/>
      <c r="C9" s="131"/>
      <c r="D9" s="131"/>
      <c r="E9" s="131"/>
      <c r="F9" s="76" t="s">
        <v>286</v>
      </c>
      <c r="G9" s="76" t="s">
        <v>2</v>
      </c>
    </row>
    <row r="10" spans="1:7" ht="15" customHeight="1" x14ac:dyDescent="0.25">
      <c r="A10" s="76" t="s">
        <v>366</v>
      </c>
      <c r="B10" s="135" t="s">
        <v>23</v>
      </c>
      <c r="C10" s="40" t="s">
        <v>152</v>
      </c>
      <c r="D10" s="40" t="s">
        <v>168</v>
      </c>
      <c r="E10" s="66">
        <v>23.8</v>
      </c>
      <c r="F10" s="46">
        <v>23.79</v>
      </c>
      <c r="G10" s="43">
        <v>0.69</v>
      </c>
    </row>
    <row r="11" spans="1:7" ht="15" customHeight="1" x14ac:dyDescent="0.25">
      <c r="A11" s="76" t="s">
        <v>367</v>
      </c>
      <c r="B11" s="136"/>
      <c r="C11" s="40" t="s">
        <v>211</v>
      </c>
      <c r="D11" s="40" t="s">
        <v>240</v>
      </c>
      <c r="E11" s="66">
        <v>2.2000000000000002</v>
      </c>
      <c r="F11" s="46">
        <v>1.722</v>
      </c>
      <c r="G11" s="43"/>
    </row>
    <row r="12" spans="1:7" ht="15" customHeight="1" x14ac:dyDescent="0.25">
      <c r="A12" s="76" t="s">
        <v>368</v>
      </c>
      <c r="B12" s="136"/>
      <c r="C12" s="40" t="s">
        <v>212</v>
      </c>
      <c r="D12" s="40" t="s">
        <v>215</v>
      </c>
      <c r="E12" s="66">
        <v>5.5</v>
      </c>
      <c r="F12" s="46">
        <v>5.4859999999999998</v>
      </c>
      <c r="G12" s="43"/>
    </row>
    <row r="13" spans="1:7" ht="15" customHeight="1" x14ac:dyDescent="0.25">
      <c r="A13" s="76" t="s">
        <v>369</v>
      </c>
      <c r="B13" s="136"/>
      <c r="C13" s="40" t="s">
        <v>128</v>
      </c>
      <c r="D13" s="40" t="s">
        <v>129</v>
      </c>
      <c r="E13" s="66">
        <v>16.100000000000001</v>
      </c>
      <c r="F13" s="46">
        <v>13.972</v>
      </c>
      <c r="G13" s="43">
        <v>0.27</v>
      </c>
    </row>
    <row r="14" spans="1:7" ht="15" customHeight="1" x14ac:dyDescent="0.25">
      <c r="A14" s="76" t="s">
        <v>370</v>
      </c>
      <c r="B14" s="136"/>
      <c r="C14" s="40" t="s">
        <v>278</v>
      </c>
      <c r="D14" s="40" t="s">
        <v>279</v>
      </c>
      <c r="E14" s="66">
        <v>31</v>
      </c>
      <c r="F14" s="46">
        <v>28.53</v>
      </c>
      <c r="G14" s="43">
        <v>1.64</v>
      </c>
    </row>
    <row r="15" spans="1:7" ht="15" customHeight="1" x14ac:dyDescent="0.25">
      <c r="A15" s="76" t="s">
        <v>371</v>
      </c>
      <c r="B15" s="136"/>
      <c r="C15" s="40" t="s">
        <v>4</v>
      </c>
      <c r="D15" s="40" t="s">
        <v>64</v>
      </c>
      <c r="E15" s="66">
        <v>8</v>
      </c>
      <c r="F15" s="46">
        <v>7.9630000000000001</v>
      </c>
      <c r="G15" s="43"/>
    </row>
    <row r="16" spans="1:7" ht="15" customHeight="1" x14ac:dyDescent="0.25">
      <c r="A16" s="76" t="s">
        <v>372</v>
      </c>
      <c r="B16" s="136"/>
      <c r="C16" s="40" t="s">
        <v>5</v>
      </c>
      <c r="D16" s="40" t="s">
        <v>65</v>
      </c>
      <c r="E16" s="66">
        <v>4.7</v>
      </c>
      <c r="F16" s="46">
        <v>4.7</v>
      </c>
      <c r="G16" s="43"/>
    </row>
    <row r="17" spans="1:7" ht="15" customHeight="1" x14ac:dyDescent="0.25">
      <c r="A17" s="76" t="s">
        <v>373</v>
      </c>
      <c r="B17" s="136"/>
      <c r="C17" s="1" t="s">
        <v>119</v>
      </c>
      <c r="D17" s="82" t="s">
        <v>120</v>
      </c>
      <c r="E17" s="66">
        <v>10</v>
      </c>
      <c r="F17" s="46">
        <v>9.5150000000000006</v>
      </c>
      <c r="G17" s="43"/>
    </row>
    <row r="18" spans="1:7" ht="15" customHeight="1" x14ac:dyDescent="0.25">
      <c r="A18" s="76" t="s">
        <v>374</v>
      </c>
      <c r="B18" s="136"/>
      <c r="C18" s="40" t="s">
        <v>126</v>
      </c>
      <c r="D18" s="40" t="s">
        <v>127</v>
      </c>
      <c r="E18" s="66">
        <v>17.600000000000001</v>
      </c>
      <c r="F18" s="46">
        <v>17.190999999999999</v>
      </c>
      <c r="G18" s="43"/>
    </row>
    <row r="19" spans="1:7" ht="15" customHeight="1" x14ac:dyDescent="0.25">
      <c r="A19" s="76" t="s">
        <v>375</v>
      </c>
      <c r="B19" s="136"/>
      <c r="C19" s="40" t="s">
        <v>130</v>
      </c>
      <c r="D19" s="40" t="s">
        <v>131</v>
      </c>
      <c r="E19" s="66">
        <v>22</v>
      </c>
      <c r="F19" s="43">
        <v>17.884</v>
      </c>
      <c r="G19" s="43">
        <v>0.54</v>
      </c>
    </row>
    <row r="20" spans="1:7" ht="15" customHeight="1" x14ac:dyDescent="0.25">
      <c r="A20" s="76" t="s">
        <v>376</v>
      </c>
      <c r="B20" s="136"/>
      <c r="C20" s="40" t="s">
        <v>14</v>
      </c>
      <c r="D20" s="40" t="s">
        <v>85</v>
      </c>
      <c r="E20" s="66">
        <v>64.399999999999991</v>
      </c>
      <c r="F20" s="46">
        <v>61.904000000000003</v>
      </c>
      <c r="G20" s="43">
        <v>4.3</v>
      </c>
    </row>
    <row r="21" spans="1:7" ht="15" customHeight="1" x14ac:dyDescent="0.25">
      <c r="A21" s="76" t="s">
        <v>377</v>
      </c>
      <c r="B21" s="136"/>
      <c r="C21" s="40" t="s">
        <v>15</v>
      </c>
      <c r="D21" s="40" t="s">
        <v>86</v>
      </c>
      <c r="E21" s="66">
        <v>79</v>
      </c>
      <c r="F21" s="46">
        <v>75.161000000000001</v>
      </c>
      <c r="G21" s="43">
        <v>6.383</v>
      </c>
    </row>
    <row r="22" spans="1:7" ht="15" customHeight="1" x14ac:dyDescent="0.25">
      <c r="A22" s="76" t="s">
        <v>378</v>
      </c>
      <c r="B22" s="136"/>
      <c r="C22" s="40" t="s">
        <v>16</v>
      </c>
      <c r="D22" s="40" t="s">
        <v>87</v>
      </c>
      <c r="E22" s="66">
        <v>87.899999999999991</v>
      </c>
      <c r="F22" s="46">
        <v>84.382999999999996</v>
      </c>
      <c r="G22" s="43">
        <v>5.6680000000000001</v>
      </c>
    </row>
    <row r="23" spans="1:7" ht="15" customHeight="1" x14ac:dyDescent="0.25">
      <c r="A23" s="76" t="s">
        <v>379</v>
      </c>
      <c r="B23" s="136"/>
      <c r="C23" s="40" t="s">
        <v>17</v>
      </c>
      <c r="D23" s="40" t="s">
        <v>88</v>
      </c>
      <c r="E23" s="66">
        <v>101</v>
      </c>
      <c r="F23" s="46">
        <v>98.710999999999999</v>
      </c>
      <c r="G23" s="43">
        <v>7.7</v>
      </c>
    </row>
    <row r="24" spans="1:7" ht="15" customHeight="1" x14ac:dyDescent="0.25">
      <c r="A24" s="76" t="s">
        <v>380</v>
      </c>
      <c r="B24" s="136"/>
      <c r="C24" s="40" t="s">
        <v>18</v>
      </c>
      <c r="D24" s="40" t="s">
        <v>89</v>
      </c>
      <c r="E24" s="66">
        <v>90.4</v>
      </c>
      <c r="F24" s="46">
        <v>89.165000000000006</v>
      </c>
      <c r="G24" s="43">
        <v>6</v>
      </c>
    </row>
    <row r="25" spans="1:7" ht="15" customHeight="1" x14ac:dyDescent="0.25">
      <c r="A25" s="76" t="s">
        <v>381</v>
      </c>
      <c r="B25" s="136"/>
      <c r="C25" s="40" t="s">
        <v>19</v>
      </c>
      <c r="D25" s="40" t="s">
        <v>90</v>
      </c>
      <c r="E25" s="66">
        <v>137.80000000000001</v>
      </c>
      <c r="F25" s="46">
        <v>135.63900000000001</v>
      </c>
      <c r="G25" s="43">
        <v>8.4</v>
      </c>
    </row>
    <row r="26" spans="1:7" ht="15" customHeight="1" x14ac:dyDescent="0.25">
      <c r="A26" s="76" t="s">
        <v>382</v>
      </c>
      <c r="B26" s="136"/>
      <c r="C26" s="40" t="s">
        <v>6</v>
      </c>
      <c r="D26" s="40" t="s">
        <v>91</v>
      </c>
      <c r="E26" s="66">
        <v>79.400000000000006</v>
      </c>
      <c r="F26" s="43">
        <v>78.143000000000001</v>
      </c>
      <c r="G26" s="43">
        <v>1.155</v>
      </c>
    </row>
    <row r="27" spans="1:7" ht="15" customHeight="1" x14ac:dyDescent="0.25">
      <c r="A27" s="76" t="s">
        <v>383</v>
      </c>
      <c r="B27" s="136"/>
      <c r="C27" s="40" t="s">
        <v>7</v>
      </c>
      <c r="D27" s="40" t="s">
        <v>92</v>
      </c>
      <c r="E27" s="66">
        <v>18.2</v>
      </c>
      <c r="F27" s="46">
        <v>17.399999999999999</v>
      </c>
      <c r="G27" s="43"/>
    </row>
    <row r="28" spans="1:7" ht="15" customHeight="1" x14ac:dyDescent="0.25">
      <c r="A28" s="76" t="s">
        <v>384</v>
      </c>
      <c r="B28" s="137"/>
      <c r="C28" s="89" t="s">
        <v>121</v>
      </c>
      <c r="D28" s="89" t="s">
        <v>118</v>
      </c>
      <c r="E28" s="66">
        <v>53.1</v>
      </c>
      <c r="F28" s="46">
        <v>50.945999999999998</v>
      </c>
      <c r="G28" s="43"/>
    </row>
    <row r="29" spans="1:7" ht="15" customHeight="1" x14ac:dyDescent="0.25">
      <c r="A29" s="76" t="s">
        <v>385</v>
      </c>
      <c r="B29" s="141" t="s">
        <v>26</v>
      </c>
      <c r="C29" s="82" t="s">
        <v>146</v>
      </c>
      <c r="D29" s="82" t="s">
        <v>145</v>
      </c>
      <c r="E29" s="66">
        <v>17.2</v>
      </c>
      <c r="F29" s="46">
        <v>16.821000000000002</v>
      </c>
      <c r="G29" s="46"/>
    </row>
    <row r="30" spans="1:7" ht="15" customHeight="1" x14ac:dyDescent="0.25">
      <c r="A30" s="76" t="s">
        <v>386</v>
      </c>
      <c r="B30" s="141"/>
      <c r="C30" s="82" t="s">
        <v>39</v>
      </c>
      <c r="D30" s="82" t="s">
        <v>67</v>
      </c>
      <c r="E30" s="66">
        <v>38.200000000000003</v>
      </c>
      <c r="F30" s="46">
        <v>36.148000000000003</v>
      </c>
      <c r="G30" s="46"/>
    </row>
    <row r="31" spans="1:7" ht="30" customHeight="1" x14ac:dyDescent="0.25">
      <c r="A31" s="76" t="s">
        <v>387</v>
      </c>
      <c r="B31" s="141"/>
      <c r="C31" s="40" t="s">
        <v>122</v>
      </c>
      <c r="D31" s="40" t="s">
        <v>148</v>
      </c>
      <c r="E31" s="66">
        <v>5.1999999999999993</v>
      </c>
      <c r="F31" s="109">
        <v>4.4359999999999999</v>
      </c>
      <c r="G31" s="46"/>
    </row>
    <row r="32" spans="1:7" ht="15" customHeight="1" x14ac:dyDescent="0.25">
      <c r="A32" s="76" t="s">
        <v>388</v>
      </c>
      <c r="B32" s="141" t="s">
        <v>30</v>
      </c>
      <c r="C32" s="40" t="s">
        <v>8</v>
      </c>
      <c r="D32" s="40" t="s">
        <v>101</v>
      </c>
      <c r="E32" s="66">
        <v>3</v>
      </c>
      <c r="F32" s="43">
        <v>2.7349999999999999</v>
      </c>
      <c r="G32" s="43"/>
    </row>
    <row r="33" spans="1:9" ht="15" customHeight="1" x14ac:dyDescent="0.25">
      <c r="A33" s="76" t="s">
        <v>389</v>
      </c>
      <c r="B33" s="141"/>
      <c r="C33" s="40" t="s">
        <v>143</v>
      </c>
      <c r="D33" s="40" t="s">
        <v>144</v>
      </c>
      <c r="E33" s="66">
        <v>7.5</v>
      </c>
      <c r="F33" s="43">
        <v>7.335</v>
      </c>
      <c r="G33" s="43"/>
    </row>
    <row r="34" spans="1:9" ht="15" customHeight="1" x14ac:dyDescent="0.25">
      <c r="A34" s="76" t="s">
        <v>390</v>
      </c>
      <c r="B34" s="141"/>
      <c r="C34" s="40" t="s">
        <v>44</v>
      </c>
      <c r="D34" s="40" t="s">
        <v>69</v>
      </c>
      <c r="E34" s="66">
        <v>90</v>
      </c>
      <c r="F34" s="43">
        <v>89.906999999999996</v>
      </c>
      <c r="G34" s="43">
        <v>34.700000000000003</v>
      </c>
    </row>
    <row r="35" spans="1:9" ht="15" customHeight="1" x14ac:dyDescent="0.25">
      <c r="A35" s="76" t="s">
        <v>391</v>
      </c>
      <c r="B35" s="141"/>
      <c r="C35" s="40" t="s">
        <v>10</v>
      </c>
      <c r="D35" s="40" t="s">
        <v>70</v>
      </c>
      <c r="E35" s="66">
        <v>64</v>
      </c>
      <c r="F35" s="43">
        <v>64</v>
      </c>
      <c r="G35" s="43"/>
    </row>
    <row r="36" spans="1:9" ht="15" customHeight="1" x14ac:dyDescent="0.25">
      <c r="A36" s="76" t="s">
        <v>392</v>
      </c>
      <c r="B36" s="141"/>
      <c r="C36" s="40" t="s">
        <v>22</v>
      </c>
      <c r="D36" s="40" t="s">
        <v>71</v>
      </c>
      <c r="E36" s="66">
        <v>0.89999999999999991</v>
      </c>
      <c r="F36" s="43">
        <v>0.184</v>
      </c>
      <c r="G36" s="43"/>
    </row>
    <row r="37" spans="1:9" ht="15" customHeight="1" x14ac:dyDescent="0.25">
      <c r="A37" s="76" t="s">
        <v>393</v>
      </c>
      <c r="B37" s="141"/>
      <c r="C37" s="40" t="s">
        <v>42</v>
      </c>
      <c r="D37" s="40" t="s">
        <v>72</v>
      </c>
      <c r="E37" s="66">
        <v>2.4</v>
      </c>
      <c r="F37" s="43">
        <v>1.1180000000000001</v>
      </c>
      <c r="G37" s="43"/>
    </row>
    <row r="38" spans="1:9" ht="15" customHeight="1" x14ac:dyDescent="0.25">
      <c r="A38" s="76" t="s">
        <v>394</v>
      </c>
      <c r="B38" s="141"/>
      <c r="C38" s="40" t="s">
        <v>11</v>
      </c>
      <c r="D38" s="40" t="s">
        <v>73</v>
      </c>
      <c r="E38" s="66">
        <v>5.6999999999999993</v>
      </c>
      <c r="F38" s="43">
        <v>4.4130000000000003</v>
      </c>
      <c r="G38" s="43"/>
    </row>
    <row r="39" spans="1:9" ht="15" customHeight="1" x14ac:dyDescent="0.25">
      <c r="A39" s="76" t="s">
        <v>395</v>
      </c>
      <c r="B39" s="141"/>
      <c r="C39" s="40" t="s">
        <v>50</v>
      </c>
      <c r="D39" s="40" t="s">
        <v>74</v>
      </c>
      <c r="E39" s="66">
        <v>5.3</v>
      </c>
      <c r="F39" s="43">
        <v>4.1429999999999998</v>
      </c>
      <c r="G39" s="43"/>
    </row>
    <row r="40" spans="1:9" ht="15" customHeight="1" x14ac:dyDescent="0.25">
      <c r="A40" s="76" t="s">
        <v>396</v>
      </c>
      <c r="B40" s="135" t="s">
        <v>28</v>
      </c>
      <c r="C40" s="40" t="s">
        <v>214</v>
      </c>
      <c r="D40" s="40" t="s">
        <v>213</v>
      </c>
      <c r="E40" s="66">
        <v>1</v>
      </c>
      <c r="F40" s="43">
        <v>0.91900000000000004</v>
      </c>
      <c r="G40" s="43"/>
    </row>
    <row r="41" spans="1:9" ht="15" customHeight="1" x14ac:dyDescent="0.25">
      <c r="A41" s="76" t="s">
        <v>397</v>
      </c>
      <c r="B41" s="136"/>
      <c r="C41" s="164" t="s">
        <v>3</v>
      </c>
      <c r="D41" s="40" t="s">
        <v>80</v>
      </c>
      <c r="E41" s="66">
        <v>195.8</v>
      </c>
      <c r="F41" s="43">
        <v>195.416</v>
      </c>
      <c r="G41" s="43"/>
    </row>
    <row r="42" spans="1:9" ht="15" customHeight="1" x14ac:dyDescent="0.25">
      <c r="A42" s="76" t="s">
        <v>398</v>
      </c>
      <c r="B42" s="137"/>
      <c r="C42" s="164"/>
      <c r="D42" s="40" t="s">
        <v>207</v>
      </c>
      <c r="E42" s="66">
        <v>14.4</v>
      </c>
      <c r="F42" s="43">
        <v>12.507</v>
      </c>
      <c r="G42" s="43"/>
    </row>
    <row r="43" spans="1:9" ht="15" customHeight="1" x14ac:dyDescent="0.25">
      <c r="A43" s="76" t="s">
        <v>399</v>
      </c>
      <c r="B43" s="81" t="s">
        <v>29</v>
      </c>
      <c r="C43" s="164"/>
      <c r="D43" s="40" t="s">
        <v>337</v>
      </c>
      <c r="E43" s="66">
        <v>250</v>
      </c>
      <c r="F43" s="43">
        <v>0</v>
      </c>
      <c r="G43" s="43"/>
      <c r="H43" s="10"/>
    </row>
    <row r="44" spans="1:9" ht="15" customHeight="1" x14ac:dyDescent="0.25">
      <c r="A44" s="131" t="s">
        <v>93</v>
      </c>
      <c r="B44" s="131"/>
      <c r="C44" s="131"/>
      <c r="D44" s="131"/>
      <c r="E44" s="66">
        <f>SUM(E10:E28)</f>
        <v>852.10000000000014</v>
      </c>
      <c r="F44" s="43">
        <f>SUM(F10:F28)</f>
        <v>822.20500000000004</v>
      </c>
      <c r="G44" s="43">
        <f>SUM(G10:G28)</f>
        <v>42.746000000000002</v>
      </c>
    </row>
    <row r="45" spans="1:9" ht="15" customHeight="1" x14ac:dyDescent="0.25">
      <c r="A45" s="131" t="s">
        <v>96</v>
      </c>
      <c r="B45" s="131"/>
      <c r="C45" s="131"/>
      <c r="D45" s="131"/>
      <c r="E45" s="66">
        <f>SUM(E29:E31)</f>
        <v>60.600000000000009</v>
      </c>
      <c r="F45" s="43">
        <f>SUM(F29:F31)</f>
        <v>57.405000000000008</v>
      </c>
      <c r="G45" s="43">
        <f>SUM(G29:G31)</f>
        <v>0</v>
      </c>
      <c r="H45" s="10"/>
      <c r="I45" s="10"/>
    </row>
    <row r="46" spans="1:9" ht="15" customHeight="1" x14ac:dyDescent="0.25">
      <c r="A46" s="131" t="s">
        <v>98</v>
      </c>
      <c r="B46" s="131"/>
      <c r="C46" s="131"/>
      <c r="D46" s="131"/>
      <c r="E46" s="66">
        <f>SUM(E32:E39)</f>
        <v>178.8</v>
      </c>
      <c r="F46" s="43">
        <f>SUM(F32:F39)</f>
        <v>173.83500000000001</v>
      </c>
      <c r="G46" s="43">
        <f>SUM(G32:G39)</f>
        <v>34.700000000000003</v>
      </c>
    </row>
    <row r="47" spans="1:9" ht="15" customHeight="1" x14ac:dyDescent="0.25">
      <c r="A47" s="131" t="s">
        <v>99</v>
      </c>
      <c r="B47" s="131"/>
      <c r="C47" s="131"/>
      <c r="D47" s="131"/>
      <c r="E47" s="66">
        <f>SUM(E40:E42)</f>
        <v>211.20000000000002</v>
      </c>
      <c r="F47" s="43">
        <f>SUM(F40:F42)</f>
        <v>208.84200000000001</v>
      </c>
      <c r="G47" s="43">
        <f>SUM(G40:G42)</f>
        <v>0</v>
      </c>
      <c r="H47" s="10"/>
      <c r="I47" s="10"/>
    </row>
    <row r="48" spans="1:9" ht="15" customHeight="1" x14ac:dyDescent="0.25">
      <c r="A48" s="151" t="s">
        <v>100</v>
      </c>
      <c r="B48" s="152"/>
      <c r="C48" s="152"/>
      <c r="D48" s="153"/>
      <c r="E48" s="110">
        <f>E43</f>
        <v>250</v>
      </c>
      <c r="F48" s="43">
        <f>F43</f>
        <v>0</v>
      </c>
      <c r="G48" s="43">
        <f>G43</f>
        <v>0</v>
      </c>
      <c r="H48" s="10"/>
      <c r="I48" s="10"/>
    </row>
    <row r="49" spans="1:7" ht="15" customHeight="1" x14ac:dyDescent="0.25">
      <c r="A49" s="159" t="s">
        <v>151</v>
      </c>
      <c r="B49" s="159"/>
      <c r="C49" s="159"/>
      <c r="D49" s="159"/>
      <c r="E49" s="111">
        <f>SUM(E44+E45+E46+E47+E48)</f>
        <v>1552.7000000000003</v>
      </c>
      <c r="F49" s="45">
        <f>SUM(F44+F45+F46+F47+F48)</f>
        <v>1262.287</v>
      </c>
      <c r="G49" s="45">
        <f>SUM(G44+G45+G46+G47)</f>
        <v>77.445999999999998</v>
      </c>
    </row>
    <row r="51" spans="1:7" x14ac:dyDescent="0.25">
      <c r="F51" s="10"/>
      <c r="G51" s="10"/>
    </row>
    <row r="52" spans="1:7" x14ac:dyDescent="0.25">
      <c r="F52" s="10"/>
      <c r="G52" s="10"/>
    </row>
    <row r="53" spans="1:7" x14ac:dyDescent="0.25">
      <c r="F53" s="10"/>
    </row>
    <row r="54" spans="1:7" x14ac:dyDescent="0.25">
      <c r="F54" s="10"/>
      <c r="G54" s="10"/>
    </row>
  </sheetData>
  <mergeCells count="22">
    <mergeCell ref="B10:B28"/>
    <mergeCell ref="A6:G6"/>
    <mergeCell ref="F1:G1"/>
    <mergeCell ref="F2:G2"/>
    <mergeCell ref="F3:G3"/>
    <mergeCell ref="F4:G4"/>
    <mergeCell ref="F8:G8"/>
    <mergeCell ref="E8:E9"/>
    <mergeCell ref="D8:D9"/>
    <mergeCell ref="C8:C9"/>
    <mergeCell ref="B8:B9"/>
    <mergeCell ref="A8:A9"/>
    <mergeCell ref="A49:D49"/>
    <mergeCell ref="B29:B31"/>
    <mergeCell ref="B32:B39"/>
    <mergeCell ref="A47:D47"/>
    <mergeCell ref="C41:C43"/>
    <mergeCell ref="A44:D44"/>
    <mergeCell ref="A45:D45"/>
    <mergeCell ref="A46:D46"/>
    <mergeCell ref="B40:B42"/>
    <mergeCell ref="A48:D48"/>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pane xSplit="4" ySplit="9" topLeftCell="E10" activePane="bottomRight" state="frozen"/>
      <selection activeCell="H21" sqref="H21"/>
      <selection pane="topRight" activeCell="H21" sqref="H21"/>
      <selection pane="bottomLeft" activeCell="H21" sqref="H21"/>
      <selection pane="bottomRight" activeCell="E3" sqref="E3:G3"/>
    </sheetView>
  </sheetViews>
  <sheetFormatPr defaultColWidth="9.109375" defaultRowHeight="13.8" x14ac:dyDescent="0.25"/>
  <cols>
    <col min="1" max="1" width="4" style="42" customWidth="1"/>
    <col min="2" max="2" width="6.6640625" style="42" customWidth="1"/>
    <col min="3" max="3" width="34.88671875" style="42" customWidth="1"/>
    <col min="4" max="4" width="52.5546875" style="42" customWidth="1"/>
    <col min="5" max="6" width="10.6640625" style="42" customWidth="1"/>
    <col min="7" max="7" width="12.44140625" style="42" customWidth="1"/>
    <col min="8" max="16384" width="9.109375" style="42"/>
  </cols>
  <sheetData>
    <row r="1" spans="1:7" ht="13.5" customHeight="1" x14ac:dyDescent="0.25">
      <c r="E1" s="130" t="s">
        <v>412</v>
      </c>
      <c r="F1" s="130"/>
      <c r="G1" s="130"/>
    </row>
    <row r="2" spans="1:7" ht="13.5" customHeight="1" x14ac:dyDescent="0.25">
      <c r="E2" s="130" t="s">
        <v>502</v>
      </c>
      <c r="F2" s="130"/>
      <c r="G2" s="130"/>
    </row>
    <row r="3" spans="1:7" ht="13.5" customHeight="1" x14ac:dyDescent="0.25">
      <c r="E3" s="130" t="s">
        <v>504</v>
      </c>
      <c r="F3" s="130"/>
      <c r="G3" s="130"/>
    </row>
    <row r="4" spans="1:7" ht="13.5" customHeight="1" x14ac:dyDescent="0.25">
      <c r="E4" s="130" t="s">
        <v>421</v>
      </c>
      <c r="F4" s="130"/>
      <c r="G4" s="130"/>
    </row>
    <row r="5" spans="1:7" ht="13.5" customHeight="1" x14ac:dyDescent="0.25"/>
    <row r="6" spans="1:7" ht="18" customHeight="1" x14ac:dyDescent="0.25">
      <c r="A6" s="158" t="s">
        <v>439</v>
      </c>
      <c r="B6" s="158"/>
      <c r="C6" s="158"/>
      <c r="D6" s="158"/>
      <c r="E6" s="158"/>
      <c r="F6" s="158"/>
      <c r="G6" s="158"/>
    </row>
    <row r="7" spans="1:7" ht="18.75" customHeight="1" x14ac:dyDescent="0.25">
      <c r="G7" s="41" t="s">
        <v>149</v>
      </c>
    </row>
    <row r="8" spans="1:7" ht="18.75" customHeight="1" x14ac:dyDescent="0.25">
      <c r="A8" s="131" t="s">
        <v>33</v>
      </c>
      <c r="B8" s="131" t="s">
        <v>20</v>
      </c>
      <c r="C8" s="131" t="s">
        <v>63</v>
      </c>
      <c r="D8" s="131" t="s">
        <v>66</v>
      </c>
      <c r="E8" s="131" t="s">
        <v>428</v>
      </c>
      <c r="F8" s="131" t="s">
        <v>432</v>
      </c>
      <c r="G8" s="131"/>
    </row>
    <row r="9" spans="1:7" ht="35.25" customHeight="1" x14ac:dyDescent="0.25">
      <c r="A9" s="131"/>
      <c r="B9" s="131"/>
      <c r="C9" s="131"/>
      <c r="D9" s="131"/>
      <c r="E9" s="131"/>
      <c r="F9" s="76" t="s">
        <v>1</v>
      </c>
      <c r="G9" s="76" t="s">
        <v>2</v>
      </c>
    </row>
    <row r="10" spans="1:7" ht="15" customHeight="1" x14ac:dyDescent="0.25">
      <c r="A10" s="76" t="s">
        <v>366</v>
      </c>
      <c r="B10" s="81" t="s">
        <v>23</v>
      </c>
      <c r="C10" s="89" t="s">
        <v>6</v>
      </c>
      <c r="D10" s="89" t="s">
        <v>289</v>
      </c>
      <c r="E10" s="66">
        <v>7.8</v>
      </c>
      <c r="F10" s="66">
        <v>7.8</v>
      </c>
      <c r="G10" s="61"/>
    </row>
    <row r="11" spans="1:7" ht="15" customHeight="1" x14ac:dyDescent="0.25">
      <c r="A11" s="76" t="s">
        <v>367</v>
      </c>
      <c r="B11" s="141" t="s">
        <v>24</v>
      </c>
      <c r="C11" s="89" t="s">
        <v>3</v>
      </c>
      <c r="D11" s="164" t="s">
        <v>363</v>
      </c>
      <c r="E11" s="66">
        <v>481.5</v>
      </c>
      <c r="F11" s="50">
        <v>440.99599999999998</v>
      </c>
      <c r="G11" s="50">
        <v>11.444000000000001</v>
      </c>
    </row>
    <row r="12" spans="1:7" ht="30" customHeight="1" x14ac:dyDescent="0.25">
      <c r="A12" s="76" t="s">
        <v>368</v>
      </c>
      <c r="B12" s="141"/>
      <c r="C12" s="89" t="s">
        <v>122</v>
      </c>
      <c r="D12" s="164"/>
      <c r="E12" s="66">
        <v>0.4</v>
      </c>
      <c r="F12" s="50">
        <v>0.42099999999999999</v>
      </c>
      <c r="G12" s="50"/>
    </row>
    <row r="13" spans="1:7" ht="15" customHeight="1" x14ac:dyDescent="0.25">
      <c r="A13" s="76" t="s">
        <v>369</v>
      </c>
      <c r="B13" s="141"/>
      <c r="C13" s="89" t="s">
        <v>44</v>
      </c>
      <c r="D13" s="164"/>
      <c r="E13" s="66">
        <v>2.6</v>
      </c>
      <c r="F13" s="50">
        <v>0</v>
      </c>
      <c r="G13" s="50"/>
    </row>
    <row r="14" spans="1:7" ht="15" customHeight="1" x14ac:dyDescent="0.25">
      <c r="A14" s="76" t="s">
        <v>370</v>
      </c>
      <c r="B14" s="81" t="s">
        <v>25</v>
      </c>
      <c r="C14" s="164" t="s">
        <v>3</v>
      </c>
      <c r="D14" s="89" t="s">
        <v>156</v>
      </c>
      <c r="E14" s="66">
        <v>88</v>
      </c>
      <c r="F14" s="43">
        <v>32.860999999999997</v>
      </c>
      <c r="G14" s="43"/>
    </row>
    <row r="15" spans="1:7" ht="15" customHeight="1" x14ac:dyDescent="0.25">
      <c r="A15" s="76" t="s">
        <v>371</v>
      </c>
      <c r="B15" s="141" t="s">
        <v>26</v>
      </c>
      <c r="C15" s="164"/>
      <c r="D15" s="89" t="s">
        <v>210</v>
      </c>
      <c r="E15" s="66">
        <v>118.3</v>
      </c>
      <c r="F15" s="43">
        <v>0.34699999999999998</v>
      </c>
      <c r="G15" s="43"/>
    </row>
    <row r="16" spans="1:7" ht="15" customHeight="1" x14ac:dyDescent="0.25">
      <c r="A16" s="76" t="s">
        <v>372</v>
      </c>
      <c r="B16" s="141"/>
      <c r="C16" s="164"/>
      <c r="D16" s="89" t="s">
        <v>150</v>
      </c>
      <c r="E16" s="66">
        <v>400</v>
      </c>
      <c r="F16" s="43">
        <v>400</v>
      </c>
      <c r="G16" s="43"/>
    </row>
    <row r="17" spans="1:10" ht="15" customHeight="1" x14ac:dyDescent="0.25">
      <c r="A17" s="76" t="s">
        <v>373</v>
      </c>
      <c r="B17" s="141"/>
      <c r="C17" s="164"/>
      <c r="D17" s="89" t="s">
        <v>273</v>
      </c>
      <c r="E17" s="66">
        <v>500</v>
      </c>
      <c r="F17" s="43">
        <v>500</v>
      </c>
      <c r="G17" s="43"/>
    </row>
    <row r="18" spans="1:10" ht="15" customHeight="1" x14ac:dyDescent="0.25">
      <c r="A18" s="76" t="s">
        <v>374</v>
      </c>
      <c r="B18" s="141" t="s">
        <v>27</v>
      </c>
      <c r="C18" s="164"/>
      <c r="D18" s="89" t="s">
        <v>45</v>
      </c>
      <c r="E18" s="66">
        <v>420.9</v>
      </c>
      <c r="F18" s="43">
        <v>420.87299999999999</v>
      </c>
      <c r="G18" s="43"/>
    </row>
    <row r="19" spans="1:10" ht="15" customHeight="1" x14ac:dyDescent="0.25">
      <c r="A19" s="76" t="s">
        <v>375</v>
      </c>
      <c r="B19" s="141"/>
      <c r="C19" s="164"/>
      <c r="D19" s="89" t="s">
        <v>157</v>
      </c>
      <c r="E19" s="66">
        <v>100</v>
      </c>
      <c r="F19" s="43">
        <v>99.91</v>
      </c>
      <c r="G19" s="43"/>
    </row>
    <row r="20" spans="1:10" ht="15" customHeight="1" x14ac:dyDescent="0.25">
      <c r="A20" s="76" t="s">
        <v>376</v>
      </c>
      <c r="B20" s="81" t="s">
        <v>30</v>
      </c>
      <c r="C20" s="89" t="s">
        <v>50</v>
      </c>
      <c r="D20" s="89" t="s">
        <v>290</v>
      </c>
      <c r="E20" s="66">
        <v>0.2</v>
      </c>
      <c r="F20" s="43">
        <v>0.156</v>
      </c>
      <c r="G20" s="43"/>
      <c r="J20" s="119"/>
    </row>
    <row r="21" spans="1:10" ht="15" customHeight="1" x14ac:dyDescent="0.25">
      <c r="A21" s="76" t="s">
        <v>377</v>
      </c>
      <c r="B21" s="141" t="s">
        <v>28</v>
      </c>
      <c r="C21" s="89" t="s">
        <v>3</v>
      </c>
      <c r="D21" s="89" t="s">
        <v>261</v>
      </c>
      <c r="E21" s="66">
        <v>19.399999999999999</v>
      </c>
      <c r="F21" s="43">
        <v>19.369</v>
      </c>
      <c r="G21" s="43"/>
    </row>
    <row r="22" spans="1:10" ht="15" customHeight="1" x14ac:dyDescent="0.25">
      <c r="A22" s="76" t="s">
        <v>378</v>
      </c>
      <c r="B22" s="141"/>
      <c r="C22" s="89" t="s">
        <v>206</v>
      </c>
      <c r="D22" s="89" t="s">
        <v>170</v>
      </c>
      <c r="E22" s="66">
        <v>681.3</v>
      </c>
      <c r="F22" s="43">
        <v>681.3</v>
      </c>
      <c r="G22" s="43"/>
    </row>
    <row r="23" spans="1:10" ht="15" customHeight="1" x14ac:dyDescent="0.25">
      <c r="A23" s="131" t="s">
        <v>93</v>
      </c>
      <c r="B23" s="131"/>
      <c r="C23" s="131"/>
      <c r="D23" s="131"/>
      <c r="E23" s="66">
        <f>E10</f>
        <v>7.8</v>
      </c>
      <c r="F23" s="43">
        <f>F10</f>
        <v>7.8</v>
      </c>
      <c r="G23" s="43">
        <f>G10</f>
        <v>0</v>
      </c>
    </row>
    <row r="24" spans="1:10" ht="15" customHeight="1" x14ac:dyDescent="0.25">
      <c r="A24" s="131" t="s">
        <v>94</v>
      </c>
      <c r="B24" s="131"/>
      <c r="C24" s="131"/>
      <c r="D24" s="131"/>
      <c r="E24" s="66">
        <f>SUM(E11:E13)</f>
        <v>484.5</v>
      </c>
      <c r="F24" s="43">
        <f>SUM(F11:F13)</f>
        <v>441.41699999999997</v>
      </c>
      <c r="G24" s="43">
        <f>SUM(G11:G14)</f>
        <v>11.444000000000001</v>
      </c>
    </row>
    <row r="25" spans="1:10" ht="15" customHeight="1" x14ac:dyDescent="0.25">
      <c r="A25" s="131" t="s">
        <v>95</v>
      </c>
      <c r="B25" s="131"/>
      <c r="C25" s="131"/>
      <c r="D25" s="131"/>
      <c r="E25" s="66">
        <f>E14</f>
        <v>88</v>
      </c>
      <c r="F25" s="43">
        <f>F14</f>
        <v>32.860999999999997</v>
      </c>
      <c r="G25" s="43">
        <f>G14</f>
        <v>0</v>
      </c>
    </row>
    <row r="26" spans="1:10" ht="15" customHeight="1" x14ac:dyDescent="0.25">
      <c r="A26" s="131" t="s">
        <v>96</v>
      </c>
      <c r="B26" s="131"/>
      <c r="C26" s="131"/>
      <c r="D26" s="131"/>
      <c r="E26" s="66">
        <f>E15+E16+E17</f>
        <v>1018.3</v>
      </c>
      <c r="F26" s="43">
        <f>F15+F16+F17</f>
        <v>900.34699999999998</v>
      </c>
      <c r="G26" s="43">
        <f>G15</f>
        <v>0</v>
      </c>
    </row>
    <row r="27" spans="1:10" ht="15" customHeight="1" x14ac:dyDescent="0.25">
      <c r="A27" s="131" t="s">
        <v>97</v>
      </c>
      <c r="B27" s="131"/>
      <c r="C27" s="131"/>
      <c r="D27" s="131"/>
      <c r="E27" s="66">
        <f>E18+E19</f>
        <v>520.9</v>
      </c>
      <c r="F27" s="43">
        <f>F18+F19</f>
        <v>520.78300000000002</v>
      </c>
      <c r="G27" s="43">
        <f>G18+G19</f>
        <v>0</v>
      </c>
    </row>
    <row r="28" spans="1:10" ht="15" customHeight="1" x14ac:dyDescent="0.25">
      <c r="A28" s="131" t="s">
        <v>98</v>
      </c>
      <c r="B28" s="131"/>
      <c r="C28" s="131"/>
      <c r="D28" s="131"/>
      <c r="E28" s="66">
        <f>E20</f>
        <v>0.2</v>
      </c>
      <c r="F28" s="43">
        <f>F20</f>
        <v>0.156</v>
      </c>
      <c r="G28" s="43">
        <f>G20</f>
        <v>0</v>
      </c>
    </row>
    <row r="29" spans="1:10" ht="15" customHeight="1" x14ac:dyDescent="0.25">
      <c r="A29" s="131" t="s">
        <v>99</v>
      </c>
      <c r="B29" s="131"/>
      <c r="C29" s="131"/>
      <c r="D29" s="131"/>
      <c r="E29" s="66">
        <f>E21+E22</f>
        <v>700.69999999999993</v>
      </c>
      <c r="F29" s="43">
        <f>F21+F22</f>
        <v>700.66899999999998</v>
      </c>
      <c r="G29" s="43">
        <f t="shared" ref="G29" si="0">G21+G22</f>
        <v>0</v>
      </c>
    </row>
    <row r="30" spans="1:10" ht="15" customHeight="1" x14ac:dyDescent="0.25">
      <c r="A30" s="159" t="s">
        <v>12</v>
      </c>
      <c r="B30" s="159"/>
      <c r="C30" s="159"/>
      <c r="D30" s="159"/>
      <c r="E30" s="111">
        <f>SUM(E23:E29)</f>
        <v>2820.3999999999996</v>
      </c>
      <c r="F30" s="45">
        <f>SUM(F23:F29)</f>
        <v>2604.0329999999999</v>
      </c>
      <c r="G30" s="45">
        <f>SUM(G23:G29)</f>
        <v>11.444000000000001</v>
      </c>
    </row>
    <row r="31" spans="1:10" ht="15" customHeight="1" x14ac:dyDescent="0.25">
      <c r="A31" s="131" t="s">
        <v>165</v>
      </c>
      <c r="B31" s="131"/>
      <c r="C31" s="131"/>
      <c r="D31" s="131"/>
      <c r="E31" s="66">
        <f>E22</f>
        <v>681.3</v>
      </c>
      <c r="F31" s="50">
        <f>F22</f>
        <v>681.3</v>
      </c>
      <c r="G31" s="50">
        <f>G20</f>
        <v>0</v>
      </c>
    </row>
    <row r="32" spans="1:10" ht="15" customHeight="1" x14ac:dyDescent="0.25">
      <c r="A32" s="159" t="s">
        <v>151</v>
      </c>
      <c r="B32" s="159"/>
      <c r="C32" s="159"/>
      <c r="D32" s="159"/>
      <c r="E32" s="111">
        <f>E30-E31</f>
        <v>2139.0999999999995</v>
      </c>
      <c r="F32" s="55">
        <f>F30-F31</f>
        <v>1922.7329999999999</v>
      </c>
      <c r="G32" s="55">
        <f>G30-G31</f>
        <v>11.444000000000001</v>
      </c>
    </row>
    <row r="33" spans="6:7" x14ac:dyDescent="0.25">
      <c r="F33" s="10"/>
      <c r="G33" s="10"/>
    </row>
    <row r="34" spans="6:7" x14ac:dyDescent="0.25">
      <c r="F34" s="10"/>
    </row>
    <row r="35" spans="6:7" x14ac:dyDescent="0.25">
      <c r="F35" s="10"/>
      <c r="G35" s="10"/>
    </row>
  </sheetData>
  <mergeCells count="27">
    <mergeCell ref="B8:B9"/>
    <mergeCell ref="A8:A9"/>
    <mergeCell ref="E1:G1"/>
    <mergeCell ref="E2:G2"/>
    <mergeCell ref="E3:G3"/>
    <mergeCell ref="E4:G4"/>
    <mergeCell ref="A6:G6"/>
    <mergeCell ref="F8:G8"/>
    <mergeCell ref="E8:E9"/>
    <mergeCell ref="D8:D9"/>
    <mergeCell ref="C8:C9"/>
    <mergeCell ref="B21:B22"/>
    <mergeCell ref="B18:B19"/>
    <mergeCell ref="C14:C19"/>
    <mergeCell ref="D11:D13"/>
    <mergeCell ref="B11:B13"/>
    <mergeCell ref="B15:B17"/>
    <mergeCell ref="A32:D32"/>
    <mergeCell ref="A30:D30"/>
    <mergeCell ref="A23:D23"/>
    <mergeCell ref="A25:D25"/>
    <mergeCell ref="A26:D26"/>
    <mergeCell ref="A29:D29"/>
    <mergeCell ref="A28:D28"/>
    <mergeCell ref="A27:D27"/>
    <mergeCell ref="A24:D24"/>
    <mergeCell ref="A31:D31"/>
  </mergeCells>
  <pageMargins left="1.1417322834645669" right="0.35433070866141736" top="0.39370078740157483" bottom="0" header="0.51181102362204722" footer="0.51181102362204722"/>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21"/>
  <sheetViews>
    <sheetView workbookViewId="0">
      <selection activeCell="E3" sqref="E3:F3"/>
    </sheetView>
  </sheetViews>
  <sheetFormatPr defaultColWidth="9.109375" defaultRowHeight="13.8" x14ac:dyDescent="0.25"/>
  <cols>
    <col min="1" max="1" width="4.5546875" style="8" customWidth="1"/>
    <col min="2" max="2" width="10.5546875" style="8" customWidth="1"/>
    <col min="3" max="3" width="59.109375" style="8" customWidth="1"/>
    <col min="4" max="6" width="15.6640625" style="8" customWidth="1"/>
    <col min="7" max="16384" width="9.109375" style="8"/>
  </cols>
  <sheetData>
    <row r="1" spans="1:6" ht="13.5" customHeight="1" x14ac:dyDescent="0.25">
      <c r="C1" s="42"/>
      <c r="D1" s="42"/>
      <c r="E1" s="130" t="s">
        <v>412</v>
      </c>
      <c r="F1" s="130"/>
    </row>
    <row r="2" spans="1:6" ht="13.5" customHeight="1" x14ac:dyDescent="0.25">
      <c r="C2" s="42"/>
      <c r="D2" s="42"/>
      <c r="E2" s="130" t="s">
        <v>500</v>
      </c>
      <c r="F2" s="130"/>
    </row>
    <row r="3" spans="1:6" ht="13.5" customHeight="1" x14ac:dyDescent="0.25">
      <c r="C3" s="42"/>
      <c r="D3" s="42"/>
      <c r="E3" s="130" t="s">
        <v>504</v>
      </c>
      <c r="F3" s="130"/>
    </row>
    <row r="4" spans="1:6" ht="13.5" customHeight="1" x14ac:dyDescent="0.25">
      <c r="C4" s="42"/>
      <c r="D4" s="42"/>
      <c r="E4" s="130" t="s">
        <v>441</v>
      </c>
      <c r="F4" s="130"/>
    </row>
    <row r="5" spans="1:6" x14ac:dyDescent="0.25">
      <c r="E5" s="39"/>
      <c r="F5" s="39"/>
    </row>
    <row r="6" spans="1:6" ht="32.25" customHeight="1" x14ac:dyDescent="0.25">
      <c r="A6" s="171" t="s">
        <v>440</v>
      </c>
      <c r="B6" s="171"/>
      <c r="C6" s="171"/>
      <c r="D6" s="171"/>
      <c r="E6" s="171"/>
      <c r="F6" s="171"/>
    </row>
    <row r="7" spans="1:6" ht="15" customHeight="1" x14ac:dyDescent="0.25">
      <c r="F7" s="115" t="s">
        <v>149</v>
      </c>
    </row>
    <row r="8" spans="1:6" ht="15" customHeight="1" x14ac:dyDescent="0.25">
      <c r="A8" s="133" t="s">
        <v>113</v>
      </c>
      <c r="B8" s="133" t="s">
        <v>20</v>
      </c>
      <c r="C8" s="133" t="s">
        <v>13</v>
      </c>
      <c r="D8" s="133" t="s">
        <v>428</v>
      </c>
      <c r="E8" s="172" t="s">
        <v>432</v>
      </c>
      <c r="F8" s="172"/>
    </row>
    <row r="9" spans="1:6" ht="34.5" customHeight="1" x14ac:dyDescent="0.25">
      <c r="A9" s="133"/>
      <c r="B9" s="133"/>
      <c r="C9" s="133"/>
      <c r="D9" s="133"/>
      <c r="E9" s="78" t="s">
        <v>1</v>
      </c>
      <c r="F9" s="78" t="s">
        <v>2</v>
      </c>
    </row>
    <row r="10" spans="1:6" ht="24.9" customHeight="1" x14ac:dyDescent="0.25">
      <c r="A10" s="69" t="s">
        <v>366</v>
      </c>
      <c r="B10" s="90" t="s">
        <v>23</v>
      </c>
      <c r="C10" s="30" t="s">
        <v>285</v>
      </c>
      <c r="D10" s="47">
        <f>'savivaldybės funkcijos(4)'!E104+'ugd_reikmems(6)'!E31+'kt_ dotacijos (7)'!E60+'biud_ist_pajamos (8)'!E44+'likutis (9)'!E23</f>
        <v>23137.875</v>
      </c>
      <c r="E10" s="48">
        <f>'savivaldybės funkcijos(4)'!F104+'ugd_reikmems(6)'!F31+'kt_ dotacijos (7)'!F60+'biud_ist_pajamos (8)'!F44+'likutis (9)'!F23</f>
        <v>23041.454000000002</v>
      </c>
      <c r="F10" s="48">
        <f>'savivaldybės funkcijos(4)'!G104+'ugd_reikmems(6)'!G31+'kt_ dotacijos (7)'!G60+'biud_ist_pajamos (8)'!G44+'likutis (9)'!G23</f>
        <v>18347.953999999998</v>
      </c>
    </row>
    <row r="11" spans="1:6" ht="24.9" customHeight="1" x14ac:dyDescent="0.25">
      <c r="A11" s="69" t="s">
        <v>367</v>
      </c>
      <c r="B11" s="70" t="s">
        <v>24</v>
      </c>
      <c r="C11" s="30" t="s">
        <v>40</v>
      </c>
      <c r="D11" s="47">
        <f>'savivaldybės funkcijos(4)'!E105+'kt_ dotacijos (7)'!E61+'likutis (9)'!E24</f>
        <v>8349.5550000000003</v>
      </c>
      <c r="E11" s="48">
        <f>'savivaldybės funkcijos(4)'!F105+'kt_ dotacijos (7)'!F61+'likutis (9)'!F24</f>
        <v>7414.0410000000002</v>
      </c>
      <c r="F11" s="48">
        <f>'savivaldybės funkcijos(4)'!G105+'kt_ dotacijos (7)'!G61+'likutis (9)'!G24</f>
        <v>31.599000000000004</v>
      </c>
    </row>
    <row r="12" spans="1:6" ht="24.9" customHeight="1" x14ac:dyDescent="0.25">
      <c r="A12" s="69" t="s">
        <v>368</v>
      </c>
      <c r="B12" s="70" t="s">
        <v>25</v>
      </c>
      <c r="C12" s="30" t="s">
        <v>21</v>
      </c>
      <c r="D12" s="47">
        <f>'savivaldybės funkcijos(4)'!E106+'v-f (5)'!E33+'likutis (9)'!E25</f>
        <v>320.40499999999997</v>
      </c>
      <c r="E12" s="48">
        <f>'savivaldybės funkcijos(4)'!F106+'v-f (5)'!F33+'likutis (9)'!F25</f>
        <v>245.60399999999996</v>
      </c>
      <c r="F12" s="48">
        <f>'savivaldybės funkcijos(4)'!G106+'v-f (5)'!G33+'likutis (9)'!G25</f>
        <v>12.897</v>
      </c>
    </row>
    <row r="13" spans="1:6" ht="24.9" customHeight="1" x14ac:dyDescent="0.25">
      <c r="A13" s="69" t="s">
        <v>369</v>
      </c>
      <c r="B13" s="70" t="s">
        <v>26</v>
      </c>
      <c r="C13" s="30" t="s">
        <v>102</v>
      </c>
      <c r="D13" s="47">
        <f>'savivaldybės funkcijos(4)'!E107+'v-f (5)'!E34+'kt_ dotacijos (7)'!E62+'biud_ist_pajamos (8)'!E45+'likutis (9)'!E26</f>
        <v>9770.4110000000001</v>
      </c>
      <c r="E13" s="48">
        <f>'savivaldybės funkcijos(4)'!F107+'v-f (5)'!F34+'kt_ dotacijos (7)'!F62+'biud_ist_pajamos (8)'!F45+'likutis (9)'!F26</f>
        <v>9477.9630000000016</v>
      </c>
      <c r="F13" s="48">
        <f>'savivaldybės funkcijos(4)'!G107+'v-f (5)'!G34+'kt_ dotacijos (7)'!G62+'biud_ist_pajamos (8)'!G45+'likutis (9)'!G26</f>
        <v>2827.3229999999999</v>
      </c>
    </row>
    <row r="14" spans="1:6" ht="24.9" customHeight="1" x14ac:dyDescent="0.25">
      <c r="A14" s="69" t="s">
        <v>370</v>
      </c>
      <c r="B14" s="70" t="s">
        <v>27</v>
      </c>
      <c r="C14" s="30" t="s">
        <v>41</v>
      </c>
      <c r="D14" s="47">
        <f>'savivaldybės funkcijos(4)'!E108+'likutis (9)'!E27</f>
        <v>1951.9</v>
      </c>
      <c r="E14" s="48">
        <f>'savivaldybės funkcijos(4)'!F108+'likutis (9)'!F27</f>
        <v>1521.6320000000001</v>
      </c>
      <c r="F14" s="48">
        <f>'savivaldybės funkcijos(4)'!G108+'likutis (9)'!G27</f>
        <v>0</v>
      </c>
    </row>
    <row r="15" spans="1:6" ht="24.9" customHeight="1" x14ac:dyDescent="0.25">
      <c r="A15" s="69" t="s">
        <v>371</v>
      </c>
      <c r="B15" s="70" t="s">
        <v>30</v>
      </c>
      <c r="C15" s="30" t="s">
        <v>335</v>
      </c>
      <c r="D15" s="47">
        <f>'savivaldybės funkcijos(4)'!E109+'kt_ dotacijos (7)'!E63+'biud_ist_pajamos (8)'!E46+'likutis (9)'!E20</f>
        <v>2945.1480000000001</v>
      </c>
      <c r="E15" s="48">
        <f>'savivaldybės funkcijos(4)'!F109+'kt_ dotacijos (7)'!F63+'biud_ist_pajamos (8)'!F46+'likutis (9)'!F20</f>
        <v>2937.7049999999999</v>
      </c>
      <c r="F15" s="48">
        <f>'savivaldybės funkcijos(4)'!G109+'kt_ dotacijos (7)'!G63+'biud_ist_pajamos (8)'!G46+'likutis (9)'!G20</f>
        <v>1998.2430000000004</v>
      </c>
    </row>
    <row r="16" spans="1:6" ht="24.9" customHeight="1" x14ac:dyDescent="0.25">
      <c r="A16" s="69" t="s">
        <v>372</v>
      </c>
      <c r="B16" s="70" t="s">
        <v>28</v>
      </c>
      <c r="C16" s="30" t="s">
        <v>103</v>
      </c>
      <c r="D16" s="47">
        <f>'savivaldybės funkcijos(4)'!E110+'v-f (5)'!E35+'kt_ dotacijos (7)'!E64+'biud_ist_pajamos (8)'!E47+'likutis (9)'!E29</f>
        <v>9739.0040000000008</v>
      </c>
      <c r="E16" s="48">
        <f>'savivaldybės funkcijos(4)'!F110+'v-f (5)'!F35+'kt_ dotacijos (7)'!F64+'biud_ist_pajamos (8)'!F47+'likutis (9)'!F29</f>
        <v>9460.09</v>
      </c>
      <c r="F16" s="48">
        <f>'savivaldybės funkcijos(4)'!G110+'v-f (5)'!G35+'kt_ dotacijos (7)'!G64+'biud_ist_pajamos (8)'!G47+'likutis (9)'!G29</f>
        <v>5658.3940000000002</v>
      </c>
    </row>
    <row r="17" spans="1:6" ht="24.9" customHeight="1" x14ac:dyDescent="0.25">
      <c r="A17" s="69" t="s">
        <v>373</v>
      </c>
      <c r="B17" s="70" t="s">
        <v>29</v>
      </c>
      <c r="C17" s="30" t="s">
        <v>104</v>
      </c>
      <c r="D17" s="47">
        <f>'savivaldybės funkcijos(4)'!E111+'kt_ dotacijos (7)'!E40+'biud_ist_pajamos (8)'!E48</f>
        <v>3528.3</v>
      </c>
      <c r="E17" s="48">
        <f>'savivaldybės funkcijos(4)'!F111+'kt_ dotacijos (7)'!F40+'biud_ist_pajamos (8)'!F48</f>
        <v>2657.9489999999996</v>
      </c>
      <c r="F17" s="48">
        <f>'savivaldybės funkcijos(4)'!G111+'kt_ dotacijos (7)'!G40+'biud_ist_pajamos (8)'!G48</f>
        <v>0</v>
      </c>
    </row>
    <row r="18" spans="1:6" ht="18" customHeight="1" x14ac:dyDescent="0.25">
      <c r="A18" s="69" t="s">
        <v>374</v>
      </c>
      <c r="B18" s="169" t="s">
        <v>147</v>
      </c>
      <c r="C18" s="170"/>
      <c r="D18" s="112">
        <f>SUM(D10:D17)</f>
        <v>59742.598000000005</v>
      </c>
      <c r="E18" s="113">
        <f>SUM(E10:E17)</f>
        <v>56756.438000000002</v>
      </c>
      <c r="F18" s="113">
        <f>SUM(F10:F17)</f>
        <v>28876.409999999996</v>
      </c>
    </row>
    <row r="19" spans="1:6" ht="18" customHeight="1" x14ac:dyDescent="0.25">
      <c r="A19" s="69" t="s">
        <v>375</v>
      </c>
      <c r="B19" s="165" t="s">
        <v>241</v>
      </c>
      <c r="C19" s="166"/>
      <c r="D19" s="48">
        <f>'savivaldybės funkcijos(4)'!E113+'likutis (9)'!E31</f>
        <v>1213.3</v>
      </c>
      <c r="E19" s="48">
        <f>'savivaldybės funkcijos(4)'!F113+'likutis (9)'!F31</f>
        <v>1213.1390000000001</v>
      </c>
      <c r="F19" s="48">
        <f>'savivaldybės funkcijos(4)'!G113</f>
        <v>0</v>
      </c>
    </row>
    <row r="20" spans="1:6" ht="18" customHeight="1" x14ac:dyDescent="0.25">
      <c r="A20" s="69" t="s">
        <v>376</v>
      </c>
      <c r="B20" s="167" t="s">
        <v>166</v>
      </c>
      <c r="C20" s="168"/>
      <c r="D20" s="114">
        <f>D18-D19</f>
        <v>58529.298000000003</v>
      </c>
      <c r="E20" s="113">
        <f>E18-E19</f>
        <v>55543.298999999999</v>
      </c>
      <c r="F20" s="113">
        <f>F18-F19</f>
        <v>28876.409999999996</v>
      </c>
    </row>
    <row r="21" spans="1:6" x14ac:dyDescent="0.25">
      <c r="C21" s="29"/>
      <c r="D21" s="29"/>
      <c r="F21" s="19"/>
    </row>
  </sheetData>
  <mergeCells count="13">
    <mergeCell ref="B19:C19"/>
    <mergeCell ref="B20:C20"/>
    <mergeCell ref="B18:C18"/>
    <mergeCell ref="E1:F1"/>
    <mergeCell ref="E2:F2"/>
    <mergeCell ref="E3:F3"/>
    <mergeCell ref="E4:F4"/>
    <mergeCell ref="A6:F6"/>
    <mergeCell ref="E8:F8"/>
    <mergeCell ref="D8:D9"/>
    <mergeCell ref="C8:C9"/>
    <mergeCell ref="B8:B9"/>
    <mergeCell ref="A8:A9"/>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9</vt:i4>
      </vt:variant>
      <vt:variant>
        <vt:lpstr>Įvardinti diapazonai</vt:lpstr>
      </vt:variant>
      <vt:variant>
        <vt:i4>9</vt:i4>
      </vt:variant>
    </vt:vector>
  </HeadingPairs>
  <TitlesOfParts>
    <vt:vector size="18" baseType="lpstr">
      <vt:lpstr>pajamos (2)</vt:lpstr>
      <vt:lpstr> imokos(3)</vt:lpstr>
      <vt:lpstr>savivaldybės funkcijos(4)</vt:lpstr>
      <vt:lpstr>v-f (5)</vt:lpstr>
      <vt:lpstr>ugd_reikmems(6)</vt:lpstr>
      <vt:lpstr>kt_ dotacijos (7)</vt:lpstr>
      <vt:lpstr>biud_ist_pajamos (8)</vt:lpstr>
      <vt:lpstr>likutis (9)</vt:lpstr>
      <vt:lpstr>programos(10)</vt:lpstr>
      <vt:lpstr>'ugd_reikmems(6)'!Print_Area</vt:lpstr>
      <vt:lpstr>' imokos(3)'!Print_Titles</vt:lpstr>
      <vt:lpstr>'biud_ist_pajamos (8)'!Print_Titles</vt:lpstr>
      <vt:lpstr>'kt_ dotacijos (7)'!Print_Titles</vt:lpstr>
      <vt:lpstr>'likutis (9)'!Print_Titles</vt:lpstr>
      <vt:lpstr>'pajamos (2)'!Print_Titles</vt:lpstr>
      <vt:lpstr>'savivaldybės funkcijos(4)'!Print_Titles</vt:lpstr>
      <vt:lpstr>'ugd_reikmems(6)'!Print_Titles</vt:lpstr>
      <vt:lpstr>'v-f (5)'!Print_Titles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Irmantė Kurmienė</cp:lastModifiedBy>
  <cp:lastPrinted>2023-02-06T12:06:29Z</cp:lastPrinted>
  <dcterms:created xsi:type="dcterms:W3CDTF">2002-11-07T10:01:21Z</dcterms:created>
  <dcterms:modified xsi:type="dcterms:W3CDTF">2023-07-27T13:30:14Z</dcterms:modified>
</cp:coreProperties>
</file>