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3040" windowHeight="9072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asignavimai'!$A$1:$U$183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8" i="3" l="1"/>
  <c r="I55" i="3"/>
  <c r="F18" i="4" l="1"/>
  <c r="E18" i="4"/>
  <c r="D18" i="4"/>
  <c r="C18" i="4"/>
  <c r="B18" i="4"/>
  <c r="A18" i="4" l="1"/>
  <c r="K178" i="3" l="1"/>
  <c r="K143" i="3"/>
  <c r="J143" i="3"/>
  <c r="I143" i="3"/>
  <c r="B120" i="4" l="1"/>
  <c r="C120" i="4"/>
  <c r="D120" i="4"/>
  <c r="E120" i="4"/>
  <c r="F120" i="4"/>
  <c r="B121" i="4"/>
  <c r="C121" i="4"/>
  <c r="D121" i="4"/>
  <c r="E121" i="4"/>
  <c r="F121" i="4"/>
  <c r="A121" i="4"/>
  <c r="A120" i="4"/>
  <c r="B119" i="4"/>
  <c r="B118" i="4"/>
  <c r="C118" i="4"/>
  <c r="D118" i="4"/>
  <c r="E118" i="4"/>
  <c r="F118" i="4"/>
  <c r="A118" i="4"/>
  <c r="B117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A114" i="4"/>
  <c r="A115" i="4"/>
  <c r="A116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5" i="4"/>
  <c r="B104" i="4"/>
  <c r="C104" i="4"/>
  <c r="D104" i="4"/>
  <c r="E104" i="4"/>
  <c r="F104" i="4"/>
  <c r="A104" i="4"/>
  <c r="B103" i="4"/>
  <c r="B102" i="4"/>
  <c r="C102" i="4"/>
  <c r="D102" i="4"/>
  <c r="E102" i="4"/>
  <c r="F102" i="4"/>
  <c r="A102" i="4"/>
  <c r="B101" i="4"/>
  <c r="B99" i="4"/>
  <c r="C99" i="4"/>
  <c r="D99" i="4"/>
  <c r="E99" i="4"/>
  <c r="F99" i="4"/>
  <c r="B100" i="4"/>
  <c r="C100" i="4"/>
  <c r="D100" i="4"/>
  <c r="E100" i="4"/>
  <c r="F100" i="4"/>
  <c r="A100" i="4"/>
  <c r="A99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6" i="4"/>
  <c r="A97" i="4"/>
  <c r="A95" i="4"/>
  <c r="B94" i="4"/>
  <c r="B93" i="4"/>
  <c r="C93" i="4"/>
  <c r="D93" i="4"/>
  <c r="E93" i="4"/>
  <c r="F93" i="4"/>
  <c r="A93" i="4"/>
  <c r="B92" i="4"/>
  <c r="B91" i="4"/>
  <c r="C91" i="4"/>
  <c r="D91" i="4"/>
  <c r="E91" i="4"/>
  <c r="F91" i="4"/>
  <c r="A91" i="4"/>
  <c r="B90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A88" i="4"/>
  <c r="A89" i="4"/>
  <c r="A87" i="4"/>
  <c r="B86" i="4"/>
  <c r="B84" i="4"/>
  <c r="C84" i="4"/>
  <c r="D84" i="4"/>
  <c r="E84" i="4"/>
  <c r="F84" i="4"/>
  <c r="B85" i="4"/>
  <c r="C85" i="4"/>
  <c r="D85" i="4"/>
  <c r="E85" i="4"/>
  <c r="F85" i="4"/>
  <c r="A85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5" i="4"/>
  <c r="C75" i="4"/>
  <c r="D75" i="4"/>
  <c r="E75" i="4"/>
  <c r="F75" i="4"/>
  <c r="B76" i="4"/>
  <c r="C76" i="4"/>
  <c r="D76" i="4"/>
  <c r="E76" i="4"/>
  <c r="F76" i="4"/>
  <c r="A76" i="4"/>
  <c r="A75" i="4"/>
  <c r="B74" i="4"/>
  <c r="B73" i="4"/>
  <c r="C73" i="4"/>
  <c r="D73" i="4"/>
  <c r="E73" i="4"/>
  <c r="F73" i="4"/>
  <c r="A73" i="4"/>
  <c r="B72" i="4"/>
  <c r="B71" i="4"/>
  <c r="C71" i="4"/>
  <c r="D71" i="4"/>
  <c r="E71" i="4"/>
  <c r="F71" i="4"/>
  <c r="A71" i="4"/>
  <c r="B70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8" i="4"/>
  <c r="A69" i="4"/>
  <c r="A67" i="4"/>
  <c r="B66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B65" i="4"/>
  <c r="C65" i="4"/>
  <c r="D65" i="4"/>
  <c r="E65" i="4"/>
  <c r="F65" i="4"/>
  <c r="A62" i="4"/>
  <c r="A63" i="4"/>
  <c r="A64" i="4"/>
  <c r="A65" i="4"/>
  <c r="A61" i="4"/>
  <c r="B60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A58" i="4"/>
  <c r="A59" i="4"/>
  <c r="A57" i="4"/>
  <c r="B56" i="4"/>
  <c r="B54" i="4"/>
  <c r="C54" i="4"/>
  <c r="D54" i="4"/>
  <c r="E54" i="4"/>
  <c r="F54" i="4"/>
  <c r="B55" i="4"/>
  <c r="C55" i="4"/>
  <c r="D55" i="4"/>
  <c r="E55" i="4"/>
  <c r="F55" i="4"/>
  <c r="A55" i="4"/>
  <c r="A54" i="4"/>
  <c r="B53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7" i="4"/>
  <c r="C17" i="4"/>
  <c r="D17" i="4"/>
  <c r="E17" i="4"/>
  <c r="F17" i="4"/>
  <c r="A17" i="4"/>
  <c r="B16" i="4"/>
  <c r="A15" i="4"/>
  <c r="B15" i="4"/>
  <c r="C15" i="4"/>
  <c r="D15" i="4"/>
  <c r="E15" i="4"/>
  <c r="F15" i="4"/>
  <c r="C14" i="4"/>
  <c r="D14" i="4"/>
  <c r="E14" i="4"/>
  <c r="F14" i="4"/>
  <c r="A14" i="4"/>
  <c r="B14" i="4"/>
  <c r="B13" i="4"/>
  <c r="H177" i="3"/>
  <c r="I177" i="3"/>
  <c r="J177" i="3"/>
  <c r="K177" i="3"/>
  <c r="G177" i="3"/>
  <c r="K68" i="3"/>
  <c r="J68" i="3"/>
  <c r="I68" i="3"/>
  <c r="H68" i="3"/>
  <c r="G68" i="3"/>
  <c r="K73" i="3"/>
  <c r="J73" i="3"/>
  <c r="I73" i="3"/>
  <c r="S73" i="3" s="1"/>
  <c r="H73" i="3"/>
  <c r="G73" i="3"/>
  <c r="H65" i="3"/>
  <c r="I65" i="3"/>
  <c r="J65" i="3"/>
  <c r="K65" i="3"/>
  <c r="G65" i="3"/>
  <c r="K61" i="3"/>
  <c r="J61" i="3"/>
  <c r="I61" i="3"/>
  <c r="H61" i="3"/>
  <c r="G61" i="3"/>
  <c r="K49" i="3"/>
  <c r="J49" i="3"/>
  <c r="I49" i="3"/>
  <c r="S49" i="3" s="1"/>
  <c r="H49" i="3"/>
  <c r="G49" i="3"/>
  <c r="K55" i="3"/>
  <c r="J55" i="3"/>
  <c r="H55" i="3"/>
  <c r="G55" i="3"/>
  <c r="S55" i="3" s="1"/>
  <c r="K46" i="3"/>
  <c r="J46" i="3"/>
  <c r="I46" i="3"/>
  <c r="S46" i="3" s="1"/>
  <c r="H46" i="3"/>
  <c r="G46" i="3"/>
  <c r="K43" i="3"/>
  <c r="J43" i="3"/>
  <c r="I43" i="3"/>
  <c r="H43" i="3"/>
  <c r="G43" i="3"/>
  <c r="S43" i="3" s="1"/>
  <c r="H35" i="3"/>
  <c r="I35" i="3"/>
  <c r="J35" i="3"/>
  <c r="K35" i="3"/>
  <c r="G35" i="3"/>
  <c r="H29" i="3"/>
  <c r="I29" i="3"/>
  <c r="S29" i="3" s="1"/>
  <c r="J29" i="3"/>
  <c r="K29" i="3"/>
  <c r="G29" i="3"/>
  <c r="K22" i="3"/>
  <c r="J22" i="3"/>
  <c r="I22" i="3"/>
  <c r="H22" i="3"/>
  <c r="G22" i="3"/>
  <c r="H18" i="3"/>
  <c r="I18" i="3"/>
  <c r="J18" i="3"/>
  <c r="K18" i="3"/>
  <c r="H178" i="3"/>
  <c r="G178" i="3"/>
  <c r="K110" i="3"/>
  <c r="J110" i="3"/>
  <c r="I110" i="3"/>
  <c r="S110" i="3" s="1"/>
  <c r="H110" i="3"/>
  <c r="G110" i="3"/>
  <c r="K107" i="3"/>
  <c r="J107" i="3"/>
  <c r="I107" i="3"/>
  <c r="H107" i="3"/>
  <c r="G107" i="3"/>
  <c r="K102" i="3"/>
  <c r="K103" i="3" s="1"/>
  <c r="J102" i="3"/>
  <c r="J103" i="3" s="1"/>
  <c r="I102" i="3"/>
  <c r="I103" i="3" s="1"/>
  <c r="H102" i="3"/>
  <c r="H103" i="3" s="1"/>
  <c r="G102" i="3"/>
  <c r="G103" i="3" s="1"/>
  <c r="K96" i="3"/>
  <c r="J96" i="3"/>
  <c r="I96" i="3"/>
  <c r="S96" i="3" s="1"/>
  <c r="H96" i="3"/>
  <c r="G96" i="3"/>
  <c r="H91" i="3"/>
  <c r="I91" i="3"/>
  <c r="J91" i="3"/>
  <c r="K91" i="3"/>
  <c r="H86" i="3"/>
  <c r="I86" i="3"/>
  <c r="S86" i="3" s="1"/>
  <c r="J86" i="3"/>
  <c r="K86" i="3"/>
  <c r="G86" i="3"/>
  <c r="S22" i="3" l="1"/>
  <c r="S107" i="3"/>
  <c r="S61" i="3"/>
  <c r="S68" i="3"/>
  <c r="S35" i="3"/>
  <c r="S65" i="3"/>
  <c r="S102" i="3"/>
  <c r="J74" i="3"/>
  <c r="K74" i="3"/>
  <c r="I74" i="3"/>
  <c r="H74" i="3"/>
  <c r="H179" i="3" l="1"/>
  <c r="I179" i="3"/>
  <c r="J179" i="3"/>
  <c r="K179" i="3"/>
  <c r="G179" i="3"/>
  <c r="H169" i="3"/>
  <c r="H170" i="3" s="1"/>
  <c r="H171" i="3" s="1"/>
  <c r="I169" i="3"/>
  <c r="J169" i="3"/>
  <c r="J170" i="3" s="1"/>
  <c r="J171" i="3" s="1"/>
  <c r="K169" i="3"/>
  <c r="K170" i="3" s="1"/>
  <c r="K171" i="3" s="1"/>
  <c r="H131" i="3"/>
  <c r="I131" i="3"/>
  <c r="J131" i="3"/>
  <c r="K131" i="3"/>
  <c r="G131" i="3"/>
  <c r="G91" i="3"/>
  <c r="G97" i="3" l="1"/>
  <c r="S91" i="3"/>
  <c r="S131" i="3"/>
  <c r="I170" i="3"/>
  <c r="I171" i="3" s="1"/>
  <c r="H180" i="3"/>
  <c r="K180" i="3"/>
  <c r="J180" i="3"/>
  <c r="I180" i="3"/>
  <c r="G169" i="3" l="1"/>
  <c r="K161" i="3"/>
  <c r="K162" i="3" s="1"/>
  <c r="K163" i="3" s="1"/>
  <c r="J161" i="3"/>
  <c r="J162" i="3" s="1"/>
  <c r="J163" i="3" s="1"/>
  <c r="I161" i="3"/>
  <c r="H161" i="3"/>
  <c r="H162" i="3" s="1"/>
  <c r="H163" i="3" s="1"/>
  <c r="G161" i="3"/>
  <c r="G162" i="3" s="1"/>
  <c r="G163" i="3" s="1"/>
  <c r="K151" i="3"/>
  <c r="K152" i="3" s="1"/>
  <c r="K153" i="3" s="1"/>
  <c r="J151" i="3"/>
  <c r="J152" i="3" s="1"/>
  <c r="J153" i="3" s="1"/>
  <c r="I151" i="3"/>
  <c r="H151" i="3"/>
  <c r="H152" i="3" s="1"/>
  <c r="H153" i="3" s="1"/>
  <c r="G151" i="3"/>
  <c r="G152" i="3" s="1"/>
  <c r="G153" i="3" s="1"/>
  <c r="H143" i="3"/>
  <c r="H144" i="3" s="1"/>
  <c r="H145" i="3" s="1"/>
  <c r="I144" i="3"/>
  <c r="I145" i="3" s="1"/>
  <c r="J144" i="3"/>
  <c r="J145" i="3" s="1"/>
  <c r="K144" i="3"/>
  <c r="K145" i="3" s="1"/>
  <c r="G143" i="3"/>
  <c r="S143" i="3" s="1"/>
  <c r="I162" i="3" l="1"/>
  <c r="I163" i="3" s="1"/>
  <c r="S161" i="3"/>
  <c r="I152" i="3"/>
  <c r="I153" i="3" s="1"/>
  <c r="S151" i="3"/>
  <c r="G170" i="3"/>
  <c r="G171" i="3" s="1"/>
  <c r="S169" i="3"/>
  <c r="G180" i="3"/>
  <c r="I111" i="3" l="1"/>
  <c r="K111" i="3"/>
  <c r="J111" i="3"/>
  <c r="H111" i="3"/>
  <c r="G111" i="3"/>
  <c r="K97" i="3" l="1"/>
  <c r="J97" i="3"/>
  <c r="H97" i="3"/>
  <c r="I97" i="3"/>
  <c r="K135" i="3" l="1"/>
  <c r="J135" i="3"/>
  <c r="I135" i="3"/>
  <c r="H135" i="3"/>
  <c r="G135" i="3"/>
  <c r="G136" i="3" s="1"/>
  <c r="K123" i="3"/>
  <c r="J123" i="3"/>
  <c r="I123" i="3"/>
  <c r="H123" i="3"/>
  <c r="G123" i="3"/>
  <c r="K120" i="3"/>
  <c r="K182" i="3" s="1"/>
  <c r="J120" i="3"/>
  <c r="I120" i="3"/>
  <c r="H120" i="3"/>
  <c r="H182" i="3" s="1"/>
  <c r="G120" i="3"/>
  <c r="S135" i="3" l="1"/>
  <c r="S123" i="3"/>
  <c r="S120" i="3"/>
  <c r="J182" i="3"/>
  <c r="I182" i="3"/>
  <c r="G182" i="3"/>
  <c r="G124" i="3"/>
  <c r="J124" i="3"/>
  <c r="K124" i="3"/>
  <c r="H124" i="3"/>
  <c r="I124" i="3"/>
  <c r="H136" i="3"/>
  <c r="K136" i="3"/>
  <c r="I136" i="3"/>
  <c r="J136" i="3"/>
  <c r="G144" i="3"/>
  <c r="G145" i="3" s="1"/>
  <c r="J137" i="3" l="1"/>
  <c r="K137" i="3"/>
  <c r="I137" i="3"/>
  <c r="H137" i="3"/>
  <c r="G137" i="3"/>
  <c r="H112" i="3" l="1"/>
  <c r="H172" i="3" s="1"/>
  <c r="J112" i="3"/>
  <c r="J172" i="3" s="1"/>
  <c r="K112" i="3"/>
  <c r="K172" i="3" s="1"/>
  <c r="G18" i="3"/>
  <c r="S18" i="3" s="1"/>
  <c r="G74" i="3" l="1"/>
  <c r="G112" i="3" s="1"/>
  <c r="G172" i="3" s="1"/>
  <c r="G185" i="3" s="1"/>
  <c r="K183" i="3"/>
  <c r="K186" i="3" s="1"/>
  <c r="J183" i="3"/>
  <c r="J186" i="3" s="1"/>
  <c r="H183" i="3"/>
  <c r="H186" i="3" s="1"/>
  <c r="I112" i="3"/>
  <c r="I172" i="3" s="1"/>
  <c r="I183" i="3" l="1"/>
  <c r="I186" i="3" s="1"/>
  <c r="G183" i="3"/>
  <c r="G186" i="3" s="1"/>
  <c r="J185" i="3" l="1"/>
  <c r="I185" i="3"/>
  <c r="K185" i="3"/>
  <c r="H185" i="3" l="1"/>
</calcChain>
</file>

<file path=xl/sharedStrings.xml><?xml version="1.0" encoding="utf-8"?>
<sst xmlns="http://schemas.openxmlformats.org/spreadsheetml/2006/main" count="1016" uniqueCount="315">
  <si>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</si>
  <si>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</si>
  <si>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</si>
  <si>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</si>
  <si>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</si>
  <si>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</si>
  <si>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</si>
  <si>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</si>
  <si>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</si>
  <si>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</si>
  <si>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</si>
  <si>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</si>
  <si>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</si>
  <si>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</si>
  <si>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</si>
  <si>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</si>
  <si>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</si>
  <si>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</si>
  <si>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</si>
  <si>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</si>
  <si>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</si>
  <si>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</si>
  <si>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</si>
  <si>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</si>
  <si>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</si>
  <si>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</si>
  <si>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</si>
  <si>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</si>
  <si>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</si>
  <si>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</si>
  <si>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</si>
  <si>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</si>
  <si>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</si>
  <si>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</si>
  <si>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</si>
  <si>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</si>
  <si>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</si>
  <si>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</si>
  <si>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</si>
  <si>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</si>
  <si>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</si>
  <si>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Plungės specialiojo ugdymo centro veikla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</si>
  <si>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</si>
  <si>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</si>
  <si>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</si>
  <si>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</si>
  <si>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</si>
  <si>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</si>
  <si>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</si>
  <si>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</si>
  <si>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</si>
  <si>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</si>
  <si>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</si>
  <si>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</si>
  <si>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</si>
  <si>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</si>
  <si>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</si>
  <si>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</si>
  <si>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</si>
  <si>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Suteiktų paslaugų socialinės rizikos šeimoms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</si>
  <si>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</si>
  <si>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</si>
  <si>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</si>
  <si>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</si>
  <si>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</si>
  <si>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</si>
  <si>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</si>
  <si>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</si>
  <si>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</si>
  <si>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</si>
  <si>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</si>
  <si>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</si>
  <si>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</si>
  <si>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</si>
  <si>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</si>
  <si>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</si>
  <si>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VšĮ Plungės bendruomenės centro programos įgyvendinimas</t>
  </si>
  <si>
    <t>Kompensacijų gavėjų skaičius</t>
  </si>
  <si>
    <t>Socialinių pašalpų gavėjų skaičius</t>
  </si>
  <si>
    <t>Plungės Socialinių paslaugų centro veikla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</si>
  <si>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</si>
  <si>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</si>
  <si>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</si>
  <si>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</si>
  <si>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</si>
  <si>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</si>
  <si>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</si>
  <si>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</si>
  <si>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</si>
  <si>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</si>
  <si>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</si>
  <si>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</si>
  <si>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</si>
  <si>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Plungės rajono savivaldybės visuomenės sveikatos biuro veikla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</si>
  <si>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</si>
  <si>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</si>
  <si>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</si>
  <si>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</si>
  <si>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</si>
  <si>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</si>
  <si>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</si>
  <si>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</si>
  <si>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</si>
  <si>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</si>
  <si>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</si>
  <si>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</si>
  <si>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Plungės rajono policijos komisariato programos įgyvendinimas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</si>
  <si>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</si>
  <si>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</si>
  <si>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</si>
  <si>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</si>
  <si>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</si>
  <si>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</si>
  <si>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</si>
  <si>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</si>
  <si>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</si>
  <si>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</si>
  <si>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</si>
  <si>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</si>
  <si>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</si>
  <si>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</si>
  <si>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</si>
  <si>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</si>
  <si>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</si>
  <si>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</si>
  <si>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</si>
  <si>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</si>
  <si>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</si>
  <si>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</si>
  <si>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</si>
  <si>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</si>
  <si>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</si>
  <si>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</si>
  <si>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</si>
  <si>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</si>
  <si>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</si>
  <si>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</si>
  <si>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</si>
  <si>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</si>
  <si>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</si>
  <si>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</si>
  <si>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</si>
  <si>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</si>
  <si>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</si>
  <si>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</si>
  <si>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</si>
  <si>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</si>
  <si>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</si>
  <si>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</si>
  <si>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</si>
  <si>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 xml:space="preserve">Plungės krizių centro veikla 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</si>
  <si>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</si>
  <si>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</si>
  <si>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</si>
  <si>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</si>
  <si>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</si>
  <si>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</si>
  <si>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</si>
  <si>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</si>
  <si>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</si>
  <si>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</si>
  <si>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</si>
  <si>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</si>
  <si>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</si>
  <si>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</si>
  <si>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</si>
  <si>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</si>
  <si>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</si>
  <si>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</si>
  <si>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</si>
  <si>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</si>
  <si>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</si>
  <si>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</si>
  <si>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</si>
  <si>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</si>
  <si>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</si>
  <si>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</si>
  <si>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</si>
  <si>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</si>
  <si>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</si>
  <si>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</si>
  <si>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</si>
  <si>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</si>
  <si>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</si>
  <si>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</si>
  <si>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</si>
  <si>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</si>
  <si>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</si>
  <si>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</si>
  <si>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</si>
  <si>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</si>
  <si>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</si>
  <si>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</si>
  <si>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</si>
  <si>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</si>
  <si>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</si>
  <si>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</si>
  <si>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</si>
  <si>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</si>
  <si>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</si>
  <si>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</si>
  <si>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</si>
  <si>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</si>
  <si>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</si>
  <si>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</si>
  <si>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</si>
  <si>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</si>
  <si>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Plungės bendruomenės centro paslaugų gavėjų skaičius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</si>
  <si>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</si>
  <si>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</si>
  <si>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</si>
  <si>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</si>
  <si>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</si>
  <si>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</si>
  <si>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</si>
  <si>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</si>
  <si>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</si>
  <si>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</si>
  <si>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</si>
  <si>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</si>
  <si>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</si>
  <si>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</si>
  <si>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</si>
  <si>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</si>
  <si>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</si>
  <si>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</si>
  <si>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</si>
  <si>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</si>
  <si>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</si>
  <si>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</si>
  <si>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</si>
  <si>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</si>
  <si>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</si>
  <si>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</si>
  <si>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</si>
  <si>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</si>
  <si>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</si>
  <si>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</si>
  <si>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</si>
  <si>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</si>
  <si>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</si>
  <si>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</si>
  <si>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</si>
  <si>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Saugios nakvynės paslaugos organizavimas VšĮ Plungės rajono savivaldybės ligoninėje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</si>
  <si>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</si>
  <si>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</si>
  <si>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</si>
  <si>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</si>
  <si>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</si>
  <si>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</si>
  <si>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</si>
  <si>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</si>
  <si>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</si>
  <si>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</si>
  <si>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</si>
  <si>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</si>
  <si>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>Vaikų su sunkia negalia, gaunančių dienos socialinės globos paslaugas, skaičius</t>
  </si>
  <si>
    <t xml:space="preserve">V-004-01-02-02-01 </t>
  </si>
  <si>
    <t>V-004-01-02-03-01</t>
  </si>
  <si>
    <t>UAB „Plungės autobusų parkas“ veiklos gerinimas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</si>
  <si>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</si>
  <si>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</si>
  <si>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</si>
  <si>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</si>
  <si>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</si>
  <si>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</si>
  <si>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V-004-01-02-02-03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</si>
  <si>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</si>
  <si>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</si>
  <si>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</si>
  <si>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</si>
  <si>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</si>
  <si>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</si>
  <si>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Savivaldybės įmonės Plungės būstas programos įgyvendinimas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</si>
  <si>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</si>
  <si>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</si>
  <si>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</si>
  <si>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</si>
  <si>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</si>
  <si>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</si>
  <si>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</si>
  <si>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</si>
  <si>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</si>
  <si>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</si>
  <si>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</si>
  <si>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</si>
  <si>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</si>
  <si>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</si>
  <si>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</si>
  <si>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</si>
  <si>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</si>
  <si>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</si>
  <si>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</si>
  <si>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</si>
  <si>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</si>
  <si>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</si>
  <si>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</si>
  <si>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2022-ųjų m. asignavimai ir kitos lėšos (2022-12-31 datai)</t>
  </si>
  <si>
    <t>VšĮ Plungės rajono savivaldybės ligoninės programos įgyvendinimas (gydytojų pritraukimui, medicininės įrangos įsigijimui)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</si>
  <si>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</si>
  <si>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</si>
  <si>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</si>
  <si>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Plungės rajono savivaldybės</t>
  </si>
  <si>
    <t>Planuojami  2024-ųjų m. asignavimai ir kitos lėšos</t>
  </si>
  <si>
    <t>Planuojami 2025-ųjų m. asignavimai ir kitos lėšos</t>
  </si>
  <si>
    <t>SB(VB)</t>
  </si>
  <si>
    <t>2.4 priedas</t>
  </si>
  <si>
    <t>V-004-01-01-01-02 (VB)</t>
  </si>
  <si>
    <t>P-004-03-01-01-01(SB/VB)</t>
  </si>
  <si>
    <t>Nukentėjusių nuo 1991 m. sausio 11-13 d. kompensacijų  gavėjų skaičius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</si>
  <si>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004 SOCIALIAI SAUGIOS IR SVEIKOS APLINKOS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</si>
  <si>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sprendimu Nr. T1- </t>
  </si>
  <si>
    <t>sprendimu Nr. T1-</t>
  </si>
  <si>
    <t xml:space="preserve">tarybos 2023 m. birželio 22  d. </t>
  </si>
  <si>
    <t xml:space="preserve">tarybos 2023 m. birželio 22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</si>
</sst>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[$-10409]#0"/>
  </numFmts>
  <fonts count="26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03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9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6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30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0" fillId="0" borderId="0" xfId="0" applyFont="1"/>
    <xf numFmtId="9" fontId="20" fillId="9" borderId="7" xfId="2" applyFont="1" applyFill="1" applyBorder="1"/>
    <xf numFmtId="9" fontId="21" fillId="0" borderId="7" xfId="2" applyFont="1" applyBorder="1" applyAlignment="1" applyProtection="1">
      <alignment horizontal="center" vertical="center" wrapText="1" readingOrder="1"/>
      <protection locked="0"/>
    </xf>
    <xf numFmtId="9" fontId="21" fillId="10" borderId="7" xfId="2" applyFont="1" applyFill="1" applyBorder="1" applyAlignment="1" applyProtection="1">
      <alignment horizontal="center" vertical="center" wrapText="1" readingOrder="1"/>
      <protection locked="0"/>
    </xf>
    <xf numFmtId="0" fontId="20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1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2" xfId="0" applyFont="1" applyFill="1" applyBorder="1" applyAlignment="1" applyProtection="1">
      <alignment horizontal="center" vertical="center" wrapText="1" readingOrder="1"/>
      <protection locked="0"/>
    </xf>
    <xf numFmtId="0" fontId="8" fillId="0" borderId="42" xfId="0" applyFont="1" applyBorder="1" applyAlignment="1" applyProtection="1">
      <alignment horizontal="center" vertical="center" wrapText="1" readingOrder="1"/>
      <protection locked="0"/>
    </xf>
    <xf numFmtId="0" fontId="8" fillId="3" borderId="42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2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10" xfId="0" applyFont="1" applyBorder="1" applyAlignment="1">
      <alignment horizont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19" fillId="0" borderId="18" xfId="0" applyFont="1" applyFill="1" applyBorder="1" applyAlignment="1" applyProtection="1">
      <alignment horizontal="center" vertical="top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2" xfId="0" applyFont="1" applyFill="1" applyBorder="1" applyAlignment="1" applyProtection="1">
      <alignment horizontal="center" vertical="center" wrapText="1" readingOrder="1"/>
      <protection locked="0"/>
    </xf>
    <xf numFmtId="0" fontId="19" fillId="0" borderId="11" xfId="0" applyFont="1" applyFill="1" applyBorder="1" applyAlignment="1" applyProtection="1">
      <alignment horizontal="center" vertical="top" wrapText="1" readingOrder="1"/>
      <protection locked="0"/>
    </xf>
    <xf numFmtId="0" fontId="1" fillId="0" borderId="7" xfId="0" applyFont="1" applyBorder="1" applyAlignment="1">
      <alignment horizontal="left" wrapText="1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11" xfId="0" applyFont="1" applyBorder="1" applyAlignment="1" applyProtection="1">
      <alignment horizontal="center" vertical="center" wrapText="1" readingOrder="1"/>
      <protection locked="0"/>
    </xf>
    <xf numFmtId="0" fontId="12" fillId="0" borderId="1" xfId="0" applyFont="1" applyBorder="1" applyAlignment="1" applyProtection="1">
      <alignment horizontal="center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1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12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3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6" fillId="7" borderId="2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1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9" fontId="21" fillId="6" borderId="7" xfId="2" applyFont="1" applyFill="1" applyBorder="1" applyAlignment="1" applyProtection="1">
      <alignment horizontal="center" vertical="center" wrapText="1" readingOrder="1"/>
      <protection locked="0"/>
    </xf>
    <xf numFmtId="9" fontId="21" fillId="6" borderId="9" xfId="2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19" xfId="0" applyFont="1" applyBorder="1" applyAlignment="1" applyProtection="1">
      <alignment horizontal="left" vertical="center" wrapText="1" readingOrder="1"/>
      <protection locked="0"/>
    </xf>
    <xf numFmtId="0" fontId="18" fillId="0" borderId="29" xfId="0" applyFont="1" applyBorder="1" applyAlignment="1" applyProtection="1">
      <alignment horizontal="left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9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35" xfId="0" applyFont="1" applyFill="1" applyBorder="1" applyAlignment="1" applyProtection="1">
      <alignment horizontal="righ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3" borderId="38" xfId="0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1" xfId="0" applyFont="1" applyFill="1" applyBorder="1" applyAlignment="1" applyProtection="1">
      <alignment horizontal="right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9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9" fontId="20" fillId="9" borderId="9" xfId="2" applyFont="1" applyFill="1" applyBorder="1" applyAlignment="1">
      <alignment horizontal="center"/>
    </xf>
    <xf numFmtId="9" fontId="20" fillId="9" borderId="10" xfId="2" applyFont="1" applyFill="1" applyBorder="1" applyAlignment="1">
      <alignment horizontal="center"/>
    </xf>
    <xf numFmtId="9" fontId="20" fillId="9" borderId="14" xfId="2" applyFont="1" applyFill="1" applyBorder="1" applyAlignment="1">
      <alignment horizontal="center"/>
    </xf>
    <xf numFmtId="0" fontId="23" fillId="0" borderId="19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34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6" fillId="3" borderId="37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9" fillId="0" borderId="17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9" fillId="0" borderId="19" xfId="0" applyFont="1" applyFill="1" applyBorder="1" applyAlignment="1" applyProtection="1">
      <alignment horizontal="left" vertical="top" wrapText="1" readingOrder="1"/>
      <protection locked="0"/>
    </xf>
    <xf numFmtId="0" fontId="19" fillId="0" borderId="17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9" fillId="3" borderId="11" xfId="0" applyFont="1" applyFill="1" applyBorder="1" applyAlignment="1" applyProtection="1">
      <alignment horizontal="left" vertical="top" wrapText="1" readingOrder="1"/>
      <protection locked="0"/>
    </xf>
    <xf numFmtId="0" fontId="19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6"/>
  <sheetViews>
    <sheetView tabSelected="1" zoomScaleNormal="100" workbookViewId="0">
      <pane ySplit="10" topLeftCell="A26" activePane="bottomLeft" state="frozen"/>
      <selection pane="bottomLeft" activeCell="D50" sqref="D50:E51"/>
    </sheetView>
  </sheetViews>
  <sheetFormatPr defaultColWidth="9.109375" defaultRowHeight="25.5" customHeight="1" x14ac:dyDescent="0.25"/>
  <cols>
    <col min="1" max="2" width="10.88671875" style="5" customWidth="1"/>
    <col min="3" max="3" width="10.88671875" style="1" customWidth="1"/>
    <col min="4" max="4" width="19.33203125" style="1" customWidth="1"/>
    <col min="5" max="5" width="11.88671875" style="1" customWidth="1"/>
    <col min="6" max="6" width="9.5546875" style="1" customWidth="1"/>
    <col min="7" max="7" width="11.6640625" style="1" customWidth="1"/>
    <col min="8" max="8" width="9.6640625" style="1" hidden="1" customWidth="1"/>
    <col min="9" max="9" width="12.44140625" style="1" customWidth="1"/>
    <col min="10" max="10" width="14.109375" style="1" customWidth="1"/>
    <col min="11" max="11" width="15" style="1" customWidth="1"/>
    <col min="12" max="12" width="14.88671875" style="1" customWidth="1"/>
    <col min="13" max="13" width="22" style="1" hidden="1" customWidth="1"/>
    <col min="14" max="14" width="40.88671875" style="1" hidden="1" customWidth="1"/>
    <col min="15" max="15" width="5.88671875" style="1" hidden="1" customWidth="1"/>
    <col min="16" max="18" width="7.109375" style="1" hidden="1" customWidth="1"/>
    <col min="19" max="19" width="11.44140625" style="106" hidden="1" customWidth="1"/>
    <col min="20" max="20" width="9.109375" style="1" hidden="1" customWidth="1"/>
    <col min="21" max="16384" width="9.109375" style="1"/>
  </cols>
  <sheetData>
    <row r="1" spans="1:22" ht="13.5" customHeight="1" x14ac:dyDescent="0.25">
      <c r="J1" s="156" t="s">
        <v>301</v>
      </c>
      <c r="K1" s="156"/>
      <c r="L1" s="156"/>
    </row>
    <row r="2" spans="1:22" ht="13.5" customHeight="1" x14ac:dyDescent="0.25">
      <c r="J2" s="1" t="s">
        <v>302</v>
      </c>
    </row>
    <row r="3" spans="1:22" ht="12.75" customHeight="1" x14ac:dyDescent="0.25">
      <c r="J3" s="1" t="s">
        <v>313</v>
      </c>
    </row>
    <row r="4" spans="1:22" ht="12" customHeight="1" x14ac:dyDescent="0.25">
      <c r="J4" s="1" t="s">
        <v>311</v>
      </c>
    </row>
    <row r="5" spans="1:22" ht="13.2" x14ac:dyDescent="0.25">
      <c r="J5" s="23" t="s">
        <v>12</v>
      </c>
    </row>
    <row r="6" spans="1:22" ht="13.2" x14ac:dyDescent="0.25">
      <c r="J6" s="23" t="s">
        <v>13</v>
      </c>
    </row>
    <row r="7" spans="1:22" ht="13.2" x14ac:dyDescent="0.25">
      <c r="J7" s="23" t="s">
        <v>48</v>
      </c>
    </row>
    <row r="8" spans="1:22" ht="39" customHeight="1" x14ac:dyDescent="0.25">
      <c r="A8" s="273" t="s">
        <v>310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</row>
    <row r="9" spans="1:22" ht="25.5" customHeight="1" x14ac:dyDescent="0.25">
      <c r="A9" s="199" t="s">
        <v>14</v>
      </c>
      <c r="B9" s="199" t="s">
        <v>292</v>
      </c>
      <c r="C9" s="199" t="s">
        <v>15</v>
      </c>
      <c r="D9" s="199" t="s">
        <v>16</v>
      </c>
      <c r="E9" s="199" t="s">
        <v>6</v>
      </c>
      <c r="F9" s="199" t="s">
        <v>293</v>
      </c>
      <c r="G9" s="205" t="s">
        <v>297</v>
      </c>
      <c r="H9" s="199" t="s">
        <v>294</v>
      </c>
      <c r="I9" s="199" t="s">
        <v>295</v>
      </c>
      <c r="J9" s="199" t="s">
        <v>303</v>
      </c>
      <c r="K9" s="199" t="s">
        <v>304</v>
      </c>
      <c r="L9" s="199" t="s">
        <v>296</v>
      </c>
      <c r="M9" s="201" t="s">
        <v>10</v>
      </c>
      <c r="N9" s="201" t="s">
        <v>280</v>
      </c>
      <c r="O9" s="201"/>
      <c r="P9" s="223" t="s">
        <v>281</v>
      </c>
      <c r="Q9" s="224"/>
      <c r="R9" s="225"/>
      <c r="S9" s="217" t="s">
        <v>32</v>
      </c>
    </row>
    <row r="10" spans="1:22" ht="36" customHeight="1" x14ac:dyDescent="0.25">
      <c r="A10" s="200"/>
      <c r="B10" s="200"/>
      <c r="C10" s="200"/>
      <c r="D10" s="200"/>
      <c r="E10" s="200"/>
      <c r="F10" s="200"/>
      <c r="G10" s="199"/>
      <c r="H10" s="200"/>
      <c r="I10" s="200"/>
      <c r="J10" s="200"/>
      <c r="K10" s="200"/>
      <c r="L10" s="200"/>
      <c r="M10" s="202"/>
      <c r="N10" s="127" t="s">
        <v>1</v>
      </c>
      <c r="O10" s="127" t="s">
        <v>17</v>
      </c>
      <c r="P10" s="124">
        <v>2023</v>
      </c>
      <c r="Q10" s="124">
        <v>2024</v>
      </c>
      <c r="R10" s="124">
        <v>2025</v>
      </c>
      <c r="S10" s="218"/>
    </row>
    <row r="11" spans="1:22" ht="14.25" customHeight="1" x14ac:dyDescent="0.25">
      <c r="A11" s="128">
        <v>1</v>
      </c>
      <c r="B11" s="128">
        <v>2</v>
      </c>
      <c r="C11" s="128">
        <v>3</v>
      </c>
      <c r="D11" s="128">
        <v>4</v>
      </c>
      <c r="E11" s="128">
        <v>5</v>
      </c>
      <c r="F11" s="128">
        <v>6</v>
      </c>
      <c r="G11" s="128">
        <v>7</v>
      </c>
      <c r="H11" s="128">
        <v>8</v>
      </c>
      <c r="I11" s="128">
        <v>9</v>
      </c>
      <c r="J11" s="128">
        <v>10</v>
      </c>
      <c r="K11" s="128">
        <v>11</v>
      </c>
      <c r="L11" s="128">
        <v>12</v>
      </c>
      <c r="M11" s="111"/>
      <c r="N11" s="24"/>
      <c r="O11" s="24"/>
      <c r="P11" s="111"/>
      <c r="Q11" s="111"/>
      <c r="R11" s="111"/>
      <c r="S11" s="129">
        <v>13</v>
      </c>
    </row>
    <row r="12" spans="1:22" ht="15.75" customHeight="1" x14ac:dyDescent="0.25">
      <c r="A12" s="25" t="s">
        <v>0</v>
      </c>
      <c r="B12" s="193" t="s">
        <v>135</v>
      </c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4"/>
      <c r="S12" s="107"/>
    </row>
    <row r="13" spans="1:22" ht="39" customHeight="1" x14ac:dyDescent="0.25">
      <c r="A13" s="211" t="s">
        <v>0</v>
      </c>
      <c r="B13" s="206" t="s">
        <v>0</v>
      </c>
      <c r="C13" s="208" t="s">
        <v>238</v>
      </c>
      <c r="D13" s="208"/>
      <c r="E13" s="208"/>
      <c r="F13" s="210" t="s">
        <v>116</v>
      </c>
      <c r="G13" s="219"/>
      <c r="H13" s="220"/>
      <c r="I13" s="220"/>
      <c r="J13" s="220"/>
      <c r="K13" s="220"/>
      <c r="L13" s="203" t="s">
        <v>272</v>
      </c>
      <c r="M13" s="34" t="s">
        <v>45</v>
      </c>
      <c r="N13" s="34" t="s">
        <v>47</v>
      </c>
      <c r="O13" s="35" t="s">
        <v>19</v>
      </c>
      <c r="P13" s="79">
        <v>95</v>
      </c>
      <c r="Q13" s="79">
        <v>95</v>
      </c>
      <c r="R13" s="87">
        <v>95</v>
      </c>
      <c r="S13" s="107"/>
      <c r="T13" s="53"/>
      <c r="U13" s="53"/>
      <c r="V13" s="53"/>
    </row>
    <row r="14" spans="1:22" ht="35.25" customHeight="1" x14ac:dyDescent="0.25">
      <c r="A14" s="212"/>
      <c r="B14" s="207"/>
      <c r="C14" s="209"/>
      <c r="D14" s="209"/>
      <c r="E14" s="209"/>
      <c r="F14" s="210"/>
      <c r="G14" s="221"/>
      <c r="H14" s="222"/>
      <c r="I14" s="222"/>
      <c r="J14" s="222"/>
      <c r="K14" s="222"/>
      <c r="L14" s="204"/>
      <c r="M14" s="34" t="s">
        <v>46</v>
      </c>
      <c r="N14" s="34" t="s">
        <v>113</v>
      </c>
      <c r="O14" s="35" t="s">
        <v>19</v>
      </c>
      <c r="P14" s="87">
        <v>0.1</v>
      </c>
      <c r="Q14" s="87">
        <v>0.5</v>
      </c>
      <c r="R14" s="87">
        <v>0.5</v>
      </c>
      <c r="S14" s="107"/>
    </row>
    <row r="15" spans="1:22" ht="25.5" customHeight="1" x14ac:dyDescent="0.25">
      <c r="A15" s="212"/>
      <c r="B15" s="158" t="s">
        <v>0</v>
      </c>
      <c r="C15" s="63" t="s">
        <v>0</v>
      </c>
      <c r="D15" s="169" t="s">
        <v>44</v>
      </c>
      <c r="E15" s="170"/>
      <c r="F15" s="62" t="s">
        <v>29</v>
      </c>
      <c r="G15" s="163"/>
      <c r="H15" s="164"/>
      <c r="I15" s="164"/>
      <c r="J15" s="164"/>
      <c r="K15" s="164"/>
      <c r="L15" s="60" t="s">
        <v>27</v>
      </c>
      <c r="M15" s="36" t="s">
        <v>50</v>
      </c>
      <c r="N15" s="137" t="s">
        <v>49</v>
      </c>
      <c r="O15" s="4" t="s">
        <v>42</v>
      </c>
      <c r="P15" s="88">
        <v>564</v>
      </c>
      <c r="Q15" s="88">
        <v>565</v>
      </c>
      <c r="R15" s="88">
        <v>565</v>
      </c>
      <c r="S15" s="107"/>
    </row>
    <row r="16" spans="1:22" ht="25.5" customHeight="1" x14ac:dyDescent="0.25">
      <c r="A16" s="212"/>
      <c r="B16" s="159"/>
      <c r="C16" s="150"/>
      <c r="D16" s="151"/>
      <c r="E16" s="152"/>
      <c r="F16" s="134"/>
      <c r="G16" s="153"/>
      <c r="H16" s="154"/>
      <c r="I16" s="154"/>
      <c r="J16" s="154"/>
      <c r="K16" s="155"/>
      <c r="L16" s="133"/>
      <c r="M16" s="36" t="s">
        <v>307</v>
      </c>
      <c r="N16" s="137" t="s">
        <v>309</v>
      </c>
      <c r="O16" s="73" t="s">
        <v>42</v>
      </c>
      <c r="P16" s="88">
        <v>1</v>
      </c>
      <c r="Q16" s="88">
        <v>1</v>
      </c>
      <c r="R16" s="88">
        <v>1</v>
      </c>
      <c r="S16" s="107"/>
    </row>
    <row r="17" spans="1:19" ht="13.2" x14ac:dyDescent="0.25">
      <c r="A17" s="212"/>
      <c r="B17" s="159"/>
      <c r="C17" s="157" t="s">
        <v>0</v>
      </c>
      <c r="D17" s="54">
        <v>188714469</v>
      </c>
      <c r="E17" s="37" t="s">
        <v>23</v>
      </c>
      <c r="F17" s="27" t="s">
        <v>27</v>
      </c>
      <c r="G17" s="8">
        <v>197.9</v>
      </c>
      <c r="H17" s="8">
        <v>230.93600000000001</v>
      </c>
      <c r="I17" s="8">
        <v>236</v>
      </c>
      <c r="J17" s="8">
        <v>230.93600000000001</v>
      </c>
      <c r="K17" s="8">
        <v>230.93600000000001</v>
      </c>
      <c r="L17" s="28" t="s">
        <v>27</v>
      </c>
      <c r="M17" s="45"/>
      <c r="N17" s="59"/>
      <c r="O17" s="47"/>
      <c r="P17" s="51"/>
      <c r="Q17" s="51"/>
      <c r="R17" s="52"/>
      <c r="S17" s="107"/>
    </row>
    <row r="18" spans="1:19" ht="13.2" x14ac:dyDescent="0.25">
      <c r="A18" s="212"/>
      <c r="B18" s="159"/>
      <c r="C18" s="157"/>
      <c r="D18" s="160" t="s">
        <v>30</v>
      </c>
      <c r="E18" s="161"/>
      <c r="F18" s="162"/>
      <c r="G18" s="29">
        <f t="shared" ref="G18:K18" si="0">SUM(G17:G17)</f>
        <v>197.9</v>
      </c>
      <c r="H18" s="29">
        <f t="shared" si="0"/>
        <v>230.93600000000001</v>
      </c>
      <c r="I18" s="29">
        <f t="shared" si="0"/>
        <v>236</v>
      </c>
      <c r="J18" s="29">
        <f t="shared" si="0"/>
        <v>230.93600000000001</v>
      </c>
      <c r="K18" s="29">
        <f t="shared" si="0"/>
        <v>230.93600000000001</v>
      </c>
      <c r="L18" s="13" t="s">
        <v>27</v>
      </c>
      <c r="M18" s="30" t="s">
        <v>27</v>
      </c>
      <c r="N18" s="30" t="s">
        <v>27</v>
      </c>
      <c r="O18" s="30" t="s">
        <v>27</v>
      </c>
      <c r="P18" s="30" t="s">
        <v>27</v>
      </c>
      <c r="Q18" s="30" t="s">
        <v>27</v>
      </c>
      <c r="R18" s="30" t="s">
        <v>27</v>
      </c>
      <c r="S18" s="109">
        <f>(I18-G18)/G18</f>
        <v>0.19252147549267304</v>
      </c>
    </row>
    <row r="19" spans="1:19" ht="15.75" customHeight="1" x14ac:dyDescent="0.25">
      <c r="A19" s="212"/>
      <c r="B19" s="159"/>
      <c r="C19" s="173" t="s">
        <v>18</v>
      </c>
      <c r="D19" s="169" t="s">
        <v>51</v>
      </c>
      <c r="E19" s="170"/>
      <c r="F19" s="226" t="s">
        <v>29</v>
      </c>
      <c r="G19" s="163"/>
      <c r="H19" s="164"/>
      <c r="I19" s="164"/>
      <c r="J19" s="164"/>
      <c r="K19" s="164"/>
      <c r="L19" s="214" t="s">
        <v>27</v>
      </c>
      <c r="M19" s="36" t="s">
        <v>54</v>
      </c>
      <c r="N19" s="48" t="s">
        <v>52</v>
      </c>
      <c r="O19" s="4" t="s">
        <v>42</v>
      </c>
      <c r="P19" s="88">
        <v>640</v>
      </c>
      <c r="Q19" s="88">
        <v>650</v>
      </c>
      <c r="R19" s="88">
        <v>650</v>
      </c>
      <c r="S19" s="107"/>
    </row>
    <row r="20" spans="1:19" ht="15.75" customHeight="1" x14ac:dyDescent="0.25">
      <c r="A20" s="212"/>
      <c r="B20" s="159"/>
      <c r="C20" s="174"/>
      <c r="D20" s="171"/>
      <c r="E20" s="172"/>
      <c r="F20" s="227"/>
      <c r="G20" s="165"/>
      <c r="H20" s="166"/>
      <c r="I20" s="166"/>
      <c r="J20" s="166"/>
      <c r="K20" s="166"/>
      <c r="L20" s="215"/>
      <c r="M20" s="36" t="s">
        <v>129</v>
      </c>
      <c r="N20" s="48" t="s">
        <v>53</v>
      </c>
      <c r="O20" s="4" t="s">
        <v>42</v>
      </c>
      <c r="P20" s="88">
        <v>1371</v>
      </c>
      <c r="Q20" s="88">
        <v>1380</v>
      </c>
      <c r="R20" s="88">
        <v>1380</v>
      </c>
      <c r="S20" s="107"/>
    </row>
    <row r="21" spans="1:19" ht="13.2" x14ac:dyDescent="0.25">
      <c r="A21" s="212"/>
      <c r="B21" s="159"/>
      <c r="C21" s="157" t="s">
        <v>18</v>
      </c>
      <c r="D21" s="54">
        <v>188714469</v>
      </c>
      <c r="E21" s="37" t="s">
        <v>23</v>
      </c>
      <c r="F21" s="27" t="s">
        <v>27</v>
      </c>
      <c r="G21" s="8">
        <v>513.20000000000005</v>
      </c>
      <c r="H21" s="8">
        <v>552.20000000000005</v>
      </c>
      <c r="I21" s="8">
        <v>526.70000000000005</v>
      </c>
      <c r="J21" s="8">
        <v>522.20000000000005</v>
      </c>
      <c r="K21" s="8">
        <v>522.20000000000005</v>
      </c>
      <c r="L21" s="28" t="s">
        <v>27</v>
      </c>
      <c r="M21" s="45"/>
      <c r="N21" s="59"/>
      <c r="O21" s="47"/>
      <c r="P21" s="51"/>
      <c r="Q21" s="51"/>
      <c r="R21" s="52"/>
      <c r="S21" s="107"/>
    </row>
    <row r="22" spans="1:19" ht="13.2" x14ac:dyDescent="0.25">
      <c r="A22" s="212"/>
      <c r="B22" s="159"/>
      <c r="C22" s="157"/>
      <c r="D22" s="160" t="s">
        <v>30</v>
      </c>
      <c r="E22" s="161"/>
      <c r="F22" s="162"/>
      <c r="G22" s="29">
        <f t="shared" ref="G22:K22" si="1">SUM(G21:G21)</f>
        <v>513.20000000000005</v>
      </c>
      <c r="H22" s="29">
        <f t="shared" si="1"/>
        <v>552.20000000000005</v>
      </c>
      <c r="I22" s="29">
        <f t="shared" si="1"/>
        <v>526.70000000000005</v>
      </c>
      <c r="J22" s="29">
        <f t="shared" si="1"/>
        <v>522.20000000000005</v>
      </c>
      <c r="K22" s="29">
        <f t="shared" si="1"/>
        <v>522.20000000000005</v>
      </c>
      <c r="L22" s="13" t="s">
        <v>27</v>
      </c>
      <c r="M22" s="30" t="s">
        <v>27</v>
      </c>
      <c r="N22" s="30" t="s">
        <v>27</v>
      </c>
      <c r="O22" s="30" t="s">
        <v>27</v>
      </c>
      <c r="P22" s="30" t="s">
        <v>27</v>
      </c>
      <c r="Q22" s="30" t="s">
        <v>27</v>
      </c>
      <c r="R22" s="30" t="s">
        <v>27</v>
      </c>
      <c r="S22" s="108">
        <f>(I22-G22)/G22</f>
        <v>2.6305533904910364E-2</v>
      </c>
    </row>
    <row r="23" spans="1:19" ht="25.5" customHeight="1" x14ac:dyDescent="0.25">
      <c r="A23" s="212"/>
      <c r="B23" s="159"/>
      <c r="C23" s="173" t="s">
        <v>36</v>
      </c>
      <c r="D23" s="169" t="s">
        <v>55</v>
      </c>
      <c r="E23" s="170"/>
      <c r="F23" s="226" t="s">
        <v>29</v>
      </c>
      <c r="G23" s="163"/>
      <c r="H23" s="164"/>
      <c r="I23" s="164"/>
      <c r="J23" s="164"/>
      <c r="K23" s="232"/>
      <c r="L23" s="214" t="s">
        <v>27</v>
      </c>
      <c r="M23" s="36" t="s">
        <v>60</v>
      </c>
      <c r="N23" s="48" t="s">
        <v>59</v>
      </c>
      <c r="O23" s="4" t="s">
        <v>20</v>
      </c>
      <c r="P23" s="88">
        <v>183</v>
      </c>
      <c r="Q23" s="88">
        <v>183</v>
      </c>
      <c r="R23" s="88">
        <v>183</v>
      </c>
      <c r="S23" s="107"/>
    </row>
    <row r="24" spans="1:19" ht="15.75" customHeight="1" x14ac:dyDescent="0.25">
      <c r="A24" s="212"/>
      <c r="B24" s="159"/>
      <c r="C24" s="174"/>
      <c r="D24" s="171"/>
      <c r="E24" s="172"/>
      <c r="F24" s="227"/>
      <c r="G24" s="165"/>
      <c r="H24" s="166"/>
      <c r="I24" s="166"/>
      <c r="J24" s="166"/>
      <c r="K24" s="233"/>
      <c r="L24" s="215"/>
      <c r="M24" s="36" t="s">
        <v>276</v>
      </c>
      <c r="N24" s="85" t="s">
        <v>275</v>
      </c>
      <c r="O24" s="73" t="s">
        <v>20</v>
      </c>
      <c r="P24" s="88">
        <v>30</v>
      </c>
      <c r="Q24" s="88">
        <v>40</v>
      </c>
      <c r="R24" s="88">
        <v>50</v>
      </c>
      <c r="S24" s="107"/>
    </row>
    <row r="25" spans="1:19" ht="15.75" customHeight="1" x14ac:dyDescent="0.25">
      <c r="A25" s="212"/>
      <c r="B25" s="159"/>
      <c r="C25" s="228"/>
      <c r="D25" s="229"/>
      <c r="E25" s="230"/>
      <c r="F25" s="231"/>
      <c r="G25" s="167"/>
      <c r="H25" s="168"/>
      <c r="I25" s="168"/>
      <c r="J25" s="168"/>
      <c r="K25" s="234"/>
      <c r="L25" s="216"/>
      <c r="M25" s="36" t="s">
        <v>277</v>
      </c>
      <c r="N25" s="85" t="s">
        <v>278</v>
      </c>
      <c r="O25" s="73" t="s">
        <v>42</v>
      </c>
      <c r="P25" s="88">
        <v>3</v>
      </c>
      <c r="Q25" s="88">
        <v>4</v>
      </c>
      <c r="R25" s="88">
        <v>5</v>
      </c>
      <c r="S25" s="107"/>
    </row>
    <row r="26" spans="1:19" ht="13.2" x14ac:dyDescent="0.25">
      <c r="A26" s="212"/>
      <c r="B26" s="159"/>
      <c r="C26" s="157" t="s">
        <v>36</v>
      </c>
      <c r="D26" s="54">
        <v>188714469</v>
      </c>
      <c r="E26" s="37" t="s">
        <v>23</v>
      </c>
      <c r="F26" s="27" t="s">
        <v>27</v>
      </c>
      <c r="G26" s="8">
        <v>783</v>
      </c>
      <c r="H26" s="8">
        <v>844.8</v>
      </c>
      <c r="I26" s="8">
        <v>727.6</v>
      </c>
      <c r="J26" s="8">
        <v>844.8</v>
      </c>
      <c r="K26" s="8">
        <v>844.8</v>
      </c>
      <c r="L26" s="28" t="s">
        <v>27</v>
      </c>
      <c r="M26" s="45"/>
      <c r="N26" s="46"/>
      <c r="O26" s="47"/>
      <c r="P26" s="51"/>
      <c r="Q26" s="51"/>
      <c r="R26" s="52"/>
      <c r="S26" s="107"/>
    </row>
    <row r="27" spans="1:19" ht="13.2" x14ac:dyDescent="0.25">
      <c r="A27" s="212"/>
      <c r="B27" s="159"/>
      <c r="C27" s="157"/>
      <c r="D27" s="54">
        <v>188714469</v>
      </c>
      <c r="E27" s="37" t="s">
        <v>22</v>
      </c>
      <c r="F27" s="27" t="s">
        <v>27</v>
      </c>
      <c r="G27" s="8">
        <v>0</v>
      </c>
      <c r="H27" s="8">
        <v>85.9</v>
      </c>
      <c r="I27" s="8">
        <v>35.9</v>
      </c>
      <c r="J27" s="8">
        <v>94.5</v>
      </c>
      <c r="K27" s="8">
        <v>103.9</v>
      </c>
      <c r="L27" s="28"/>
      <c r="M27" s="45"/>
      <c r="N27" s="46"/>
      <c r="O27" s="47"/>
      <c r="P27" s="51"/>
      <c r="Q27" s="51"/>
      <c r="R27" s="52"/>
      <c r="S27" s="107"/>
    </row>
    <row r="28" spans="1:19" ht="13.2" x14ac:dyDescent="0.25">
      <c r="A28" s="212"/>
      <c r="B28" s="159"/>
      <c r="C28" s="157"/>
      <c r="D28" s="94">
        <v>271759610</v>
      </c>
      <c r="E28" s="102" t="s">
        <v>23</v>
      </c>
      <c r="F28" s="74" t="s">
        <v>27</v>
      </c>
      <c r="G28" s="8">
        <v>586.79999999999995</v>
      </c>
      <c r="H28" s="8">
        <v>645.5</v>
      </c>
      <c r="I28" s="8">
        <v>537.9</v>
      </c>
      <c r="J28" s="8">
        <v>710</v>
      </c>
      <c r="K28" s="8">
        <v>781</v>
      </c>
      <c r="L28" s="28" t="s">
        <v>27</v>
      </c>
      <c r="M28" s="45"/>
      <c r="N28" s="59"/>
      <c r="O28" s="47"/>
      <c r="P28" s="51"/>
      <c r="Q28" s="51"/>
      <c r="R28" s="52"/>
      <c r="S28" s="107"/>
    </row>
    <row r="29" spans="1:19" ht="13.2" x14ac:dyDescent="0.25">
      <c r="A29" s="212"/>
      <c r="B29" s="159"/>
      <c r="C29" s="157"/>
      <c r="D29" s="160" t="s">
        <v>30</v>
      </c>
      <c r="E29" s="161"/>
      <c r="F29" s="162"/>
      <c r="G29" s="29">
        <f>SUM(G26:G28)</f>
        <v>1369.8</v>
      </c>
      <c r="H29" s="29">
        <f t="shared" ref="H29:K29" si="2">SUM(H26:H28)</f>
        <v>1576.1999999999998</v>
      </c>
      <c r="I29" s="29">
        <f t="shared" si="2"/>
        <v>1301.4000000000001</v>
      </c>
      <c r="J29" s="29">
        <f t="shared" si="2"/>
        <v>1649.3</v>
      </c>
      <c r="K29" s="29">
        <f t="shared" si="2"/>
        <v>1729.6999999999998</v>
      </c>
      <c r="L29" s="13" t="s">
        <v>27</v>
      </c>
      <c r="M29" s="30" t="s">
        <v>27</v>
      </c>
      <c r="N29" s="30" t="s">
        <v>27</v>
      </c>
      <c r="O29" s="30" t="s">
        <v>27</v>
      </c>
      <c r="P29" s="30" t="s">
        <v>27</v>
      </c>
      <c r="Q29" s="30" t="s">
        <v>27</v>
      </c>
      <c r="R29" s="30" t="s">
        <v>27</v>
      </c>
      <c r="S29" s="108">
        <f>(I29-G29)/G29</f>
        <v>-4.9934296977660872E-2</v>
      </c>
    </row>
    <row r="30" spans="1:19" ht="15.75" customHeight="1" x14ac:dyDescent="0.25">
      <c r="A30" s="212"/>
      <c r="B30" s="159"/>
      <c r="C30" s="173" t="s">
        <v>37</v>
      </c>
      <c r="D30" s="169" t="s">
        <v>228</v>
      </c>
      <c r="E30" s="170"/>
      <c r="F30" s="226" t="s">
        <v>29</v>
      </c>
      <c r="G30" s="163"/>
      <c r="H30" s="164"/>
      <c r="I30" s="164"/>
      <c r="J30" s="164"/>
      <c r="K30" s="164"/>
      <c r="L30" s="214" t="s">
        <v>27</v>
      </c>
      <c r="M30" s="145" t="s">
        <v>120</v>
      </c>
      <c r="N30" s="48" t="s">
        <v>254</v>
      </c>
      <c r="O30" s="4" t="s">
        <v>20</v>
      </c>
      <c r="P30" s="88">
        <v>155</v>
      </c>
      <c r="Q30" s="88">
        <v>170</v>
      </c>
      <c r="R30" s="88">
        <v>190</v>
      </c>
      <c r="S30" s="107"/>
    </row>
    <row r="31" spans="1:19" ht="15.75" customHeight="1" x14ac:dyDescent="0.25">
      <c r="A31" s="212"/>
      <c r="B31" s="159"/>
      <c r="C31" s="174"/>
      <c r="D31" s="171"/>
      <c r="E31" s="172"/>
      <c r="F31" s="227"/>
      <c r="G31" s="165"/>
      <c r="H31" s="166"/>
      <c r="I31" s="166"/>
      <c r="J31" s="166"/>
      <c r="K31" s="166"/>
      <c r="L31" s="215"/>
      <c r="M31" s="36" t="s">
        <v>130</v>
      </c>
      <c r="N31" s="97" t="s">
        <v>128</v>
      </c>
      <c r="O31" s="73" t="s">
        <v>20</v>
      </c>
      <c r="P31" s="88">
        <v>8</v>
      </c>
      <c r="Q31" s="88">
        <v>10</v>
      </c>
      <c r="R31" s="88">
        <v>12</v>
      </c>
      <c r="S31" s="107"/>
    </row>
    <row r="32" spans="1:19" ht="14.25" customHeight="1" x14ac:dyDescent="0.25">
      <c r="A32" s="212"/>
      <c r="B32" s="159"/>
      <c r="C32" s="228"/>
      <c r="D32" s="229"/>
      <c r="E32" s="230"/>
      <c r="F32" s="231"/>
      <c r="G32" s="167"/>
      <c r="H32" s="168"/>
      <c r="I32" s="168"/>
      <c r="J32" s="168"/>
      <c r="K32" s="168"/>
      <c r="L32" s="216"/>
      <c r="M32" s="36" t="s">
        <v>131</v>
      </c>
      <c r="N32" s="48" t="s">
        <v>119</v>
      </c>
      <c r="O32" s="4" t="s">
        <v>20</v>
      </c>
      <c r="P32" s="88">
        <v>5</v>
      </c>
      <c r="Q32" s="88">
        <v>6</v>
      </c>
      <c r="R32" s="88">
        <v>6</v>
      </c>
      <c r="S32" s="107"/>
    </row>
    <row r="33" spans="1:22" ht="13.2" x14ac:dyDescent="0.25">
      <c r="A33" s="212"/>
      <c r="B33" s="159"/>
      <c r="C33" s="157" t="s">
        <v>37</v>
      </c>
      <c r="D33" s="54">
        <v>188714469</v>
      </c>
      <c r="E33" s="37" t="s">
        <v>22</v>
      </c>
      <c r="F33" s="27" t="s">
        <v>27</v>
      </c>
      <c r="G33" s="8">
        <v>32</v>
      </c>
      <c r="H33" s="8">
        <v>75.7</v>
      </c>
      <c r="I33" s="8">
        <v>62.7</v>
      </c>
      <c r="J33" s="8">
        <v>75.7</v>
      </c>
      <c r="K33" s="8">
        <v>75.7</v>
      </c>
      <c r="L33" s="28" t="s">
        <v>27</v>
      </c>
      <c r="M33" s="45"/>
      <c r="N33" s="59"/>
      <c r="O33" s="47"/>
      <c r="P33" s="51"/>
      <c r="Q33" s="51"/>
      <c r="R33" s="52"/>
      <c r="S33" s="107"/>
      <c r="T33" s="130"/>
      <c r="U33" s="130"/>
      <c r="V33" s="130"/>
    </row>
    <row r="34" spans="1:22" ht="13.2" x14ac:dyDescent="0.25">
      <c r="A34" s="212"/>
      <c r="B34" s="159"/>
      <c r="C34" s="157"/>
      <c r="D34" s="54">
        <v>188714469</v>
      </c>
      <c r="E34" s="37" t="s">
        <v>23</v>
      </c>
      <c r="F34" s="74"/>
      <c r="G34" s="8">
        <v>97.902000000000001</v>
      </c>
      <c r="H34" s="8">
        <v>50</v>
      </c>
      <c r="I34" s="8">
        <v>156.96700000000001</v>
      </c>
      <c r="J34" s="8">
        <v>55</v>
      </c>
      <c r="K34" s="8">
        <v>60</v>
      </c>
      <c r="L34" s="28"/>
      <c r="M34" s="45"/>
      <c r="N34" s="59"/>
      <c r="O34" s="47"/>
      <c r="P34" s="51"/>
      <c r="Q34" s="51"/>
      <c r="R34" s="52"/>
      <c r="S34" s="107"/>
    </row>
    <row r="35" spans="1:22" ht="13.2" x14ac:dyDescent="0.25">
      <c r="A35" s="212"/>
      <c r="B35" s="159"/>
      <c r="C35" s="157"/>
      <c r="D35" s="160" t="s">
        <v>30</v>
      </c>
      <c r="E35" s="161"/>
      <c r="F35" s="162"/>
      <c r="G35" s="29">
        <f>SUM(G33:G34)</f>
        <v>129.90199999999999</v>
      </c>
      <c r="H35" s="29">
        <f t="shared" ref="H35:K35" si="3">SUM(H33:H34)</f>
        <v>125.7</v>
      </c>
      <c r="I35" s="29">
        <f t="shared" si="3"/>
        <v>219.66700000000003</v>
      </c>
      <c r="J35" s="29">
        <f t="shared" si="3"/>
        <v>130.69999999999999</v>
      </c>
      <c r="K35" s="29">
        <f t="shared" si="3"/>
        <v>135.69999999999999</v>
      </c>
      <c r="L35" s="13" t="s">
        <v>27</v>
      </c>
      <c r="M35" s="30" t="s">
        <v>27</v>
      </c>
      <c r="N35" s="30" t="s">
        <v>27</v>
      </c>
      <c r="O35" s="30" t="s">
        <v>27</v>
      </c>
      <c r="P35" s="30" t="s">
        <v>27</v>
      </c>
      <c r="Q35" s="30" t="s">
        <v>27</v>
      </c>
      <c r="R35" s="30" t="s">
        <v>27</v>
      </c>
      <c r="S35" s="109">
        <f>(I35-G35)/G35</f>
        <v>0.69102092346538202</v>
      </c>
    </row>
    <row r="36" spans="1:22" ht="10.5" customHeight="1" x14ac:dyDescent="0.25">
      <c r="A36" s="212"/>
      <c r="B36" s="159"/>
      <c r="C36" s="173" t="s">
        <v>38</v>
      </c>
      <c r="D36" s="169" t="s">
        <v>61</v>
      </c>
      <c r="E36" s="170"/>
      <c r="F36" s="226" t="s">
        <v>29</v>
      </c>
      <c r="G36" s="163"/>
      <c r="H36" s="164"/>
      <c r="I36" s="164"/>
      <c r="J36" s="164"/>
      <c r="K36" s="164"/>
      <c r="L36" s="214" t="s">
        <v>27</v>
      </c>
      <c r="M36" s="36" t="s">
        <v>132</v>
      </c>
      <c r="N36" s="66" t="s">
        <v>126</v>
      </c>
      <c r="O36" s="4" t="s">
        <v>42</v>
      </c>
      <c r="P36" s="88">
        <v>20</v>
      </c>
      <c r="Q36" s="88">
        <v>21</v>
      </c>
      <c r="R36" s="88">
        <v>22</v>
      </c>
      <c r="S36" s="107"/>
    </row>
    <row r="37" spans="1:22" ht="10.5" customHeight="1" x14ac:dyDescent="0.25">
      <c r="A37" s="212"/>
      <c r="B37" s="159"/>
      <c r="C37" s="174"/>
      <c r="D37" s="171"/>
      <c r="E37" s="172"/>
      <c r="F37" s="227"/>
      <c r="G37" s="165"/>
      <c r="H37" s="166"/>
      <c r="I37" s="166"/>
      <c r="J37" s="166"/>
      <c r="K37" s="166"/>
      <c r="L37" s="215"/>
      <c r="M37" s="36" t="s">
        <v>114</v>
      </c>
      <c r="N37" s="66" t="s">
        <v>209</v>
      </c>
      <c r="O37" s="4" t="s">
        <v>20</v>
      </c>
      <c r="P37" s="88">
        <v>15000</v>
      </c>
      <c r="Q37" s="88">
        <v>15000</v>
      </c>
      <c r="R37" s="88">
        <v>15000</v>
      </c>
      <c r="S37" s="107"/>
    </row>
    <row r="38" spans="1:22" ht="10.5" customHeight="1" x14ac:dyDescent="0.25">
      <c r="A38" s="212"/>
      <c r="B38" s="159"/>
      <c r="C38" s="174"/>
      <c r="D38" s="171"/>
      <c r="E38" s="172"/>
      <c r="F38" s="227"/>
      <c r="G38" s="165"/>
      <c r="H38" s="166"/>
      <c r="I38" s="166"/>
      <c r="J38" s="166"/>
      <c r="K38" s="166"/>
      <c r="L38" s="215"/>
      <c r="M38" s="36" t="s">
        <v>115</v>
      </c>
      <c r="N38" s="66" t="s">
        <v>218</v>
      </c>
      <c r="O38" s="4" t="s">
        <v>219</v>
      </c>
      <c r="P38" s="88">
        <v>200</v>
      </c>
      <c r="Q38" s="88">
        <v>200</v>
      </c>
      <c r="R38" s="88">
        <v>200</v>
      </c>
      <c r="S38" s="107"/>
    </row>
    <row r="39" spans="1:22" ht="10.5" customHeight="1" x14ac:dyDescent="0.25">
      <c r="A39" s="212"/>
      <c r="B39" s="159"/>
      <c r="C39" s="174"/>
      <c r="D39" s="171"/>
      <c r="E39" s="172"/>
      <c r="F39" s="227"/>
      <c r="G39" s="165"/>
      <c r="H39" s="166"/>
      <c r="I39" s="166"/>
      <c r="J39" s="166"/>
      <c r="K39" s="166"/>
      <c r="L39" s="215"/>
      <c r="M39" s="36" t="s">
        <v>232</v>
      </c>
      <c r="N39" s="66" t="s">
        <v>220</v>
      </c>
      <c r="O39" s="4" t="s">
        <v>219</v>
      </c>
      <c r="P39" s="88">
        <v>250</v>
      </c>
      <c r="Q39" s="88">
        <v>250</v>
      </c>
      <c r="R39" s="88">
        <v>250</v>
      </c>
      <c r="S39" s="107"/>
    </row>
    <row r="40" spans="1:22" ht="10.5" customHeight="1" x14ac:dyDescent="0.25">
      <c r="A40" s="212"/>
      <c r="B40" s="159"/>
      <c r="C40" s="174"/>
      <c r="D40" s="171"/>
      <c r="E40" s="172"/>
      <c r="F40" s="227"/>
      <c r="G40" s="165"/>
      <c r="H40" s="166"/>
      <c r="I40" s="166"/>
      <c r="J40" s="166"/>
      <c r="K40" s="166"/>
      <c r="L40" s="215"/>
      <c r="M40" s="36" t="s">
        <v>233</v>
      </c>
      <c r="N40" s="66" t="s">
        <v>221</v>
      </c>
      <c r="O40" s="4" t="s">
        <v>20</v>
      </c>
      <c r="P40" s="88">
        <v>1500</v>
      </c>
      <c r="Q40" s="88">
        <v>1700</v>
      </c>
      <c r="R40" s="88">
        <v>1900</v>
      </c>
      <c r="S40" s="107"/>
    </row>
    <row r="41" spans="1:22" ht="10.5" customHeight="1" x14ac:dyDescent="0.25">
      <c r="A41" s="212"/>
      <c r="B41" s="159"/>
      <c r="C41" s="174"/>
      <c r="D41" s="171"/>
      <c r="E41" s="172"/>
      <c r="F41" s="227"/>
      <c r="G41" s="165"/>
      <c r="H41" s="166"/>
      <c r="I41" s="166"/>
      <c r="J41" s="166"/>
      <c r="K41" s="166"/>
      <c r="L41" s="215"/>
      <c r="M41" s="36" t="s">
        <v>234</v>
      </c>
      <c r="N41" s="66" t="s">
        <v>222</v>
      </c>
      <c r="O41" s="73" t="s">
        <v>20</v>
      </c>
      <c r="P41" s="88">
        <v>23</v>
      </c>
      <c r="Q41" s="88">
        <v>24</v>
      </c>
      <c r="R41" s="88">
        <v>25</v>
      </c>
      <c r="S41" s="107"/>
    </row>
    <row r="42" spans="1:22" ht="13.2" x14ac:dyDescent="0.25">
      <c r="A42" s="212"/>
      <c r="B42" s="159"/>
      <c r="C42" s="157" t="s">
        <v>38</v>
      </c>
      <c r="D42" s="54">
        <v>302415311</v>
      </c>
      <c r="E42" s="37" t="s">
        <v>23</v>
      </c>
      <c r="F42" s="27" t="s">
        <v>27</v>
      </c>
      <c r="G42" s="8">
        <v>397.6</v>
      </c>
      <c r="H42" s="8">
        <v>437.3</v>
      </c>
      <c r="I42" s="8">
        <v>353.6</v>
      </c>
      <c r="J42" s="8">
        <v>481.03</v>
      </c>
      <c r="K42" s="8">
        <v>529.13300000000004</v>
      </c>
      <c r="L42" s="28" t="s">
        <v>27</v>
      </c>
      <c r="M42" s="45"/>
      <c r="N42" s="59"/>
      <c r="O42" s="47"/>
      <c r="P42" s="51"/>
      <c r="Q42" s="51"/>
      <c r="R42" s="52"/>
      <c r="S42" s="107"/>
    </row>
    <row r="43" spans="1:22" ht="13.2" x14ac:dyDescent="0.25">
      <c r="A43" s="212"/>
      <c r="B43" s="159"/>
      <c r="C43" s="157"/>
      <c r="D43" s="160" t="s">
        <v>30</v>
      </c>
      <c r="E43" s="161"/>
      <c r="F43" s="162"/>
      <c r="G43" s="29">
        <f t="shared" ref="G43:K43" si="4">SUM(G42:G42)</f>
        <v>397.6</v>
      </c>
      <c r="H43" s="29">
        <f t="shared" si="4"/>
        <v>437.3</v>
      </c>
      <c r="I43" s="29">
        <f t="shared" si="4"/>
        <v>353.6</v>
      </c>
      <c r="J43" s="29">
        <f t="shared" si="4"/>
        <v>481.03</v>
      </c>
      <c r="K43" s="29">
        <f t="shared" si="4"/>
        <v>529.13300000000004</v>
      </c>
      <c r="L43" s="13" t="s">
        <v>27</v>
      </c>
      <c r="M43" s="30" t="s">
        <v>27</v>
      </c>
      <c r="N43" s="30" t="s">
        <v>27</v>
      </c>
      <c r="O43" s="30" t="s">
        <v>27</v>
      </c>
      <c r="P43" s="30" t="s">
        <v>27</v>
      </c>
      <c r="Q43" s="30" t="s">
        <v>27</v>
      </c>
      <c r="R43" s="30" t="s">
        <v>27</v>
      </c>
      <c r="S43" s="109">
        <f>(I43-G43)/G43</f>
        <v>-0.11066398390342051</v>
      </c>
    </row>
    <row r="44" spans="1:22" ht="25.5" customHeight="1" x14ac:dyDescent="0.25">
      <c r="A44" s="212"/>
      <c r="B44" s="159"/>
      <c r="C44" s="61" t="s">
        <v>39</v>
      </c>
      <c r="D44" s="169" t="s">
        <v>63</v>
      </c>
      <c r="E44" s="170"/>
      <c r="F44" s="62" t="s">
        <v>29</v>
      </c>
      <c r="G44" s="163"/>
      <c r="H44" s="164"/>
      <c r="I44" s="164"/>
      <c r="J44" s="164"/>
      <c r="K44" s="164"/>
      <c r="L44" s="60" t="s">
        <v>27</v>
      </c>
      <c r="M44" s="36" t="s">
        <v>133</v>
      </c>
      <c r="N44" s="48" t="s">
        <v>65</v>
      </c>
      <c r="O44" s="4" t="s">
        <v>42</v>
      </c>
      <c r="P44" s="4">
        <v>29</v>
      </c>
      <c r="Q44" s="4">
        <v>29</v>
      </c>
      <c r="R44" s="4">
        <v>29</v>
      </c>
      <c r="S44" s="107"/>
    </row>
    <row r="45" spans="1:22" ht="13.2" x14ac:dyDescent="0.25">
      <c r="A45" s="212"/>
      <c r="B45" s="159"/>
      <c r="C45" s="157" t="s">
        <v>39</v>
      </c>
      <c r="D45" s="67">
        <v>188714469</v>
      </c>
      <c r="E45" s="37" t="s">
        <v>23</v>
      </c>
      <c r="F45" s="27" t="s">
        <v>27</v>
      </c>
      <c r="G45" s="8">
        <v>13.6</v>
      </c>
      <c r="H45" s="8">
        <v>8</v>
      </c>
      <c r="I45" s="8">
        <v>13.6</v>
      </c>
      <c r="J45" s="8">
        <v>8.1</v>
      </c>
      <c r="K45" s="8">
        <v>8.1999999999999993</v>
      </c>
      <c r="L45" s="28" t="s">
        <v>27</v>
      </c>
      <c r="M45" s="45"/>
      <c r="N45" s="59"/>
      <c r="O45" s="47"/>
      <c r="P45" s="51"/>
      <c r="Q45" s="51"/>
      <c r="R45" s="52"/>
      <c r="S45" s="107"/>
    </row>
    <row r="46" spans="1:22" ht="13.2" x14ac:dyDescent="0.25">
      <c r="A46" s="212"/>
      <c r="B46" s="159"/>
      <c r="C46" s="157"/>
      <c r="D46" s="160" t="s">
        <v>30</v>
      </c>
      <c r="E46" s="161"/>
      <c r="F46" s="162"/>
      <c r="G46" s="29">
        <f t="shared" ref="G46:K46" si="5">SUM(G45:G45)</f>
        <v>13.6</v>
      </c>
      <c r="H46" s="29">
        <f t="shared" si="5"/>
        <v>8</v>
      </c>
      <c r="I46" s="29">
        <f t="shared" si="5"/>
        <v>13.6</v>
      </c>
      <c r="J46" s="29">
        <f t="shared" si="5"/>
        <v>8.1</v>
      </c>
      <c r="K46" s="29">
        <f t="shared" si="5"/>
        <v>8.1999999999999993</v>
      </c>
      <c r="L46" s="13" t="s">
        <v>27</v>
      </c>
      <c r="M46" s="30" t="s">
        <v>27</v>
      </c>
      <c r="N46" s="30" t="s">
        <v>27</v>
      </c>
      <c r="O46" s="30" t="s">
        <v>27</v>
      </c>
      <c r="P46" s="30" t="s">
        <v>27</v>
      </c>
      <c r="Q46" s="30" t="s">
        <v>27</v>
      </c>
      <c r="R46" s="30" t="s">
        <v>27</v>
      </c>
      <c r="S46" s="108">
        <f>(I46-G46)/G46</f>
        <v>0</v>
      </c>
    </row>
    <row r="47" spans="1:22" ht="25.5" customHeight="1" x14ac:dyDescent="0.25">
      <c r="A47" s="212"/>
      <c r="B47" s="159"/>
      <c r="C47" s="61" t="s">
        <v>40</v>
      </c>
      <c r="D47" s="169" t="s">
        <v>64</v>
      </c>
      <c r="E47" s="170"/>
      <c r="F47" s="62" t="s">
        <v>29</v>
      </c>
      <c r="G47" s="163"/>
      <c r="H47" s="164"/>
      <c r="I47" s="164"/>
      <c r="J47" s="164"/>
      <c r="K47" s="164"/>
      <c r="L47" s="60" t="s">
        <v>27</v>
      </c>
      <c r="M47" s="36" t="s">
        <v>62</v>
      </c>
      <c r="N47" s="48" t="s">
        <v>66</v>
      </c>
      <c r="O47" s="4" t="s">
        <v>20</v>
      </c>
      <c r="P47" s="4">
        <v>75</v>
      </c>
      <c r="Q47" s="4">
        <v>75</v>
      </c>
      <c r="R47" s="4">
        <v>75</v>
      </c>
      <c r="S47" s="107"/>
    </row>
    <row r="48" spans="1:22" ht="13.2" x14ac:dyDescent="0.25">
      <c r="A48" s="212"/>
      <c r="B48" s="159"/>
      <c r="C48" s="157" t="s">
        <v>40</v>
      </c>
      <c r="D48" s="67">
        <v>188714469</v>
      </c>
      <c r="E48" s="37" t="s">
        <v>23</v>
      </c>
      <c r="F48" s="27" t="s">
        <v>27</v>
      </c>
      <c r="G48" s="8">
        <v>2.7</v>
      </c>
      <c r="H48" s="8">
        <v>2.7</v>
      </c>
      <c r="I48" s="8">
        <v>2.1</v>
      </c>
      <c r="J48" s="8">
        <v>2.7</v>
      </c>
      <c r="K48" s="8">
        <v>2.7</v>
      </c>
      <c r="L48" s="28" t="s">
        <v>27</v>
      </c>
      <c r="M48" s="45"/>
      <c r="N48" s="59"/>
      <c r="O48" s="47"/>
      <c r="P48" s="51"/>
      <c r="Q48" s="51"/>
      <c r="R48" s="52"/>
      <c r="S48" s="107"/>
    </row>
    <row r="49" spans="1:25" ht="13.2" x14ac:dyDescent="0.25">
      <c r="A49" s="212"/>
      <c r="B49" s="159"/>
      <c r="C49" s="157"/>
      <c r="D49" s="160" t="s">
        <v>30</v>
      </c>
      <c r="E49" s="161"/>
      <c r="F49" s="162"/>
      <c r="G49" s="29">
        <f t="shared" ref="G49:K49" si="6">SUM(G48:G48)</f>
        <v>2.7</v>
      </c>
      <c r="H49" s="29">
        <f t="shared" si="6"/>
        <v>2.7</v>
      </c>
      <c r="I49" s="29">
        <f t="shared" si="6"/>
        <v>2.1</v>
      </c>
      <c r="J49" s="29">
        <f t="shared" si="6"/>
        <v>2.7</v>
      </c>
      <c r="K49" s="29">
        <f t="shared" si="6"/>
        <v>2.7</v>
      </c>
      <c r="L49" s="13" t="s">
        <v>27</v>
      </c>
      <c r="M49" s="30" t="s">
        <v>27</v>
      </c>
      <c r="N49" s="30" t="s">
        <v>27</v>
      </c>
      <c r="O49" s="30" t="s">
        <v>27</v>
      </c>
      <c r="P49" s="30" t="s">
        <v>27</v>
      </c>
      <c r="Q49" s="30" t="s">
        <v>27</v>
      </c>
      <c r="R49" s="30" t="s">
        <v>27</v>
      </c>
      <c r="S49" s="109">
        <f>(I49-G49)/G49</f>
        <v>-0.22222222222222224</v>
      </c>
    </row>
    <row r="50" spans="1:25" ht="12.75" customHeight="1" x14ac:dyDescent="0.25">
      <c r="A50" s="212"/>
      <c r="B50" s="159"/>
      <c r="C50" s="253" t="s">
        <v>43</v>
      </c>
      <c r="D50" s="169" t="s">
        <v>229</v>
      </c>
      <c r="E50" s="170"/>
      <c r="F50" s="226" t="s">
        <v>29</v>
      </c>
      <c r="G50" s="163"/>
      <c r="H50" s="164"/>
      <c r="I50" s="164"/>
      <c r="J50" s="164"/>
      <c r="K50" s="164"/>
      <c r="L50" s="214" t="s">
        <v>27</v>
      </c>
      <c r="M50" s="36" t="s">
        <v>67</v>
      </c>
      <c r="N50" s="48" t="s">
        <v>235</v>
      </c>
      <c r="O50" s="4" t="s">
        <v>20</v>
      </c>
      <c r="P50" s="88">
        <v>55</v>
      </c>
      <c r="Q50" s="88">
        <v>55</v>
      </c>
      <c r="R50" s="88">
        <v>55</v>
      </c>
      <c r="S50" s="107"/>
    </row>
    <row r="51" spans="1:25" ht="16.5" customHeight="1" x14ac:dyDescent="0.25">
      <c r="A51" s="212"/>
      <c r="B51" s="159"/>
      <c r="C51" s="254"/>
      <c r="D51" s="229"/>
      <c r="E51" s="230"/>
      <c r="F51" s="231"/>
      <c r="G51" s="167"/>
      <c r="H51" s="168"/>
      <c r="I51" s="168"/>
      <c r="J51" s="168"/>
      <c r="K51" s="168"/>
      <c r="L51" s="216"/>
      <c r="M51" s="36" t="s">
        <v>134</v>
      </c>
      <c r="N51" s="48" t="s">
        <v>236</v>
      </c>
      <c r="O51" s="73" t="s">
        <v>42</v>
      </c>
      <c r="P51" s="88">
        <v>100</v>
      </c>
      <c r="Q51" s="88">
        <v>100</v>
      </c>
      <c r="R51" s="88">
        <v>100</v>
      </c>
      <c r="S51" s="107"/>
    </row>
    <row r="52" spans="1:25" ht="13.2" x14ac:dyDescent="0.25">
      <c r="A52" s="212"/>
      <c r="B52" s="159"/>
      <c r="C52" s="236" t="s">
        <v>43</v>
      </c>
      <c r="D52" s="78">
        <v>188714469</v>
      </c>
      <c r="E52" s="48" t="s">
        <v>23</v>
      </c>
      <c r="F52" s="27" t="s">
        <v>27</v>
      </c>
      <c r="G52" s="8">
        <v>108.929</v>
      </c>
      <c r="H52" s="8">
        <v>172.9</v>
      </c>
      <c r="I52" s="149">
        <v>86.26</v>
      </c>
      <c r="J52" s="8">
        <v>190.2</v>
      </c>
      <c r="K52" s="8">
        <v>209.2</v>
      </c>
      <c r="L52" s="28" t="s">
        <v>27</v>
      </c>
      <c r="M52" s="45"/>
      <c r="N52" s="59"/>
      <c r="O52" s="47"/>
      <c r="P52" s="51"/>
      <c r="Q52" s="51"/>
      <c r="R52" s="52"/>
      <c r="S52" s="107"/>
      <c r="T52" s="130"/>
      <c r="U52" s="130"/>
      <c r="V52" s="130"/>
      <c r="W52" s="130"/>
    </row>
    <row r="53" spans="1:25" ht="13.2" x14ac:dyDescent="0.25">
      <c r="A53" s="212"/>
      <c r="B53" s="159"/>
      <c r="C53" s="236"/>
      <c r="D53" s="146">
        <v>191130264</v>
      </c>
      <c r="E53" s="137" t="s">
        <v>23</v>
      </c>
      <c r="F53" s="147" t="s">
        <v>27</v>
      </c>
      <c r="G53" s="8"/>
      <c r="H53" s="8"/>
      <c r="I53" s="148">
        <v>5.391</v>
      </c>
      <c r="J53" s="148"/>
      <c r="K53" s="8"/>
      <c r="L53" s="28"/>
      <c r="M53" s="45"/>
      <c r="N53" s="59"/>
      <c r="O53" s="47"/>
      <c r="P53" s="51"/>
      <c r="Q53" s="51"/>
      <c r="R53" s="52"/>
      <c r="S53" s="107"/>
      <c r="T53" s="130"/>
      <c r="U53" s="130"/>
      <c r="V53" s="130"/>
      <c r="W53" s="130"/>
    </row>
    <row r="54" spans="1:25" ht="13.2" x14ac:dyDescent="0.25">
      <c r="A54" s="212"/>
      <c r="B54" s="159"/>
      <c r="C54" s="236"/>
      <c r="D54" s="146">
        <v>191130983</v>
      </c>
      <c r="E54" s="137" t="s">
        <v>305</v>
      </c>
      <c r="F54" s="147" t="s">
        <v>27</v>
      </c>
      <c r="G54" s="8"/>
      <c r="H54" s="8"/>
      <c r="I54" s="148">
        <v>1.6020000000000001</v>
      </c>
      <c r="J54" s="8"/>
      <c r="K54" s="8"/>
      <c r="L54" s="28"/>
      <c r="M54" s="45"/>
      <c r="N54" s="59"/>
      <c r="O54" s="47"/>
      <c r="P54" s="51"/>
      <c r="Q54" s="51"/>
      <c r="R54" s="52"/>
      <c r="S54" s="107"/>
      <c r="T54" s="130"/>
      <c r="U54" s="130"/>
      <c r="V54" s="130"/>
      <c r="W54" s="130"/>
    </row>
    <row r="55" spans="1:25" ht="13.2" x14ac:dyDescent="0.25">
      <c r="A55" s="212"/>
      <c r="B55" s="159"/>
      <c r="C55" s="236"/>
      <c r="D55" s="237" t="s">
        <v>30</v>
      </c>
      <c r="E55" s="238"/>
      <c r="F55" s="239"/>
      <c r="G55" s="29">
        <f t="shared" ref="G55:K55" si="7">SUM(G52:G52)</f>
        <v>108.929</v>
      </c>
      <c r="H55" s="29">
        <f t="shared" si="7"/>
        <v>172.9</v>
      </c>
      <c r="I55" s="29">
        <f>SUM(I52:I54)</f>
        <v>93.253000000000014</v>
      </c>
      <c r="J55" s="29">
        <f t="shared" si="7"/>
        <v>190.2</v>
      </c>
      <c r="K55" s="29">
        <f t="shared" si="7"/>
        <v>209.2</v>
      </c>
      <c r="L55" s="13" t="s">
        <v>27</v>
      </c>
      <c r="M55" s="30" t="s">
        <v>27</v>
      </c>
      <c r="N55" s="30" t="s">
        <v>27</v>
      </c>
      <c r="O55" s="30" t="s">
        <v>27</v>
      </c>
      <c r="P55" s="30" t="s">
        <v>27</v>
      </c>
      <c r="Q55" s="30" t="s">
        <v>27</v>
      </c>
      <c r="R55" s="30" t="s">
        <v>27</v>
      </c>
      <c r="S55" s="109">
        <f>(I55-G55)/G55</f>
        <v>-0.1439102534678551</v>
      </c>
    </row>
    <row r="56" spans="1:25" ht="13.2" x14ac:dyDescent="0.25">
      <c r="A56" s="212"/>
      <c r="B56" s="159"/>
      <c r="C56" s="173" t="s">
        <v>118</v>
      </c>
      <c r="D56" s="169" t="s">
        <v>69</v>
      </c>
      <c r="E56" s="170"/>
      <c r="F56" s="226" t="s">
        <v>29</v>
      </c>
      <c r="G56" s="163"/>
      <c r="H56" s="164"/>
      <c r="I56" s="164"/>
      <c r="J56" s="164"/>
      <c r="K56" s="164"/>
      <c r="L56" s="214" t="s">
        <v>27</v>
      </c>
      <c r="M56" s="36" t="s">
        <v>139</v>
      </c>
      <c r="N56" s="58" t="s">
        <v>70</v>
      </c>
      <c r="O56" s="4" t="s">
        <v>42</v>
      </c>
      <c r="P56" s="88">
        <v>62</v>
      </c>
      <c r="Q56" s="88">
        <v>62</v>
      </c>
      <c r="R56" s="88">
        <v>62</v>
      </c>
      <c r="S56" s="107"/>
    </row>
    <row r="57" spans="1:25" ht="9" customHeight="1" x14ac:dyDescent="0.25">
      <c r="A57" s="212"/>
      <c r="B57" s="159"/>
      <c r="C57" s="174"/>
      <c r="D57" s="171"/>
      <c r="E57" s="172"/>
      <c r="F57" s="227"/>
      <c r="G57" s="165"/>
      <c r="H57" s="166"/>
      <c r="I57" s="166"/>
      <c r="J57" s="166"/>
      <c r="K57" s="166"/>
      <c r="L57" s="215"/>
      <c r="M57" s="36" t="s">
        <v>140</v>
      </c>
      <c r="N57" s="58" t="s">
        <v>71</v>
      </c>
      <c r="O57" s="4" t="s">
        <v>42</v>
      </c>
      <c r="P57" s="88">
        <v>770</v>
      </c>
      <c r="Q57" s="88">
        <v>770</v>
      </c>
      <c r="R57" s="88">
        <v>770</v>
      </c>
      <c r="S57" s="107"/>
    </row>
    <row r="58" spans="1:25" ht="9" customHeight="1" x14ac:dyDescent="0.25">
      <c r="A58" s="212"/>
      <c r="B58" s="159"/>
      <c r="C58" s="174"/>
      <c r="D58" s="171"/>
      <c r="E58" s="172"/>
      <c r="F58" s="227"/>
      <c r="G58" s="165"/>
      <c r="H58" s="166"/>
      <c r="I58" s="166"/>
      <c r="J58" s="166"/>
      <c r="K58" s="166"/>
      <c r="L58" s="215"/>
      <c r="M58" s="36" t="s">
        <v>141</v>
      </c>
      <c r="N58" s="58" t="s">
        <v>72</v>
      </c>
      <c r="O58" s="4" t="s">
        <v>42</v>
      </c>
      <c r="P58" s="88">
        <v>615</v>
      </c>
      <c r="Q58" s="88">
        <v>615</v>
      </c>
      <c r="R58" s="88">
        <v>615</v>
      </c>
      <c r="S58" s="107"/>
    </row>
    <row r="59" spans="1:25" ht="9" customHeight="1" x14ac:dyDescent="0.25">
      <c r="A59" s="212"/>
      <c r="B59" s="159"/>
      <c r="C59" s="174"/>
      <c r="D59" s="171"/>
      <c r="E59" s="172"/>
      <c r="F59" s="227"/>
      <c r="G59" s="167"/>
      <c r="H59" s="168"/>
      <c r="I59" s="168"/>
      <c r="J59" s="168"/>
      <c r="K59" s="168"/>
      <c r="L59" s="215"/>
      <c r="M59" s="36" t="s">
        <v>142</v>
      </c>
      <c r="N59" s="58" t="s">
        <v>73</v>
      </c>
      <c r="O59" s="4" t="s">
        <v>42</v>
      </c>
      <c r="P59" s="88">
        <v>136</v>
      </c>
      <c r="Q59" s="88">
        <v>138</v>
      </c>
      <c r="R59" s="88">
        <v>140</v>
      </c>
      <c r="S59" s="107"/>
    </row>
    <row r="60" spans="1:25" ht="13.2" x14ac:dyDescent="0.25">
      <c r="A60" s="212"/>
      <c r="B60" s="159"/>
      <c r="C60" s="157" t="s">
        <v>118</v>
      </c>
      <c r="D60" s="54">
        <v>188714469</v>
      </c>
      <c r="E60" s="55" t="s">
        <v>22</v>
      </c>
      <c r="F60" s="27" t="s">
        <v>27</v>
      </c>
      <c r="G60" s="8">
        <v>558.20000000000005</v>
      </c>
      <c r="H60" s="8">
        <v>700</v>
      </c>
      <c r="I60" s="8">
        <v>549</v>
      </c>
      <c r="J60" s="8">
        <v>800</v>
      </c>
      <c r="K60" s="8">
        <v>800</v>
      </c>
      <c r="L60" s="28" t="s">
        <v>27</v>
      </c>
      <c r="M60" s="45"/>
      <c r="N60" s="46"/>
      <c r="O60" s="47"/>
      <c r="P60" s="51"/>
      <c r="Q60" s="51"/>
      <c r="R60" s="52"/>
      <c r="S60" s="107"/>
    </row>
    <row r="61" spans="1:25" ht="13.2" x14ac:dyDescent="0.25">
      <c r="A61" s="212"/>
      <c r="B61" s="159"/>
      <c r="C61" s="157"/>
      <c r="D61" s="160" t="s">
        <v>30</v>
      </c>
      <c r="E61" s="161"/>
      <c r="F61" s="162"/>
      <c r="G61" s="29">
        <f t="shared" ref="G61:K61" si="8">SUM(G60:G60)</f>
        <v>558.20000000000005</v>
      </c>
      <c r="H61" s="29">
        <f t="shared" si="8"/>
        <v>700</v>
      </c>
      <c r="I61" s="29">
        <f t="shared" si="8"/>
        <v>549</v>
      </c>
      <c r="J61" s="29">
        <f t="shared" si="8"/>
        <v>800</v>
      </c>
      <c r="K61" s="29">
        <f t="shared" si="8"/>
        <v>800</v>
      </c>
      <c r="L61" s="13" t="s">
        <v>27</v>
      </c>
      <c r="M61" s="30" t="s">
        <v>27</v>
      </c>
      <c r="N61" s="30" t="s">
        <v>27</v>
      </c>
      <c r="O61" s="30" t="s">
        <v>27</v>
      </c>
      <c r="P61" s="30" t="s">
        <v>27</v>
      </c>
      <c r="Q61" s="30" t="s">
        <v>27</v>
      </c>
      <c r="R61" s="30" t="s">
        <v>27</v>
      </c>
      <c r="S61" s="109">
        <f>(I61-G61)/G61</f>
        <v>-1.6481547832318245E-2</v>
      </c>
    </row>
    <row r="62" spans="1:25" ht="26.4" x14ac:dyDescent="0.25">
      <c r="A62" s="212"/>
      <c r="B62" s="159"/>
      <c r="C62" s="61" t="s">
        <v>136</v>
      </c>
      <c r="D62" s="169" t="s">
        <v>74</v>
      </c>
      <c r="E62" s="170"/>
      <c r="F62" s="62" t="s">
        <v>29</v>
      </c>
      <c r="G62" s="163"/>
      <c r="H62" s="164"/>
      <c r="I62" s="164"/>
      <c r="J62" s="164"/>
      <c r="K62" s="164"/>
      <c r="L62" s="28" t="s">
        <v>27</v>
      </c>
      <c r="M62" s="36" t="s">
        <v>143</v>
      </c>
      <c r="N62" s="48" t="s">
        <v>75</v>
      </c>
      <c r="O62" s="4" t="s">
        <v>42</v>
      </c>
      <c r="P62" s="88">
        <v>192</v>
      </c>
      <c r="Q62" s="88">
        <v>192</v>
      </c>
      <c r="R62" s="88">
        <v>192</v>
      </c>
      <c r="S62" s="107"/>
      <c r="T62" s="130"/>
      <c r="U62" s="130"/>
      <c r="V62" s="130"/>
      <c r="W62" s="130"/>
      <c r="X62" s="130"/>
      <c r="Y62" s="130"/>
    </row>
    <row r="63" spans="1:25" ht="13.2" x14ac:dyDescent="0.25">
      <c r="A63" s="212"/>
      <c r="B63" s="159"/>
      <c r="C63" s="157" t="s">
        <v>136</v>
      </c>
      <c r="D63" s="54">
        <v>188714469</v>
      </c>
      <c r="E63" s="55" t="s">
        <v>22</v>
      </c>
      <c r="F63" s="27" t="s">
        <v>27</v>
      </c>
      <c r="G63" s="8">
        <v>89.8</v>
      </c>
      <c r="H63" s="8">
        <v>100</v>
      </c>
      <c r="I63" s="8">
        <v>108.6</v>
      </c>
      <c r="J63" s="8">
        <v>100</v>
      </c>
      <c r="K63" s="8">
        <v>100</v>
      </c>
      <c r="L63" s="28" t="s">
        <v>27</v>
      </c>
      <c r="M63" s="45"/>
      <c r="N63" s="46"/>
      <c r="O63" s="47"/>
      <c r="P63" s="51"/>
      <c r="Q63" s="51"/>
      <c r="R63" s="52"/>
      <c r="S63" s="107"/>
    </row>
    <row r="64" spans="1:25" ht="13.2" x14ac:dyDescent="0.25">
      <c r="A64" s="212"/>
      <c r="B64" s="159"/>
      <c r="C64" s="157"/>
      <c r="D64" s="60">
        <v>188714469</v>
      </c>
      <c r="E64" s="56" t="s">
        <v>23</v>
      </c>
      <c r="F64" s="27" t="s">
        <v>27</v>
      </c>
      <c r="G64" s="8">
        <v>154.9</v>
      </c>
      <c r="H64" s="8">
        <v>156.80000000000001</v>
      </c>
      <c r="I64" s="8">
        <v>157.30000000000001</v>
      </c>
      <c r="J64" s="8">
        <v>156.80000000000001</v>
      </c>
      <c r="K64" s="8">
        <v>156.80000000000001</v>
      </c>
      <c r="L64" s="28" t="s">
        <v>27</v>
      </c>
      <c r="M64" s="45"/>
      <c r="N64" s="46"/>
      <c r="O64" s="47"/>
      <c r="P64" s="51"/>
      <c r="Q64" s="51"/>
      <c r="R64" s="52"/>
      <c r="S64" s="107"/>
    </row>
    <row r="65" spans="1:19" ht="13.2" x14ac:dyDescent="0.25">
      <c r="A65" s="212"/>
      <c r="B65" s="159"/>
      <c r="C65" s="157"/>
      <c r="D65" s="160" t="s">
        <v>30</v>
      </c>
      <c r="E65" s="161"/>
      <c r="F65" s="162"/>
      <c r="G65" s="29">
        <f>SUM(G63:G64)</f>
        <v>244.7</v>
      </c>
      <c r="H65" s="29">
        <f t="shared" ref="H65:K65" si="9">SUM(H63:H64)</f>
        <v>256.8</v>
      </c>
      <c r="I65" s="29">
        <f t="shared" si="9"/>
        <v>265.89999999999998</v>
      </c>
      <c r="J65" s="29">
        <f t="shared" si="9"/>
        <v>256.8</v>
      </c>
      <c r="K65" s="29">
        <f t="shared" si="9"/>
        <v>256.8</v>
      </c>
      <c r="L65" s="13" t="s">
        <v>27</v>
      </c>
      <c r="M65" s="30" t="s">
        <v>27</v>
      </c>
      <c r="N65" s="30" t="s">
        <v>27</v>
      </c>
      <c r="O65" s="30" t="s">
        <v>27</v>
      </c>
      <c r="P65" s="30" t="s">
        <v>27</v>
      </c>
      <c r="Q65" s="30" t="s">
        <v>27</v>
      </c>
      <c r="R65" s="30" t="s">
        <v>27</v>
      </c>
      <c r="S65" s="108">
        <f>(I65-G65)/G65</f>
        <v>8.6636697997547973E-2</v>
      </c>
    </row>
    <row r="66" spans="1:19" ht="25.5" customHeight="1" x14ac:dyDescent="0.25">
      <c r="A66" s="212"/>
      <c r="B66" s="159"/>
      <c r="C66" s="61" t="s">
        <v>137</v>
      </c>
      <c r="D66" s="169" t="s">
        <v>76</v>
      </c>
      <c r="E66" s="170"/>
      <c r="F66" s="62" t="s">
        <v>29</v>
      </c>
      <c r="G66" s="163"/>
      <c r="H66" s="164"/>
      <c r="I66" s="164"/>
      <c r="J66" s="164"/>
      <c r="K66" s="164"/>
      <c r="L66" s="28" t="s">
        <v>27</v>
      </c>
      <c r="M66" s="36" t="s">
        <v>144</v>
      </c>
      <c r="N66" s="48" t="s">
        <v>207</v>
      </c>
      <c r="O66" s="4" t="s">
        <v>42</v>
      </c>
      <c r="P66" s="88">
        <v>60</v>
      </c>
      <c r="Q66" s="88">
        <v>60</v>
      </c>
      <c r="R66" s="88">
        <v>60</v>
      </c>
      <c r="S66" s="107"/>
    </row>
    <row r="67" spans="1:19" ht="13.2" x14ac:dyDescent="0.25">
      <c r="A67" s="212"/>
      <c r="B67" s="159"/>
      <c r="C67" s="157" t="s">
        <v>137</v>
      </c>
      <c r="D67" s="60">
        <v>188714469</v>
      </c>
      <c r="E67" s="55" t="s">
        <v>22</v>
      </c>
      <c r="F67" s="27" t="s">
        <v>27</v>
      </c>
      <c r="G67" s="8">
        <v>45</v>
      </c>
      <c r="H67" s="8">
        <v>75.5</v>
      </c>
      <c r="I67" s="8">
        <v>70</v>
      </c>
      <c r="J67" s="8">
        <v>85</v>
      </c>
      <c r="K67" s="8">
        <v>85</v>
      </c>
      <c r="L67" s="28" t="s">
        <v>27</v>
      </c>
      <c r="M67" s="45"/>
      <c r="N67" s="46"/>
      <c r="O67" s="47"/>
      <c r="P67" s="51"/>
      <c r="Q67" s="51"/>
      <c r="R67" s="52"/>
      <c r="S67" s="107"/>
    </row>
    <row r="68" spans="1:19" ht="13.2" x14ac:dyDescent="0.25">
      <c r="A68" s="212"/>
      <c r="B68" s="159"/>
      <c r="C68" s="157"/>
      <c r="D68" s="160" t="s">
        <v>30</v>
      </c>
      <c r="E68" s="161"/>
      <c r="F68" s="162"/>
      <c r="G68" s="29">
        <f t="shared" ref="G68:K68" si="10">SUM(G67:G67)</f>
        <v>45</v>
      </c>
      <c r="H68" s="29">
        <f t="shared" si="10"/>
        <v>75.5</v>
      </c>
      <c r="I68" s="29">
        <f t="shared" si="10"/>
        <v>70</v>
      </c>
      <c r="J68" s="29">
        <f t="shared" si="10"/>
        <v>85</v>
      </c>
      <c r="K68" s="29">
        <f t="shared" si="10"/>
        <v>85</v>
      </c>
      <c r="L68" s="13" t="s">
        <v>27</v>
      </c>
      <c r="M68" s="30" t="s">
        <v>27</v>
      </c>
      <c r="N68" s="30" t="s">
        <v>27</v>
      </c>
      <c r="O68" s="30" t="s">
        <v>27</v>
      </c>
      <c r="P68" s="30" t="s">
        <v>27</v>
      </c>
      <c r="Q68" s="30" t="s">
        <v>27</v>
      </c>
      <c r="R68" s="30" t="s">
        <v>27</v>
      </c>
      <c r="S68" s="109">
        <f>(I68-G68)/G68</f>
        <v>0.55555555555555558</v>
      </c>
    </row>
    <row r="69" spans="1:19" ht="13.2" x14ac:dyDescent="0.25">
      <c r="A69" s="212"/>
      <c r="B69" s="159"/>
      <c r="C69" s="173" t="s">
        <v>138</v>
      </c>
      <c r="D69" s="169" t="s">
        <v>117</v>
      </c>
      <c r="E69" s="170"/>
      <c r="F69" s="226" t="s">
        <v>29</v>
      </c>
      <c r="G69" s="163"/>
      <c r="H69" s="164"/>
      <c r="I69" s="164"/>
      <c r="J69" s="164"/>
      <c r="K69" s="164"/>
      <c r="L69" s="214" t="s">
        <v>27</v>
      </c>
      <c r="M69" s="36" t="s">
        <v>145</v>
      </c>
      <c r="N69" s="48" t="s">
        <v>77</v>
      </c>
      <c r="O69" s="4" t="s">
        <v>42</v>
      </c>
      <c r="P69" s="88">
        <v>4000</v>
      </c>
      <c r="Q69" s="88">
        <v>4000</v>
      </c>
      <c r="R69" s="88">
        <v>4000</v>
      </c>
      <c r="S69" s="107"/>
    </row>
    <row r="70" spans="1:19" ht="26.4" x14ac:dyDescent="0.25">
      <c r="A70" s="212"/>
      <c r="B70" s="159"/>
      <c r="C70" s="174"/>
      <c r="D70" s="171"/>
      <c r="E70" s="172"/>
      <c r="F70" s="231"/>
      <c r="G70" s="167"/>
      <c r="H70" s="168"/>
      <c r="I70" s="168"/>
      <c r="J70" s="168"/>
      <c r="K70" s="168"/>
      <c r="L70" s="215"/>
      <c r="M70" s="36" t="s">
        <v>255</v>
      </c>
      <c r="N70" s="48" t="s">
        <v>78</v>
      </c>
      <c r="O70" s="4" t="s">
        <v>42</v>
      </c>
      <c r="P70" s="88">
        <v>1400</v>
      </c>
      <c r="Q70" s="88">
        <v>1400</v>
      </c>
      <c r="R70" s="88">
        <v>1400</v>
      </c>
      <c r="S70" s="107"/>
    </row>
    <row r="71" spans="1:19" ht="13.2" x14ac:dyDescent="0.25">
      <c r="A71" s="212"/>
      <c r="B71" s="159"/>
      <c r="C71" s="89"/>
      <c r="D71" s="28">
        <v>188714469</v>
      </c>
      <c r="E71" s="48" t="s">
        <v>22</v>
      </c>
      <c r="F71" s="27" t="s">
        <v>27</v>
      </c>
      <c r="G71" s="8">
        <v>2014.5</v>
      </c>
      <c r="H71" s="8">
        <v>3401.5</v>
      </c>
      <c r="I71" s="8">
        <v>2845.3</v>
      </c>
      <c r="J71" s="90">
        <v>3402</v>
      </c>
      <c r="K71" s="90">
        <v>3402</v>
      </c>
      <c r="L71" s="214" t="s">
        <v>27</v>
      </c>
      <c r="M71" s="45"/>
      <c r="N71" s="46"/>
      <c r="O71" s="47"/>
      <c r="P71" s="51"/>
      <c r="Q71" s="51"/>
      <c r="R71" s="52"/>
      <c r="S71" s="107"/>
    </row>
    <row r="72" spans="1:19" ht="13.2" x14ac:dyDescent="0.25">
      <c r="A72" s="212"/>
      <c r="B72" s="159"/>
      <c r="C72" s="157" t="s">
        <v>138</v>
      </c>
      <c r="D72" s="94">
        <v>188714469</v>
      </c>
      <c r="E72" s="95" t="s">
        <v>23</v>
      </c>
      <c r="F72" s="27" t="s">
        <v>27</v>
      </c>
      <c r="G72" s="8">
        <v>433.7</v>
      </c>
      <c r="H72" s="8">
        <v>336.7</v>
      </c>
      <c r="I72" s="8">
        <v>373.2</v>
      </c>
      <c r="J72" s="8">
        <v>403.8</v>
      </c>
      <c r="K72" s="8">
        <v>444.2</v>
      </c>
      <c r="L72" s="215"/>
      <c r="M72" s="45"/>
      <c r="N72" s="46"/>
      <c r="O72" s="47"/>
      <c r="P72" s="51"/>
      <c r="Q72" s="51"/>
      <c r="R72" s="52"/>
      <c r="S72" s="107"/>
    </row>
    <row r="73" spans="1:19" ht="13.2" x14ac:dyDescent="0.25">
      <c r="A73" s="212"/>
      <c r="B73" s="198"/>
      <c r="C73" s="157"/>
      <c r="D73" s="160" t="s">
        <v>30</v>
      </c>
      <c r="E73" s="161"/>
      <c r="F73" s="162"/>
      <c r="G73" s="29">
        <f>SUM(G71:G72)</f>
        <v>2448.1999999999998</v>
      </c>
      <c r="H73" s="29">
        <f t="shared" ref="H73" si="11">SUM(H71:H72)</f>
        <v>3738.2</v>
      </c>
      <c r="I73" s="29">
        <f t="shared" ref="I73" si="12">SUM(I71:I72)</f>
        <v>3218.5</v>
      </c>
      <c r="J73" s="29">
        <f t="shared" ref="J73" si="13">SUM(J71:J72)</f>
        <v>3805.8</v>
      </c>
      <c r="K73" s="29">
        <f t="shared" ref="K73" si="14">SUM(K71:K72)</f>
        <v>3846.2</v>
      </c>
      <c r="L73" s="13" t="s">
        <v>27</v>
      </c>
      <c r="M73" s="30" t="s">
        <v>27</v>
      </c>
      <c r="N73" s="30" t="s">
        <v>27</v>
      </c>
      <c r="O73" s="30" t="s">
        <v>27</v>
      </c>
      <c r="P73" s="30" t="s">
        <v>27</v>
      </c>
      <c r="Q73" s="30" t="s">
        <v>27</v>
      </c>
      <c r="R73" s="30" t="s">
        <v>27</v>
      </c>
      <c r="S73" s="108">
        <f>(I73-G73)/G73</f>
        <v>0.31463932685238144</v>
      </c>
    </row>
    <row r="74" spans="1:19" ht="13.2" x14ac:dyDescent="0.25">
      <c r="A74" s="212"/>
      <c r="B74" s="70" t="s">
        <v>0</v>
      </c>
      <c r="C74" s="235" t="s">
        <v>2</v>
      </c>
      <c r="D74" s="195"/>
      <c r="E74" s="195"/>
      <c r="F74" s="196"/>
      <c r="G74" s="31">
        <f>G18+G22+G29+G35+G43+G46+G49+G55+G61+G65+G68+G73</f>
        <v>6029.7309999999998</v>
      </c>
      <c r="H74" s="31">
        <f t="shared" ref="H74:K74" si="15">H18+H22+H29+H35+H43+H46+H49+H55+H61+H65+H68+H73</f>
        <v>7876.4359999999997</v>
      </c>
      <c r="I74" s="31">
        <f t="shared" si="15"/>
        <v>6849.72</v>
      </c>
      <c r="J74" s="31">
        <f t="shared" si="15"/>
        <v>8162.7659999999996</v>
      </c>
      <c r="K74" s="31">
        <f t="shared" si="15"/>
        <v>8355.7690000000002</v>
      </c>
      <c r="L74" s="32" t="s">
        <v>27</v>
      </c>
      <c r="M74" s="33" t="s">
        <v>27</v>
      </c>
      <c r="N74" s="33" t="s">
        <v>27</v>
      </c>
      <c r="O74" s="33" t="s">
        <v>27</v>
      </c>
      <c r="P74" s="33" t="s">
        <v>27</v>
      </c>
      <c r="Q74" s="33" t="s">
        <v>27</v>
      </c>
      <c r="R74" s="33" t="s">
        <v>27</v>
      </c>
      <c r="S74" s="107"/>
    </row>
    <row r="75" spans="1:19" ht="10.5" customHeight="1" x14ac:dyDescent="0.25">
      <c r="A75" s="212"/>
      <c r="B75" s="274" t="s">
        <v>18</v>
      </c>
      <c r="C75" s="277" t="s">
        <v>237</v>
      </c>
      <c r="D75" s="277"/>
      <c r="E75" s="278"/>
      <c r="F75" s="244" t="s">
        <v>116</v>
      </c>
      <c r="G75" s="247"/>
      <c r="H75" s="248"/>
      <c r="I75" s="248"/>
      <c r="J75" s="248"/>
      <c r="K75" s="248"/>
      <c r="L75" s="203" t="s">
        <v>148</v>
      </c>
      <c r="M75" s="34" t="s">
        <v>68</v>
      </c>
      <c r="N75" s="68" t="s">
        <v>210</v>
      </c>
      <c r="O75" s="35" t="s">
        <v>19</v>
      </c>
      <c r="P75" s="79">
        <v>100</v>
      </c>
      <c r="Q75" s="79">
        <v>100</v>
      </c>
      <c r="R75" s="79">
        <v>100</v>
      </c>
      <c r="S75" s="107"/>
    </row>
    <row r="76" spans="1:19" ht="10.5" customHeight="1" x14ac:dyDescent="0.25">
      <c r="A76" s="212"/>
      <c r="B76" s="275"/>
      <c r="C76" s="209"/>
      <c r="D76" s="209"/>
      <c r="E76" s="279"/>
      <c r="F76" s="204"/>
      <c r="G76" s="249"/>
      <c r="H76" s="250"/>
      <c r="I76" s="250"/>
      <c r="J76" s="250"/>
      <c r="K76" s="250"/>
      <c r="L76" s="204"/>
      <c r="M76" s="34" t="s">
        <v>146</v>
      </c>
      <c r="N76" s="68" t="s">
        <v>124</v>
      </c>
      <c r="O76" s="35" t="s">
        <v>19</v>
      </c>
      <c r="P76" s="79">
        <v>100</v>
      </c>
      <c r="Q76" s="79">
        <v>100</v>
      </c>
      <c r="R76" s="79">
        <v>100</v>
      </c>
      <c r="S76" s="107"/>
    </row>
    <row r="77" spans="1:19" ht="10.5" customHeight="1" x14ac:dyDescent="0.25">
      <c r="A77" s="212"/>
      <c r="B77" s="276"/>
      <c r="C77" s="264"/>
      <c r="D77" s="264"/>
      <c r="E77" s="265"/>
      <c r="F77" s="245"/>
      <c r="G77" s="251"/>
      <c r="H77" s="252"/>
      <c r="I77" s="252"/>
      <c r="J77" s="252"/>
      <c r="K77" s="252"/>
      <c r="L77" s="245"/>
      <c r="M77" s="34" t="s">
        <v>147</v>
      </c>
      <c r="N77" s="86" t="s">
        <v>211</v>
      </c>
      <c r="O77" s="35" t="s">
        <v>19</v>
      </c>
      <c r="P77" s="79">
        <v>98</v>
      </c>
      <c r="Q77" s="79">
        <v>98</v>
      </c>
      <c r="R77" s="79">
        <v>98</v>
      </c>
      <c r="S77" s="107"/>
    </row>
    <row r="78" spans="1:19" ht="10.5" customHeight="1" x14ac:dyDescent="0.25">
      <c r="A78" s="212"/>
      <c r="B78" s="158" t="s">
        <v>18</v>
      </c>
      <c r="C78" s="240" t="s">
        <v>0</v>
      </c>
      <c r="D78" s="169" t="s">
        <v>79</v>
      </c>
      <c r="E78" s="170"/>
      <c r="F78" s="226" t="s">
        <v>29</v>
      </c>
      <c r="G78" s="163"/>
      <c r="H78" s="164"/>
      <c r="I78" s="164"/>
      <c r="J78" s="164"/>
      <c r="K78" s="164"/>
      <c r="L78" s="214" t="s">
        <v>27</v>
      </c>
      <c r="M78" s="36" t="s">
        <v>252</v>
      </c>
      <c r="N78" s="48" t="s">
        <v>239</v>
      </c>
      <c r="O78" s="4" t="s">
        <v>42</v>
      </c>
      <c r="P78" s="88">
        <v>72</v>
      </c>
      <c r="Q78" s="88">
        <v>72</v>
      </c>
      <c r="R78" s="88">
        <v>72</v>
      </c>
      <c r="S78" s="107"/>
    </row>
    <row r="79" spans="1:19" ht="10.5" customHeight="1" x14ac:dyDescent="0.25">
      <c r="A79" s="212"/>
      <c r="B79" s="159"/>
      <c r="C79" s="241"/>
      <c r="D79" s="171"/>
      <c r="E79" s="172"/>
      <c r="F79" s="227"/>
      <c r="G79" s="165"/>
      <c r="H79" s="166"/>
      <c r="I79" s="166"/>
      <c r="J79" s="166"/>
      <c r="K79" s="166"/>
      <c r="L79" s="215"/>
      <c r="M79" s="36" t="s">
        <v>253</v>
      </c>
      <c r="N79" s="48" t="s">
        <v>240</v>
      </c>
      <c r="O79" s="4" t="s">
        <v>42</v>
      </c>
      <c r="P79" s="88">
        <v>11</v>
      </c>
      <c r="Q79" s="88">
        <v>11</v>
      </c>
      <c r="R79" s="88">
        <v>11</v>
      </c>
      <c r="S79" s="107"/>
    </row>
    <row r="80" spans="1:19" ht="10.5" customHeight="1" x14ac:dyDescent="0.25">
      <c r="A80" s="212"/>
      <c r="B80" s="159"/>
      <c r="C80" s="241"/>
      <c r="D80" s="171"/>
      <c r="E80" s="172"/>
      <c r="F80" s="227"/>
      <c r="G80" s="165"/>
      <c r="H80" s="166"/>
      <c r="I80" s="166"/>
      <c r="J80" s="166"/>
      <c r="K80" s="166"/>
      <c r="L80" s="215"/>
      <c r="M80" s="36" t="s">
        <v>263</v>
      </c>
      <c r="N80" s="48" t="s">
        <v>56</v>
      </c>
      <c r="O80" s="4" t="s">
        <v>42</v>
      </c>
      <c r="P80" s="88">
        <v>193</v>
      </c>
      <c r="Q80" s="88">
        <v>193</v>
      </c>
      <c r="R80" s="88">
        <v>193</v>
      </c>
      <c r="S80" s="107"/>
    </row>
    <row r="81" spans="1:19" ht="10.5" customHeight="1" x14ac:dyDescent="0.25">
      <c r="A81" s="212"/>
      <c r="B81" s="159"/>
      <c r="C81" s="241"/>
      <c r="D81" s="171"/>
      <c r="E81" s="172"/>
      <c r="F81" s="227"/>
      <c r="G81" s="165"/>
      <c r="H81" s="166"/>
      <c r="I81" s="166"/>
      <c r="J81" s="166"/>
      <c r="K81" s="166"/>
      <c r="L81" s="215"/>
      <c r="M81" s="36" t="s">
        <v>264</v>
      </c>
      <c r="N81" s="48" t="s">
        <v>58</v>
      </c>
      <c r="O81" s="4" t="s">
        <v>42</v>
      </c>
      <c r="P81" s="88">
        <v>19</v>
      </c>
      <c r="Q81" s="88">
        <v>20</v>
      </c>
      <c r="R81" s="88">
        <v>20</v>
      </c>
      <c r="S81" s="107"/>
    </row>
    <row r="82" spans="1:19" ht="10.5" customHeight="1" x14ac:dyDescent="0.25">
      <c r="A82" s="212"/>
      <c r="B82" s="159"/>
      <c r="C82" s="241"/>
      <c r="D82" s="171"/>
      <c r="E82" s="172"/>
      <c r="F82" s="227"/>
      <c r="G82" s="165"/>
      <c r="H82" s="166"/>
      <c r="I82" s="166"/>
      <c r="J82" s="166"/>
      <c r="K82" s="166"/>
      <c r="L82" s="215"/>
      <c r="M82" s="36" t="s">
        <v>265</v>
      </c>
      <c r="N82" s="48" t="s">
        <v>57</v>
      </c>
      <c r="O82" s="4" t="s">
        <v>20</v>
      </c>
      <c r="P82" s="88">
        <v>46</v>
      </c>
      <c r="Q82" s="88">
        <v>46</v>
      </c>
      <c r="R82" s="88">
        <v>46</v>
      </c>
      <c r="S82" s="107"/>
    </row>
    <row r="83" spans="1:19" ht="13.2" x14ac:dyDescent="0.25">
      <c r="A83" s="212"/>
      <c r="B83" s="159"/>
      <c r="C83" s="157" t="s">
        <v>0</v>
      </c>
      <c r="D83" s="54">
        <v>271759610</v>
      </c>
      <c r="E83" s="37" t="s">
        <v>22</v>
      </c>
      <c r="F83" s="27" t="s">
        <v>27</v>
      </c>
      <c r="G83" s="8">
        <v>1233.1600000000001</v>
      </c>
      <c r="H83" s="8">
        <v>1809.7</v>
      </c>
      <c r="I83" s="8">
        <v>1417.8</v>
      </c>
      <c r="J83" s="8">
        <v>1990</v>
      </c>
      <c r="K83" s="8">
        <v>2190</v>
      </c>
      <c r="L83" s="27" t="s">
        <v>27</v>
      </c>
      <c r="M83" s="45"/>
      <c r="N83" s="59"/>
      <c r="O83" s="47"/>
      <c r="P83" s="51"/>
      <c r="Q83" s="51"/>
      <c r="R83" s="52"/>
      <c r="S83" s="107"/>
    </row>
    <row r="84" spans="1:19" ht="13.2" x14ac:dyDescent="0.25">
      <c r="A84" s="212"/>
      <c r="B84" s="159"/>
      <c r="C84" s="157"/>
      <c r="D84" s="94">
        <v>271759610</v>
      </c>
      <c r="E84" s="48" t="s">
        <v>23</v>
      </c>
      <c r="F84" s="27" t="s">
        <v>27</v>
      </c>
      <c r="G84" s="8">
        <v>238.22</v>
      </c>
      <c r="H84" s="8">
        <v>158.19999999999999</v>
      </c>
      <c r="I84" s="8">
        <v>163.994</v>
      </c>
      <c r="J84" s="8">
        <v>174</v>
      </c>
      <c r="K84" s="8">
        <v>191.4</v>
      </c>
      <c r="L84" s="27" t="s">
        <v>27</v>
      </c>
      <c r="M84" s="45"/>
      <c r="N84" s="59"/>
      <c r="O84" s="47"/>
      <c r="P84" s="51"/>
      <c r="Q84" s="51"/>
      <c r="R84" s="52"/>
      <c r="S84" s="107"/>
    </row>
    <row r="85" spans="1:19" ht="13.2" x14ac:dyDescent="0.25">
      <c r="A85" s="212"/>
      <c r="B85" s="159"/>
      <c r="C85" s="157"/>
      <c r="D85" s="54">
        <v>271759610</v>
      </c>
      <c r="E85" s="37" t="s">
        <v>25</v>
      </c>
      <c r="F85" s="27" t="s">
        <v>27</v>
      </c>
      <c r="G85" s="8">
        <v>38.200000000000003</v>
      </c>
      <c r="H85" s="8">
        <v>40</v>
      </c>
      <c r="I85" s="8">
        <v>47</v>
      </c>
      <c r="J85" s="8">
        <v>40</v>
      </c>
      <c r="K85" s="8">
        <v>40</v>
      </c>
      <c r="L85" s="27" t="s">
        <v>27</v>
      </c>
      <c r="M85" s="45"/>
      <c r="N85" s="59"/>
      <c r="O85" s="47"/>
      <c r="P85" s="51"/>
      <c r="Q85" s="51"/>
      <c r="R85" s="52"/>
      <c r="S85" s="107"/>
    </row>
    <row r="86" spans="1:19" ht="13.2" x14ac:dyDescent="0.25">
      <c r="A86" s="212"/>
      <c r="B86" s="159"/>
      <c r="C86" s="157"/>
      <c r="D86" s="160" t="s">
        <v>30</v>
      </c>
      <c r="E86" s="161"/>
      <c r="F86" s="162"/>
      <c r="G86" s="29">
        <f>SUM(G83:G85)</f>
        <v>1509.5800000000002</v>
      </c>
      <c r="H86" s="29">
        <f t="shared" ref="H86:K86" si="16">SUM(H83:H85)</f>
        <v>2007.9</v>
      </c>
      <c r="I86" s="29">
        <f t="shared" si="16"/>
        <v>1628.7939999999999</v>
      </c>
      <c r="J86" s="29">
        <f t="shared" si="16"/>
        <v>2204</v>
      </c>
      <c r="K86" s="29">
        <f t="shared" si="16"/>
        <v>2421.4</v>
      </c>
      <c r="L86" s="13" t="s">
        <v>27</v>
      </c>
      <c r="M86" s="30" t="s">
        <v>27</v>
      </c>
      <c r="N86" s="30" t="s">
        <v>27</v>
      </c>
      <c r="O86" s="30" t="s">
        <v>27</v>
      </c>
      <c r="P86" s="30" t="s">
        <v>27</v>
      </c>
      <c r="Q86" s="30" t="s">
        <v>27</v>
      </c>
      <c r="R86" s="30" t="s">
        <v>27</v>
      </c>
      <c r="S86" s="108">
        <f>(I86-G86)/G86</f>
        <v>7.8971634494362467E-2</v>
      </c>
    </row>
    <row r="87" spans="1:19" ht="9" customHeight="1" x14ac:dyDescent="0.25">
      <c r="A87" s="212"/>
      <c r="B87" s="159"/>
      <c r="C87" s="173" t="s">
        <v>18</v>
      </c>
      <c r="D87" s="169" t="s">
        <v>41</v>
      </c>
      <c r="E87" s="170"/>
      <c r="F87" s="226" t="s">
        <v>29</v>
      </c>
      <c r="G87" s="163"/>
      <c r="H87" s="164"/>
      <c r="I87" s="164"/>
      <c r="J87" s="164"/>
      <c r="K87" s="164"/>
      <c r="L87" s="214" t="s">
        <v>27</v>
      </c>
      <c r="M87" s="36" t="s">
        <v>257</v>
      </c>
      <c r="N87" s="48" t="s">
        <v>241</v>
      </c>
      <c r="O87" s="4" t="s">
        <v>20</v>
      </c>
      <c r="P87" s="88">
        <v>2</v>
      </c>
      <c r="Q87" s="88">
        <v>3</v>
      </c>
      <c r="R87" s="88">
        <v>4</v>
      </c>
      <c r="S87" s="107"/>
    </row>
    <row r="88" spans="1:19" ht="9" customHeight="1" x14ac:dyDescent="0.25">
      <c r="A88" s="212"/>
      <c r="B88" s="159"/>
      <c r="C88" s="174"/>
      <c r="D88" s="171"/>
      <c r="E88" s="172"/>
      <c r="F88" s="227"/>
      <c r="G88" s="165"/>
      <c r="H88" s="166"/>
      <c r="I88" s="166"/>
      <c r="J88" s="166"/>
      <c r="K88" s="166"/>
      <c r="L88" s="215"/>
      <c r="M88" s="36" t="s">
        <v>149</v>
      </c>
      <c r="N88" s="48" t="s">
        <v>256</v>
      </c>
      <c r="O88" s="4" t="s">
        <v>20</v>
      </c>
      <c r="P88" s="88">
        <v>10</v>
      </c>
      <c r="Q88" s="88">
        <v>12</v>
      </c>
      <c r="R88" s="88">
        <v>15</v>
      </c>
      <c r="S88" s="107"/>
    </row>
    <row r="89" spans="1:19" ht="9" customHeight="1" x14ac:dyDescent="0.25">
      <c r="A89" s="212"/>
      <c r="B89" s="159"/>
      <c r="C89" s="174"/>
      <c r="D89" s="171"/>
      <c r="E89" s="172"/>
      <c r="F89" s="227"/>
      <c r="G89" s="165"/>
      <c r="H89" s="166"/>
      <c r="I89" s="166"/>
      <c r="J89" s="166"/>
      <c r="K89" s="166"/>
      <c r="L89" s="215"/>
      <c r="M89" s="36" t="s">
        <v>266</v>
      </c>
      <c r="N89" s="48" t="s">
        <v>225</v>
      </c>
      <c r="O89" s="4" t="s">
        <v>20</v>
      </c>
      <c r="P89" s="88">
        <v>12</v>
      </c>
      <c r="Q89" s="88">
        <v>15</v>
      </c>
      <c r="R89" s="88">
        <v>19</v>
      </c>
      <c r="S89" s="107"/>
    </row>
    <row r="90" spans="1:19" ht="13.2" x14ac:dyDescent="0.25">
      <c r="A90" s="212"/>
      <c r="B90" s="159"/>
      <c r="C90" s="157" t="s">
        <v>18</v>
      </c>
      <c r="D90" s="54">
        <v>190986017</v>
      </c>
      <c r="E90" s="37" t="s">
        <v>22</v>
      </c>
      <c r="F90" s="27" t="s">
        <v>27</v>
      </c>
      <c r="G90" s="8">
        <v>17</v>
      </c>
      <c r="H90" s="8">
        <v>56.2</v>
      </c>
      <c r="I90" s="8">
        <v>37.700000000000003</v>
      </c>
      <c r="J90" s="8">
        <v>61.8</v>
      </c>
      <c r="K90" s="8">
        <v>61.8</v>
      </c>
      <c r="L90" s="27" t="s">
        <v>27</v>
      </c>
      <c r="M90" s="45"/>
      <c r="N90" s="59"/>
      <c r="O90" s="47"/>
      <c r="P90" s="51"/>
      <c r="Q90" s="51"/>
      <c r="R90" s="52"/>
      <c r="S90" s="107"/>
    </row>
    <row r="91" spans="1:19" ht="13.2" x14ac:dyDescent="0.25">
      <c r="A91" s="212"/>
      <c r="B91" s="159"/>
      <c r="C91" s="157"/>
      <c r="D91" s="160" t="s">
        <v>30</v>
      </c>
      <c r="E91" s="161"/>
      <c r="F91" s="162"/>
      <c r="G91" s="29">
        <f t="shared" ref="G91:K91" si="17">SUM(G90:G90)</f>
        <v>17</v>
      </c>
      <c r="H91" s="29">
        <f t="shared" si="17"/>
        <v>56.2</v>
      </c>
      <c r="I91" s="29">
        <f t="shared" si="17"/>
        <v>37.700000000000003</v>
      </c>
      <c r="J91" s="29">
        <f t="shared" si="17"/>
        <v>61.8</v>
      </c>
      <c r="K91" s="29">
        <f t="shared" si="17"/>
        <v>61.8</v>
      </c>
      <c r="L91" s="13" t="s">
        <v>27</v>
      </c>
      <c r="M91" s="30" t="s">
        <v>27</v>
      </c>
      <c r="N91" s="30" t="s">
        <v>27</v>
      </c>
      <c r="O91" s="30" t="s">
        <v>27</v>
      </c>
      <c r="P91" s="30" t="s">
        <v>27</v>
      </c>
      <c r="Q91" s="30" t="s">
        <v>27</v>
      </c>
      <c r="R91" s="30" t="s">
        <v>27</v>
      </c>
      <c r="S91" s="109">
        <f>(I91-G91)/G91</f>
        <v>1.2176470588235295</v>
      </c>
    </row>
    <row r="92" spans="1:19" ht="26.4" x14ac:dyDescent="0.25">
      <c r="A92" s="212"/>
      <c r="B92" s="159"/>
      <c r="C92" s="61" t="s">
        <v>36</v>
      </c>
      <c r="D92" s="169" t="s">
        <v>150</v>
      </c>
      <c r="E92" s="170"/>
      <c r="F92" s="62" t="s">
        <v>29</v>
      </c>
      <c r="G92" s="163"/>
      <c r="H92" s="164"/>
      <c r="I92" s="164"/>
      <c r="J92" s="164"/>
      <c r="K92" s="164"/>
      <c r="L92" s="27" t="s">
        <v>27</v>
      </c>
      <c r="M92" s="36" t="s">
        <v>258</v>
      </c>
      <c r="N92" s="48" t="s">
        <v>242</v>
      </c>
      <c r="O92" s="4" t="s">
        <v>42</v>
      </c>
      <c r="P92" s="88">
        <v>57</v>
      </c>
      <c r="Q92" s="88">
        <v>60</v>
      </c>
      <c r="R92" s="88">
        <v>60</v>
      </c>
      <c r="S92" s="107"/>
    </row>
    <row r="93" spans="1:19" ht="13.2" x14ac:dyDescent="0.25">
      <c r="A93" s="212"/>
      <c r="B93" s="159"/>
      <c r="C93" s="157" t="s">
        <v>36</v>
      </c>
      <c r="D93" s="54">
        <v>171697549</v>
      </c>
      <c r="E93" s="37" t="s">
        <v>22</v>
      </c>
      <c r="F93" s="27" t="s">
        <v>27</v>
      </c>
      <c r="G93" s="8">
        <v>211.5</v>
      </c>
      <c r="H93" s="8">
        <v>275.3</v>
      </c>
      <c r="I93" s="8">
        <v>258.89999999999998</v>
      </c>
      <c r="J93" s="8">
        <v>302.83</v>
      </c>
      <c r="K93" s="8">
        <v>333.11</v>
      </c>
      <c r="L93" s="27" t="s">
        <v>27</v>
      </c>
      <c r="M93" s="45"/>
      <c r="N93" s="59"/>
      <c r="O93" s="47"/>
      <c r="P93" s="51"/>
      <c r="Q93" s="51"/>
      <c r="R93" s="52"/>
      <c r="S93" s="107"/>
    </row>
    <row r="94" spans="1:19" ht="13.2" x14ac:dyDescent="0.25">
      <c r="A94" s="212"/>
      <c r="B94" s="159"/>
      <c r="C94" s="157"/>
      <c r="D94" s="94">
        <v>171697549</v>
      </c>
      <c r="E94" s="48" t="s">
        <v>23</v>
      </c>
      <c r="F94" s="27" t="s">
        <v>27</v>
      </c>
      <c r="G94" s="8">
        <v>6</v>
      </c>
      <c r="H94" s="8"/>
      <c r="I94" s="8">
        <v>24.678999999999998</v>
      </c>
      <c r="J94" s="8"/>
      <c r="K94" s="8"/>
      <c r="L94" s="27" t="s">
        <v>27</v>
      </c>
      <c r="M94" s="45"/>
      <c r="N94" s="59"/>
      <c r="O94" s="47"/>
      <c r="P94" s="51"/>
      <c r="Q94" s="51"/>
      <c r="R94" s="52"/>
      <c r="S94" s="107"/>
    </row>
    <row r="95" spans="1:19" ht="13.2" x14ac:dyDescent="0.25">
      <c r="A95" s="212"/>
      <c r="B95" s="159"/>
      <c r="C95" s="157"/>
      <c r="D95" s="54">
        <v>171697549</v>
      </c>
      <c r="E95" s="37" t="s">
        <v>25</v>
      </c>
      <c r="F95" s="27" t="s">
        <v>27</v>
      </c>
      <c r="G95" s="8">
        <v>17.2</v>
      </c>
      <c r="H95" s="8">
        <v>13</v>
      </c>
      <c r="I95" s="8">
        <v>13</v>
      </c>
      <c r="J95" s="8">
        <v>13</v>
      </c>
      <c r="K95" s="8">
        <v>13</v>
      </c>
      <c r="L95" s="27" t="s">
        <v>27</v>
      </c>
      <c r="M95" s="45"/>
      <c r="N95" s="59"/>
      <c r="O95" s="47"/>
      <c r="P95" s="51"/>
      <c r="Q95" s="51"/>
      <c r="R95" s="52"/>
      <c r="S95" s="107"/>
    </row>
    <row r="96" spans="1:19" ht="13.2" x14ac:dyDescent="0.25">
      <c r="A96" s="212"/>
      <c r="B96" s="159"/>
      <c r="C96" s="157"/>
      <c r="D96" s="160" t="s">
        <v>30</v>
      </c>
      <c r="E96" s="161"/>
      <c r="F96" s="162"/>
      <c r="G96" s="29">
        <f>SUM(G93:G95)</f>
        <v>234.7</v>
      </c>
      <c r="H96" s="29">
        <f t="shared" ref="H96" si="18">SUM(H93:H95)</f>
        <v>288.3</v>
      </c>
      <c r="I96" s="29">
        <f t="shared" ref="I96" si="19">SUM(I93:I95)</f>
        <v>296.57899999999995</v>
      </c>
      <c r="J96" s="29">
        <f t="shared" ref="J96" si="20">SUM(J93:J95)</f>
        <v>315.83</v>
      </c>
      <c r="K96" s="29">
        <f t="shared" ref="K96" si="21">SUM(K93:K95)</f>
        <v>346.11</v>
      </c>
      <c r="L96" s="13" t="s">
        <v>27</v>
      </c>
      <c r="M96" s="30" t="s">
        <v>27</v>
      </c>
      <c r="N96" s="30" t="s">
        <v>27</v>
      </c>
      <c r="O96" s="30" t="s">
        <v>27</v>
      </c>
      <c r="P96" s="30" t="s">
        <v>27</v>
      </c>
      <c r="Q96" s="30" t="s">
        <v>27</v>
      </c>
      <c r="R96" s="30" t="s">
        <v>27</v>
      </c>
      <c r="S96" s="109">
        <f>(I96-G96)/G96</f>
        <v>0.26365146996165301</v>
      </c>
    </row>
    <row r="97" spans="1:19" ht="13.2" x14ac:dyDescent="0.25">
      <c r="A97" s="212"/>
      <c r="B97" s="70" t="s">
        <v>18</v>
      </c>
      <c r="C97" s="195" t="s">
        <v>2</v>
      </c>
      <c r="D97" s="195"/>
      <c r="E97" s="195"/>
      <c r="F97" s="196"/>
      <c r="G97" s="31">
        <f>G96+G91+G86</f>
        <v>1761.2800000000002</v>
      </c>
      <c r="H97" s="31">
        <f t="shared" ref="H97:K97" si="22">H96+H91+H86</f>
        <v>2352.4</v>
      </c>
      <c r="I97" s="31">
        <f t="shared" si="22"/>
        <v>1963.0729999999999</v>
      </c>
      <c r="J97" s="31">
        <f t="shared" si="22"/>
        <v>2581.63</v>
      </c>
      <c r="K97" s="31">
        <f t="shared" si="22"/>
        <v>2829.31</v>
      </c>
      <c r="L97" s="32" t="s">
        <v>27</v>
      </c>
      <c r="M97" s="33" t="s">
        <v>27</v>
      </c>
      <c r="N97" s="33" t="s">
        <v>27</v>
      </c>
      <c r="O97" s="33" t="s">
        <v>27</v>
      </c>
      <c r="P97" s="33" t="s">
        <v>27</v>
      </c>
      <c r="Q97" s="33" t="s">
        <v>27</v>
      </c>
      <c r="R97" s="33" t="s">
        <v>27</v>
      </c>
      <c r="S97" s="107"/>
    </row>
    <row r="98" spans="1:19" ht="13.2" x14ac:dyDescent="0.25">
      <c r="A98" s="212"/>
      <c r="B98" s="64" t="s">
        <v>36</v>
      </c>
      <c r="C98" s="208" t="s">
        <v>81</v>
      </c>
      <c r="D98" s="208"/>
      <c r="E98" s="208"/>
      <c r="F98" s="76" t="s">
        <v>26</v>
      </c>
      <c r="G98" s="26"/>
      <c r="H98" s="26"/>
      <c r="I98" s="26"/>
      <c r="J98" s="26"/>
      <c r="K98" s="26"/>
      <c r="L98" s="77" t="s">
        <v>267</v>
      </c>
      <c r="M98" s="34" t="s">
        <v>189</v>
      </c>
      <c r="N98" s="68" t="s">
        <v>125</v>
      </c>
      <c r="O98" s="35" t="s">
        <v>19</v>
      </c>
      <c r="P98" s="79">
        <v>13</v>
      </c>
      <c r="Q98" s="79">
        <v>13</v>
      </c>
      <c r="R98" s="79">
        <v>13</v>
      </c>
      <c r="S98" s="107"/>
    </row>
    <row r="99" spans="1:19" ht="25.5" customHeight="1" x14ac:dyDescent="0.25">
      <c r="A99" s="212"/>
      <c r="B99" s="158" t="s">
        <v>36</v>
      </c>
      <c r="C99" s="240" t="s">
        <v>0</v>
      </c>
      <c r="D99" s="169" t="s">
        <v>82</v>
      </c>
      <c r="E99" s="170"/>
      <c r="F99" s="226" t="s">
        <v>29</v>
      </c>
      <c r="G99" s="163"/>
      <c r="H99" s="164"/>
      <c r="I99" s="164"/>
      <c r="J99" s="164"/>
      <c r="K99" s="232"/>
      <c r="L99" s="242" t="s">
        <v>27</v>
      </c>
      <c r="M99" s="36" t="s">
        <v>151</v>
      </c>
      <c r="N99" s="48" t="s">
        <v>83</v>
      </c>
      <c r="O99" s="4" t="s">
        <v>42</v>
      </c>
      <c r="P99" s="88">
        <v>68</v>
      </c>
      <c r="Q99" s="88">
        <v>70</v>
      </c>
      <c r="R99" s="88">
        <v>70</v>
      </c>
      <c r="S99" s="107"/>
    </row>
    <row r="100" spans="1:19" ht="25.5" customHeight="1" x14ac:dyDescent="0.25">
      <c r="A100" s="212"/>
      <c r="B100" s="159"/>
      <c r="C100" s="246"/>
      <c r="D100" s="229"/>
      <c r="E100" s="230"/>
      <c r="F100" s="231"/>
      <c r="G100" s="167"/>
      <c r="H100" s="168"/>
      <c r="I100" s="168"/>
      <c r="J100" s="168"/>
      <c r="K100" s="234"/>
      <c r="L100" s="243"/>
      <c r="M100" s="36" t="s">
        <v>279</v>
      </c>
      <c r="N100" s="48" t="s">
        <v>212</v>
      </c>
      <c r="O100" s="4" t="s">
        <v>42</v>
      </c>
      <c r="P100" s="88">
        <v>50</v>
      </c>
      <c r="Q100" s="88">
        <v>60</v>
      </c>
      <c r="R100" s="88">
        <v>60</v>
      </c>
      <c r="S100" s="107"/>
    </row>
    <row r="101" spans="1:19" ht="13.2" x14ac:dyDescent="0.25">
      <c r="A101" s="212"/>
      <c r="B101" s="159"/>
      <c r="C101" s="157" t="s">
        <v>0</v>
      </c>
      <c r="D101" s="54">
        <v>188714469</v>
      </c>
      <c r="E101" s="37" t="s">
        <v>23</v>
      </c>
      <c r="F101" s="27" t="s">
        <v>27</v>
      </c>
      <c r="G101" s="8">
        <v>130.1</v>
      </c>
      <c r="H101" s="8">
        <v>332.1</v>
      </c>
      <c r="I101" s="8">
        <v>105.7</v>
      </c>
      <c r="J101" s="8">
        <v>352.1</v>
      </c>
      <c r="K101" s="8">
        <v>352.1</v>
      </c>
      <c r="L101" s="27" t="s">
        <v>27</v>
      </c>
      <c r="M101" s="45"/>
      <c r="N101" s="59"/>
      <c r="O101" s="47"/>
      <c r="P101" s="51"/>
      <c r="Q101" s="51"/>
      <c r="R101" s="52"/>
      <c r="S101" s="107"/>
    </row>
    <row r="102" spans="1:19" ht="13.2" x14ac:dyDescent="0.25">
      <c r="A102" s="212"/>
      <c r="B102" s="159"/>
      <c r="C102" s="157"/>
      <c r="D102" s="160" t="s">
        <v>30</v>
      </c>
      <c r="E102" s="161"/>
      <c r="F102" s="162"/>
      <c r="G102" s="29">
        <f t="shared" ref="G102:K102" si="23">SUM(G101:G101)</f>
        <v>130.1</v>
      </c>
      <c r="H102" s="29">
        <f t="shared" si="23"/>
        <v>332.1</v>
      </c>
      <c r="I102" s="29">
        <f t="shared" si="23"/>
        <v>105.7</v>
      </c>
      <c r="J102" s="29">
        <f t="shared" si="23"/>
        <v>352.1</v>
      </c>
      <c r="K102" s="29">
        <f t="shared" si="23"/>
        <v>352.1</v>
      </c>
      <c r="L102" s="13" t="s">
        <v>27</v>
      </c>
      <c r="M102" s="30" t="s">
        <v>27</v>
      </c>
      <c r="N102" s="30" t="s">
        <v>27</v>
      </c>
      <c r="O102" s="30" t="s">
        <v>27</v>
      </c>
      <c r="P102" s="30" t="s">
        <v>27</v>
      </c>
      <c r="Q102" s="30" t="s">
        <v>27</v>
      </c>
      <c r="R102" s="30" t="s">
        <v>27</v>
      </c>
      <c r="S102" s="109">
        <f>(I102-G102)/G102</f>
        <v>-0.18754803996925437</v>
      </c>
    </row>
    <row r="103" spans="1:19" ht="13.2" x14ac:dyDescent="0.25">
      <c r="A103" s="212"/>
      <c r="B103" s="70" t="s">
        <v>36</v>
      </c>
      <c r="C103" s="195" t="s">
        <v>2</v>
      </c>
      <c r="D103" s="195"/>
      <c r="E103" s="195"/>
      <c r="F103" s="196"/>
      <c r="G103" s="29">
        <f>G102</f>
        <v>130.1</v>
      </c>
      <c r="H103" s="29">
        <f t="shared" ref="H103:K103" si="24">H102</f>
        <v>332.1</v>
      </c>
      <c r="I103" s="29">
        <f t="shared" si="24"/>
        <v>105.7</v>
      </c>
      <c r="J103" s="29">
        <f t="shared" si="24"/>
        <v>352.1</v>
      </c>
      <c r="K103" s="29">
        <f t="shared" si="24"/>
        <v>352.1</v>
      </c>
      <c r="L103" s="32" t="s">
        <v>27</v>
      </c>
      <c r="M103" s="33" t="s">
        <v>27</v>
      </c>
      <c r="N103" s="33" t="s">
        <v>27</v>
      </c>
      <c r="O103" s="33" t="s">
        <v>27</v>
      </c>
      <c r="P103" s="33" t="s">
        <v>27</v>
      </c>
      <c r="Q103" s="33" t="s">
        <v>27</v>
      </c>
      <c r="R103" s="33" t="s">
        <v>27</v>
      </c>
      <c r="S103" s="107"/>
    </row>
    <row r="104" spans="1:19" ht="24.75" customHeight="1" x14ac:dyDescent="0.25">
      <c r="A104" s="212"/>
      <c r="B104" s="64" t="s">
        <v>37</v>
      </c>
      <c r="C104" s="208" t="s">
        <v>84</v>
      </c>
      <c r="D104" s="208"/>
      <c r="E104" s="208"/>
      <c r="F104" s="76" t="s">
        <v>26</v>
      </c>
      <c r="G104" s="26"/>
      <c r="H104" s="26"/>
      <c r="I104" s="26"/>
      <c r="J104" s="26"/>
      <c r="K104" s="26"/>
      <c r="L104" s="77" t="s">
        <v>208</v>
      </c>
      <c r="M104" s="34" t="s">
        <v>80</v>
      </c>
      <c r="N104" s="68" t="s">
        <v>153</v>
      </c>
      <c r="O104" s="35" t="s">
        <v>42</v>
      </c>
      <c r="P104" s="79">
        <v>12</v>
      </c>
      <c r="Q104" s="79">
        <v>13</v>
      </c>
      <c r="R104" s="79">
        <v>14</v>
      </c>
      <c r="S104" s="107"/>
    </row>
    <row r="105" spans="1:19" ht="25.5" customHeight="1" x14ac:dyDescent="0.25">
      <c r="A105" s="212"/>
      <c r="B105" s="158" t="s">
        <v>37</v>
      </c>
      <c r="C105" s="63" t="s">
        <v>0</v>
      </c>
      <c r="D105" s="169" t="s">
        <v>259</v>
      </c>
      <c r="E105" s="170"/>
      <c r="F105" s="62" t="s">
        <v>122</v>
      </c>
      <c r="G105" s="163"/>
      <c r="H105" s="164"/>
      <c r="I105" s="164"/>
      <c r="J105" s="164"/>
      <c r="K105" s="164"/>
      <c r="L105" s="65" t="s">
        <v>208</v>
      </c>
      <c r="M105" s="36" t="s">
        <v>270</v>
      </c>
      <c r="N105" s="48" t="s">
        <v>152</v>
      </c>
      <c r="O105" s="4" t="s">
        <v>20</v>
      </c>
      <c r="P105" s="4">
        <v>2</v>
      </c>
      <c r="Q105" s="4">
        <v>2</v>
      </c>
      <c r="R105" s="4">
        <v>4</v>
      </c>
      <c r="S105" s="107"/>
    </row>
    <row r="106" spans="1:19" ht="13.2" x14ac:dyDescent="0.25">
      <c r="A106" s="212"/>
      <c r="B106" s="159"/>
      <c r="C106" s="157" t="s">
        <v>0</v>
      </c>
      <c r="D106" s="54">
        <v>188714469</v>
      </c>
      <c r="E106" s="37" t="s">
        <v>22</v>
      </c>
      <c r="F106" s="27" t="s">
        <v>27</v>
      </c>
      <c r="G106" s="8">
        <v>5</v>
      </c>
      <c r="H106" s="8">
        <v>5</v>
      </c>
      <c r="I106" s="8">
        <v>5</v>
      </c>
      <c r="J106" s="8">
        <v>5.2</v>
      </c>
      <c r="K106" s="8">
        <v>5.2</v>
      </c>
      <c r="L106" s="27" t="s">
        <v>27</v>
      </c>
      <c r="M106" s="45"/>
      <c r="N106" s="59"/>
      <c r="O106" s="47"/>
      <c r="P106" s="51"/>
      <c r="Q106" s="51"/>
      <c r="R106" s="52"/>
      <c r="S106" s="107"/>
    </row>
    <row r="107" spans="1:19" ht="13.2" x14ac:dyDescent="0.25">
      <c r="A107" s="212"/>
      <c r="B107" s="159"/>
      <c r="C107" s="157"/>
      <c r="D107" s="160" t="s">
        <v>30</v>
      </c>
      <c r="E107" s="161"/>
      <c r="F107" s="162"/>
      <c r="G107" s="29">
        <f t="shared" ref="G107:K107" si="25">SUM(G106:G106)</f>
        <v>5</v>
      </c>
      <c r="H107" s="29">
        <f t="shared" si="25"/>
        <v>5</v>
      </c>
      <c r="I107" s="29">
        <f t="shared" si="25"/>
        <v>5</v>
      </c>
      <c r="J107" s="29">
        <f t="shared" si="25"/>
        <v>5.2</v>
      </c>
      <c r="K107" s="29">
        <f t="shared" si="25"/>
        <v>5.2</v>
      </c>
      <c r="L107" s="13" t="s">
        <v>27</v>
      </c>
      <c r="M107" s="30" t="s">
        <v>27</v>
      </c>
      <c r="N107" s="30" t="s">
        <v>27</v>
      </c>
      <c r="O107" s="30" t="s">
        <v>27</v>
      </c>
      <c r="P107" s="30" t="s">
        <v>27</v>
      </c>
      <c r="Q107" s="30" t="s">
        <v>27</v>
      </c>
      <c r="R107" s="30" t="s">
        <v>27</v>
      </c>
      <c r="S107" s="108">
        <f>(I107-G107)/G107</f>
        <v>0</v>
      </c>
    </row>
    <row r="108" spans="1:19" ht="42" customHeight="1" x14ac:dyDescent="0.25">
      <c r="A108" s="212"/>
      <c r="B108" s="159"/>
      <c r="C108" s="61" t="s">
        <v>18</v>
      </c>
      <c r="D108" s="169" t="s">
        <v>260</v>
      </c>
      <c r="E108" s="170"/>
      <c r="F108" s="62" t="s">
        <v>29</v>
      </c>
      <c r="G108" s="163"/>
      <c r="H108" s="164"/>
      <c r="I108" s="164"/>
      <c r="J108" s="164"/>
      <c r="K108" s="164"/>
      <c r="L108" s="27" t="s">
        <v>27</v>
      </c>
      <c r="M108" s="36" t="s">
        <v>154</v>
      </c>
      <c r="N108" s="48" t="s">
        <v>127</v>
      </c>
      <c r="O108" s="4" t="s">
        <v>42</v>
      </c>
      <c r="P108" s="88">
        <v>40500</v>
      </c>
      <c r="Q108" s="88">
        <v>445500</v>
      </c>
      <c r="R108" s="88">
        <v>490050</v>
      </c>
      <c r="S108" s="107"/>
    </row>
    <row r="109" spans="1:19" ht="13.2" x14ac:dyDescent="0.25">
      <c r="A109" s="212"/>
      <c r="B109" s="159"/>
      <c r="C109" s="157" t="s">
        <v>18</v>
      </c>
      <c r="D109" s="54">
        <v>188714469</v>
      </c>
      <c r="E109" s="37" t="s">
        <v>22</v>
      </c>
      <c r="F109" s="27" t="s">
        <v>27</v>
      </c>
      <c r="G109" s="8">
        <v>1326</v>
      </c>
      <c r="H109" s="8">
        <v>1108</v>
      </c>
      <c r="I109" s="8">
        <v>1121</v>
      </c>
      <c r="J109" s="8">
        <v>1980</v>
      </c>
      <c r="K109" s="8">
        <v>2178</v>
      </c>
      <c r="L109" s="27" t="s">
        <v>27</v>
      </c>
      <c r="M109" s="45"/>
      <c r="N109" s="46"/>
      <c r="O109" s="47"/>
      <c r="P109" s="51"/>
      <c r="Q109" s="51"/>
      <c r="R109" s="52"/>
      <c r="S109" s="107"/>
    </row>
    <row r="110" spans="1:19" ht="13.2" x14ac:dyDescent="0.25">
      <c r="A110" s="212"/>
      <c r="B110" s="198"/>
      <c r="C110" s="157"/>
      <c r="D110" s="160" t="s">
        <v>30</v>
      </c>
      <c r="E110" s="161"/>
      <c r="F110" s="162"/>
      <c r="G110" s="29">
        <f t="shared" ref="G110:K110" si="26">SUM(G109:G109)</f>
        <v>1326</v>
      </c>
      <c r="H110" s="29">
        <f t="shared" si="26"/>
        <v>1108</v>
      </c>
      <c r="I110" s="29">
        <f t="shared" si="26"/>
        <v>1121</v>
      </c>
      <c r="J110" s="29">
        <f t="shared" si="26"/>
        <v>1980</v>
      </c>
      <c r="K110" s="29">
        <f t="shared" si="26"/>
        <v>2178</v>
      </c>
      <c r="L110" s="13" t="s">
        <v>27</v>
      </c>
      <c r="M110" s="30" t="s">
        <v>27</v>
      </c>
      <c r="N110" s="30" t="s">
        <v>27</v>
      </c>
      <c r="O110" s="30" t="s">
        <v>27</v>
      </c>
      <c r="P110" s="30" t="s">
        <v>27</v>
      </c>
      <c r="Q110" s="30" t="s">
        <v>27</v>
      </c>
      <c r="R110" s="30" t="s">
        <v>27</v>
      </c>
      <c r="S110" s="108">
        <f>(I110-G110)/G110</f>
        <v>-0.15460030165912519</v>
      </c>
    </row>
    <row r="111" spans="1:19" ht="13.2" x14ac:dyDescent="0.25">
      <c r="A111" s="213"/>
      <c r="B111" s="70" t="s">
        <v>37</v>
      </c>
      <c r="C111" s="195" t="s">
        <v>2</v>
      </c>
      <c r="D111" s="195"/>
      <c r="E111" s="195"/>
      <c r="F111" s="196"/>
      <c r="G111" s="31">
        <f t="shared" ref="G111:K111" si="27">G107+G110</f>
        <v>1331</v>
      </c>
      <c r="H111" s="31">
        <f t="shared" si="27"/>
        <v>1113</v>
      </c>
      <c r="I111" s="31">
        <f t="shared" si="27"/>
        <v>1126</v>
      </c>
      <c r="J111" s="31">
        <f t="shared" si="27"/>
        <v>1985.2</v>
      </c>
      <c r="K111" s="31">
        <f t="shared" si="27"/>
        <v>2183.1999999999998</v>
      </c>
      <c r="L111" s="32" t="s">
        <v>27</v>
      </c>
      <c r="M111" s="33" t="s">
        <v>27</v>
      </c>
      <c r="N111" s="33" t="s">
        <v>27</v>
      </c>
      <c r="O111" s="33" t="s">
        <v>27</v>
      </c>
      <c r="P111" s="33" t="s">
        <v>27</v>
      </c>
      <c r="Q111" s="33" t="s">
        <v>27</v>
      </c>
      <c r="R111" s="33" t="s">
        <v>27</v>
      </c>
      <c r="S111" s="107"/>
    </row>
    <row r="112" spans="1:19" ht="13.2" x14ac:dyDescent="0.25">
      <c r="A112" s="38" t="s">
        <v>0</v>
      </c>
      <c r="B112" s="191" t="s">
        <v>11</v>
      </c>
      <c r="C112" s="192"/>
      <c r="D112" s="192"/>
      <c r="E112" s="192"/>
      <c r="F112" s="192"/>
      <c r="G112" s="39">
        <f>G74+G111+G103+G97</f>
        <v>9252.1110000000008</v>
      </c>
      <c r="H112" s="39">
        <f>H74+H111+H103+H97</f>
        <v>11673.936</v>
      </c>
      <c r="I112" s="39">
        <f>I74+I111+I103+I97</f>
        <v>10044.493</v>
      </c>
      <c r="J112" s="39">
        <f>J74+J111+J103+J97</f>
        <v>13081.696</v>
      </c>
      <c r="K112" s="39">
        <f>K74+K111+K103+K97</f>
        <v>13720.379000000001</v>
      </c>
      <c r="L112" s="40" t="s">
        <v>27</v>
      </c>
      <c r="M112" s="41" t="s">
        <v>27</v>
      </c>
      <c r="N112" s="41" t="s">
        <v>27</v>
      </c>
      <c r="O112" s="41" t="s">
        <v>27</v>
      </c>
      <c r="P112" s="41" t="s">
        <v>27</v>
      </c>
      <c r="Q112" s="41" t="s">
        <v>27</v>
      </c>
      <c r="R112" s="41" t="s">
        <v>27</v>
      </c>
      <c r="S112" s="107"/>
    </row>
    <row r="113" spans="1:24" ht="17.25" customHeight="1" x14ac:dyDescent="0.25">
      <c r="A113" s="25" t="s">
        <v>18</v>
      </c>
      <c r="B113" s="193" t="s">
        <v>155</v>
      </c>
      <c r="C113" s="193"/>
      <c r="D113" s="193"/>
      <c r="E113" s="193"/>
      <c r="F113" s="193"/>
      <c r="G113" s="193"/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194"/>
      <c r="S113" s="107"/>
    </row>
    <row r="114" spans="1:24" ht="25.5" customHeight="1" x14ac:dyDescent="0.25">
      <c r="A114" s="211" t="s">
        <v>18</v>
      </c>
      <c r="B114" s="206" t="s">
        <v>0</v>
      </c>
      <c r="C114" s="208" t="s">
        <v>244</v>
      </c>
      <c r="D114" s="208"/>
      <c r="E114" s="208"/>
      <c r="F114" s="210" t="s">
        <v>26</v>
      </c>
      <c r="G114" s="26"/>
      <c r="H114" s="26"/>
      <c r="I114" s="26"/>
      <c r="J114" s="26"/>
      <c r="K114" s="26"/>
      <c r="L114" s="203" t="s">
        <v>268</v>
      </c>
      <c r="M114" s="34" t="s">
        <v>85</v>
      </c>
      <c r="N114" s="34" t="s">
        <v>86</v>
      </c>
      <c r="O114" s="35" t="s">
        <v>19</v>
      </c>
      <c r="P114" s="79">
        <v>0.5</v>
      </c>
      <c r="Q114" s="79">
        <v>0.5</v>
      </c>
      <c r="R114" s="87">
        <v>0.5</v>
      </c>
      <c r="S114" s="107"/>
    </row>
    <row r="115" spans="1:24" ht="25.5" customHeight="1" x14ac:dyDescent="0.25">
      <c r="A115" s="212"/>
      <c r="B115" s="207"/>
      <c r="C115" s="209"/>
      <c r="D115" s="209"/>
      <c r="E115" s="209"/>
      <c r="F115" s="210"/>
      <c r="G115" s="50"/>
      <c r="H115" s="50"/>
      <c r="I115" s="50"/>
      <c r="J115" s="50"/>
      <c r="K115" s="50"/>
      <c r="L115" s="204"/>
      <c r="M115" s="34" t="s">
        <v>87</v>
      </c>
      <c r="N115" s="34" t="s">
        <v>215</v>
      </c>
      <c r="O115" s="35" t="s">
        <v>19</v>
      </c>
      <c r="P115" s="87">
        <v>4</v>
      </c>
      <c r="Q115" s="87">
        <v>5</v>
      </c>
      <c r="R115" s="87">
        <v>5</v>
      </c>
      <c r="S115" s="107"/>
    </row>
    <row r="116" spans="1:24" ht="18.75" customHeight="1" x14ac:dyDescent="0.25">
      <c r="A116" s="212"/>
      <c r="B116" s="158" t="s">
        <v>0</v>
      </c>
      <c r="C116" s="240" t="s">
        <v>0</v>
      </c>
      <c r="D116" s="169" t="s">
        <v>298</v>
      </c>
      <c r="E116" s="170"/>
      <c r="F116" s="226" t="s">
        <v>122</v>
      </c>
      <c r="G116" s="163"/>
      <c r="H116" s="164"/>
      <c r="I116" s="164"/>
      <c r="J116" s="164"/>
      <c r="K116" s="164"/>
      <c r="L116" s="267" t="s">
        <v>269</v>
      </c>
      <c r="M116" s="36" t="s">
        <v>157</v>
      </c>
      <c r="N116" s="48" t="s">
        <v>88</v>
      </c>
      <c r="O116" s="4" t="s">
        <v>42</v>
      </c>
      <c r="P116" s="88">
        <v>1</v>
      </c>
      <c r="Q116" s="88">
        <v>2</v>
      </c>
      <c r="R116" s="88">
        <v>2</v>
      </c>
      <c r="S116" s="107"/>
      <c r="T116" s="256"/>
      <c r="U116" s="256"/>
      <c r="V116" s="256"/>
      <c r="W116" s="256"/>
      <c r="X116" s="256"/>
    </row>
    <row r="117" spans="1:24" ht="18.75" customHeight="1" x14ac:dyDescent="0.25">
      <c r="A117" s="212"/>
      <c r="B117" s="159"/>
      <c r="C117" s="241"/>
      <c r="D117" s="171"/>
      <c r="E117" s="172"/>
      <c r="F117" s="227"/>
      <c r="G117" s="165"/>
      <c r="H117" s="166"/>
      <c r="I117" s="166"/>
      <c r="J117" s="166"/>
      <c r="K117" s="166"/>
      <c r="L117" s="268"/>
      <c r="M117" s="36" t="s">
        <v>158</v>
      </c>
      <c r="N117" s="48" t="s">
        <v>90</v>
      </c>
      <c r="O117" s="4" t="s">
        <v>42</v>
      </c>
      <c r="P117" s="88">
        <v>37</v>
      </c>
      <c r="Q117" s="88">
        <v>39</v>
      </c>
      <c r="R117" s="88">
        <v>39</v>
      </c>
      <c r="S117" s="107"/>
      <c r="T117" s="75"/>
      <c r="U117" s="75"/>
      <c r="V117" s="75"/>
      <c r="W117" s="75"/>
      <c r="X117" s="75"/>
    </row>
    <row r="118" spans="1:24" ht="27.75" customHeight="1" x14ac:dyDescent="0.25">
      <c r="A118" s="212"/>
      <c r="B118" s="159"/>
      <c r="C118" s="246"/>
      <c r="D118" s="229"/>
      <c r="E118" s="230"/>
      <c r="F118" s="231"/>
      <c r="G118" s="167"/>
      <c r="H118" s="168"/>
      <c r="I118" s="168"/>
      <c r="J118" s="168"/>
      <c r="K118" s="168"/>
      <c r="L118" s="269"/>
      <c r="M118" s="36" t="s">
        <v>216</v>
      </c>
      <c r="N118" s="36" t="s">
        <v>217</v>
      </c>
      <c r="O118" s="4" t="s">
        <v>20</v>
      </c>
      <c r="P118" s="88">
        <v>1000</v>
      </c>
      <c r="Q118" s="88">
        <v>2000</v>
      </c>
      <c r="R118" s="88">
        <v>2500</v>
      </c>
      <c r="S118" s="107"/>
      <c r="T118" s="75"/>
      <c r="U118" s="75"/>
      <c r="V118" s="75"/>
      <c r="W118" s="75"/>
      <c r="X118" s="75"/>
    </row>
    <row r="119" spans="1:24" ht="13.2" x14ac:dyDescent="0.25">
      <c r="A119" s="212"/>
      <c r="B119" s="159"/>
      <c r="C119" s="157" t="s">
        <v>0</v>
      </c>
      <c r="D119" s="54">
        <v>188714469</v>
      </c>
      <c r="E119" s="55" t="s">
        <v>22</v>
      </c>
      <c r="F119" s="27" t="s">
        <v>27</v>
      </c>
      <c r="G119" s="8">
        <v>144.5</v>
      </c>
      <c r="H119" s="8">
        <v>143.5</v>
      </c>
      <c r="I119" s="8">
        <v>205.4</v>
      </c>
      <c r="J119" s="8">
        <v>44.2</v>
      </c>
      <c r="K119" s="8">
        <v>44.2</v>
      </c>
      <c r="L119" s="28" t="s">
        <v>27</v>
      </c>
      <c r="M119" s="45"/>
      <c r="N119" s="46"/>
      <c r="O119" s="47"/>
      <c r="P119" s="51"/>
      <c r="Q119" s="51"/>
      <c r="R119" s="52"/>
      <c r="S119" s="107"/>
    </row>
    <row r="120" spans="1:24" ht="13.2" x14ac:dyDescent="0.25">
      <c r="A120" s="212"/>
      <c r="B120" s="159"/>
      <c r="C120" s="157"/>
      <c r="D120" s="160" t="s">
        <v>30</v>
      </c>
      <c r="E120" s="161"/>
      <c r="F120" s="162"/>
      <c r="G120" s="29">
        <f t="shared" ref="G120:K120" si="28">SUM(G119:G119)</f>
        <v>144.5</v>
      </c>
      <c r="H120" s="29">
        <f t="shared" si="28"/>
        <v>143.5</v>
      </c>
      <c r="I120" s="29">
        <f t="shared" si="28"/>
        <v>205.4</v>
      </c>
      <c r="J120" s="29">
        <f t="shared" si="28"/>
        <v>44.2</v>
      </c>
      <c r="K120" s="29">
        <f t="shared" si="28"/>
        <v>44.2</v>
      </c>
      <c r="L120" s="13" t="s">
        <v>27</v>
      </c>
      <c r="M120" s="30" t="s">
        <v>27</v>
      </c>
      <c r="N120" s="30" t="s">
        <v>27</v>
      </c>
      <c r="O120" s="30" t="s">
        <v>27</v>
      </c>
      <c r="P120" s="30" t="s">
        <v>27</v>
      </c>
      <c r="Q120" s="30" t="s">
        <v>27</v>
      </c>
      <c r="R120" s="30" t="s">
        <v>27</v>
      </c>
      <c r="S120" s="109">
        <f>(I120-G120)/G120</f>
        <v>0.42145328719723185</v>
      </c>
    </row>
    <row r="121" spans="1:24" ht="42" customHeight="1" x14ac:dyDescent="0.25">
      <c r="A121" s="212"/>
      <c r="B121" s="159"/>
      <c r="C121" s="61" t="s">
        <v>18</v>
      </c>
      <c r="D121" s="169" t="s">
        <v>243</v>
      </c>
      <c r="E121" s="170"/>
      <c r="F121" s="62" t="s">
        <v>29</v>
      </c>
      <c r="G121" s="163"/>
      <c r="H121" s="164"/>
      <c r="I121" s="164"/>
      <c r="J121" s="164"/>
      <c r="K121" s="164"/>
      <c r="L121" s="65" t="s">
        <v>27</v>
      </c>
      <c r="M121" s="36" t="s">
        <v>156</v>
      </c>
      <c r="N121" s="48" t="s">
        <v>89</v>
      </c>
      <c r="O121" s="4" t="s">
        <v>42</v>
      </c>
      <c r="P121" s="88">
        <v>120</v>
      </c>
      <c r="Q121" s="88">
        <v>115</v>
      </c>
      <c r="R121" s="88">
        <v>110</v>
      </c>
      <c r="S121" s="107"/>
      <c r="T121" s="256"/>
      <c r="U121" s="256"/>
      <c r="V121" s="256"/>
      <c r="W121" s="256"/>
      <c r="X121" s="256"/>
    </row>
    <row r="122" spans="1:24" ht="13.2" x14ac:dyDescent="0.25">
      <c r="A122" s="212"/>
      <c r="B122" s="159"/>
      <c r="C122" s="157" t="s">
        <v>18</v>
      </c>
      <c r="D122" s="54">
        <v>188714469</v>
      </c>
      <c r="E122" s="55" t="s">
        <v>22</v>
      </c>
      <c r="F122" s="27" t="s">
        <v>27</v>
      </c>
      <c r="G122" s="8">
        <v>15.5</v>
      </c>
      <c r="H122" s="8">
        <v>17.600000000000001</v>
      </c>
      <c r="I122" s="8">
        <v>17.600000000000001</v>
      </c>
      <c r="J122" s="8">
        <v>20.2</v>
      </c>
      <c r="K122" s="8">
        <v>22</v>
      </c>
      <c r="L122" s="28" t="s">
        <v>27</v>
      </c>
      <c r="M122" s="45"/>
      <c r="N122" s="46"/>
      <c r="O122" s="47"/>
      <c r="P122" s="51"/>
      <c r="Q122" s="51"/>
      <c r="R122" s="52"/>
      <c r="S122" s="107"/>
    </row>
    <row r="123" spans="1:24" ht="13.2" x14ac:dyDescent="0.25">
      <c r="A123" s="212"/>
      <c r="B123" s="159"/>
      <c r="C123" s="157"/>
      <c r="D123" s="160" t="s">
        <v>30</v>
      </c>
      <c r="E123" s="161"/>
      <c r="F123" s="162"/>
      <c r="G123" s="29">
        <f t="shared" ref="G123:K123" si="29">SUM(G122:G122)</f>
        <v>15.5</v>
      </c>
      <c r="H123" s="29">
        <f t="shared" si="29"/>
        <v>17.600000000000001</v>
      </c>
      <c r="I123" s="29">
        <f t="shared" si="29"/>
        <v>17.600000000000001</v>
      </c>
      <c r="J123" s="29">
        <f t="shared" si="29"/>
        <v>20.2</v>
      </c>
      <c r="K123" s="29">
        <f t="shared" si="29"/>
        <v>22</v>
      </c>
      <c r="L123" s="13" t="s">
        <v>27</v>
      </c>
      <c r="M123" s="30" t="s">
        <v>27</v>
      </c>
      <c r="N123" s="30" t="s">
        <v>27</v>
      </c>
      <c r="O123" s="30" t="s">
        <v>27</v>
      </c>
      <c r="P123" s="30" t="s">
        <v>27</v>
      </c>
      <c r="Q123" s="30" t="s">
        <v>27</v>
      </c>
      <c r="R123" s="30" t="s">
        <v>27</v>
      </c>
      <c r="S123" s="109">
        <f>(I123-G123)/G123</f>
        <v>0.13548387096774203</v>
      </c>
    </row>
    <row r="124" spans="1:24" ht="13.2" x14ac:dyDescent="0.25">
      <c r="A124" s="212"/>
      <c r="B124" s="69" t="s">
        <v>0</v>
      </c>
      <c r="C124" s="257" t="s">
        <v>2</v>
      </c>
      <c r="D124" s="257"/>
      <c r="E124" s="257"/>
      <c r="F124" s="258"/>
      <c r="G124" s="93">
        <f>G120+G123</f>
        <v>160</v>
      </c>
      <c r="H124" s="93">
        <f>H120+H123</f>
        <v>161.1</v>
      </c>
      <c r="I124" s="93">
        <f>I120+I123</f>
        <v>223</v>
      </c>
      <c r="J124" s="93">
        <f>J120+J123</f>
        <v>64.400000000000006</v>
      </c>
      <c r="K124" s="93">
        <f>K120+K123</f>
        <v>66.2</v>
      </c>
      <c r="L124" s="32" t="s">
        <v>27</v>
      </c>
      <c r="M124" s="33" t="s">
        <v>27</v>
      </c>
      <c r="N124" s="33" t="s">
        <v>27</v>
      </c>
      <c r="O124" s="33" t="s">
        <v>27</v>
      </c>
      <c r="P124" s="33" t="s">
        <v>27</v>
      </c>
      <c r="Q124" s="33" t="s">
        <v>27</v>
      </c>
      <c r="R124" s="33" t="s">
        <v>27</v>
      </c>
      <c r="S124" s="107"/>
    </row>
    <row r="125" spans="1:24" ht="56.25" customHeight="1" x14ac:dyDescent="0.25">
      <c r="A125" s="212"/>
      <c r="B125" s="64" t="s">
        <v>18</v>
      </c>
      <c r="C125" s="208" t="s">
        <v>91</v>
      </c>
      <c r="D125" s="208"/>
      <c r="E125" s="208"/>
      <c r="F125" s="76" t="s">
        <v>26</v>
      </c>
      <c r="G125" s="280"/>
      <c r="H125" s="281"/>
      <c r="I125" s="281"/>
      <c r="J125" s="281"/>
      <c r="K125" s="281"/>
      <c r="L125" s="77" t="s">
        <v>245</v>
      </c>
      <c r="M125" s="34" t="s">
        <v>161</v>
      </c>
      <c r="N125" s="34" t="s">
        <v>123</v>
      </c>
      <c r="O125" s="35" t="s">
        <v>19</v>
      </c>
      <c r="P125" s="79">
        <v>0.1</v>
      </c>
      <c r="Q125" s="79">
        <v>0.5</v>
      </c>
      <c r="R125" s="87">
        <v>0.5</v>
      </c>
      <c r="S125" s="107"/>
      <c r="T125" s="71"/>
      <c r="U125" s="71"/>
      <c r="V125" s="71"/>
      <c r="W125" s="71"/>
      <c r="X125" s="71"/>
    </row>
    <row r="126" spans="1:24" ht="10.5" customHeight="1" x14ac:dyDescent="0.25">
      <c r="A126" s="212"/>
      <c r="B126" s="158" t="s">
        <v>18</v>
      </c>
      <c r="C126" s="240" t="s">
        <v>0</v>
      </c>
      <c r="D126" s="169" t="s">
        <v>93</v>
      </c>
      <c r="E126" s="170"/>
      <c r="F126" s="226" t="s">
        <v>29</v>
      </c>
      <c r="G126" s="163"/>
      <c r="H126" s="164"/>
      <c r="I126" s="164"/>
      <c r="J126" s="164"/>
      <c r="K126" s="164"/>
      <c r="L126" s="267" t="s">
        <v>27</v>
      </c>
      <c r="M126" s="36" t="s">
        <v>160</v>
      </c>
      <c r="N126" s="85" t="s">
        <v>247</v>
      </c>
      <c r="O126" s="73" t="s">
        <v>42</v>
      </c>
      <c r="P126" s="88">
        <v>10</v>
      </c>
      <c r="Q126" s="88">
        <v>11</v>
      </c>
      <c r="R126" s="88">
        <v>12</v>
      </c>
      <c r="S126" s="107"/>
      <c r="T126" s="256"/>
      <c r="U126" s="256"/>
      <c r="V126" s="256"/>
      <c r="W126" s="256"/>
      <c r="X126" s="256"/>
    </row>
    <row r="127" spans="1:24" ht="10.5" customHeight="1" x14ac:dyDescent="0.25">
      <c r="A127" s="212"/>
      <c r="B127" s="159"/>
      <c r="C127" s="241"/>
      <c r="D127" s="171"/>
      <c r="E127" s="172"/>
      <c r="F127" s="227"/>
      <c r="G127" s="165"/>
      <c r="H127" s="166"/>
      <c r="I127" s="166"/>
      <c r="J127" s="166"/>
      <c r="K127" s="166"/>
      <c r="L127" s="268"/>
      <c r="M127" s="36" t="s">
        <v>250</v>
      </c>
      <c r="N127" s="91" t="s">
        <v>226</v>
      </c>
      <c r="O127" s="73" t="s">
        <v>20</v>
      </c>
      <c r="P127" s="103">
        <v>1200</v>
      </c>
      <c r="Q127" s="103">
        <v>1300</v>
      </c>
      <c r="R127" s="88">
        <v>1400</v>
      </c>
      <c r="S127" s="107"/>
      <c r="T127" s="75"/>
      <c r="U127" s="75"/>
      <c r="V127" s="75"/>
      <c r="W127" s="75"/>
      <c r="X127" s="75"/>
    </row>
    <row r="128" spans="1:24" ht="10.5" customHeight="1" x14ac:dyDescent="0.25">
      <c r="A128" s="212"/>
      <c r="B128" s="159"/>
      <c r="C128" s="246"/>
      <c r="D128" s="229"/>
      <c r="E128" s="230"/>
      <c r="F128" s="231"/>
      <c r="G128" s="167"/>
      <c r="H128" s="168"/>
      <c r="I128" s="168"/>
      <c r="J128" s="168"/>
      <c r="K128" s="168"/>
      <c r="L128" s="269"/>
      <c r="M128" s="36" t="s">
        <v>261</v>
      </c>
      <c r="N128" s="91" t="s">
        <v>262</v>
      </c>
      <c r="O128" s="73" t="s">
        <v>42</v>
      </c>
      <c r="P128" s="103">
        <v>100</v>
      </c>
      <c r="Q128" s="103">
        <v>110</v>
      </c>
      <c r="R128" s="104">
        <v>120</v>
      </c>
      <c r="S128" s="107"/>
      <c r="T128" s="75"/>
      <c r="U128" s="75"/>
      <c r="V128" s="75"/>
      <c r="W128" s="75"/>
      <c r="X128" s="75"/>
    </row>
    <row r="129" spans="1:24" ht="13.2" x14ac:dyDescent="0.25">
      <c r="A129" s="212"/>
      <c r="B129" s="159"/>
      <c r="C129" s="157" t="s">
        <v>0</v>
      </c>
      <c r="D129" s="54">
        <v>302415311</v>
      </c>
      <c r="E129" s="55" t="s">
        <v>22</v>
      </c>
      <c r="F129" s="27" t="s">
        <v>27</v>
      </c>
      <c r="G129" s="8">
        <v>94.2</v>
      </c>
      <c r="H129" s="8">
        <v>120.2</v>
      </c>
      <c r="I129" s="8">
        <v>118.5</v>
      </c>
      <c r="J129" s="8">
        <v>132.22</v>
      </c>
      <c r="K129" s="8">
        <v>145.44200000000001</v>
      </c>
      <c r="L129" s="28" t="s">
        <v>27</v>
      </c>
      <c r="M129" s="45"/>
      <c r="N129" s="46"/>
      <c r="O129" s="47"/>
      <c r="P129" s="51"/>
      <c r="Q129" s="51"/>
      <c r="R129" s="52"/>
      <c r="S129" s="107"/>
    </row>
    <row r="130" spans="1:24" ht="13.2" x14ac:dyDescent="0.25">
      <c r="A130" s="212"/>
      <c r="B130" s="159"/>
      <c r="C130" s="157"/>
      <c r="D130" s="54">
        <v>302415311</v>
      </c>
      <c r="E130" s="55" t="s">
        <v>25</v>
      </c>
      <c r="F130" s="27" t="s">
        <v>27</v>
      </c>
      <c r="G130" s="8">
        <v>5.2</v>
      </c>
      <c r="H130" s="8">
        <v>10</v>
      </c>
      <c r="I130" s="8">
        <v>10</v>
      </c>
      <c r="J130" s="8">
        <v>11</v>
      </c>
      <c r="K130" s="8">
        <v>12.1</v>
      </c>
      <c r="L130" s="28" t="s">
        <v>27</v>
      </c>
      <c r="M130" s="45"/>
      <c r="N130" s="46"/>
      <c r="O130" s="47"/>
      <c r="P130" s="51"/>
      <c r="Q130" s="51"/>
      <c r="R130" s="52"/>
      <c r="S130" s="107"/>
    </row>
    <row r="131" spans="1:24" ht="13.2" x14ac:dyDescent="0.25">
      <c r="A131" s="212"/>
      <c r="B131" s="159"/>
      <c r="C131" s="157"/>
      <c r="D131" s="160" t="s">
        <v>30</v>
      </c>
      <c r="E131" s="161"/>
      <c r="F131" s="162"/>
      <c r="G131" s="29">
        <f>SUM(G129:G130)</f>
        <v>99.4</v>
      </c>
      <c r="H131" s="29">
        <f t="shared" ref="H131:K131" si="30">SUM(H129:H130)</f>
        <v>130.19999999999999</v>
      </c>
      <c r="I131" s="29">
        <f t="shared" si="30"/>
        <v>128.5</v>
      </c>
      <c r="J131" s="29">
        <f t="shared" si="30"/>
        <v>143.22</v>
      </c>
      <c r="K131" s="29">
        <f t="shared" si="30"/>
        <v>157.542</v>
      </c>
      <c r="L131" s="13" t="s">
        <v>27</v>
      </c>
      <c r="M131" s="30" t="s">
        <v>27</v>
      </c>
      <c r="N131" s="30" t="s">
        <v>27</v>
      </c>
      <c r="O131" s="30" t="s">
        <v>27</v>
      </c>
      <c r="P131" s="30" t="s">
        <v>27</v>
      </c>
      <c r="Q131" s="30" t="s">
        <v>27</v>
      </c>
      <c r="R131" s="30" t="s">
        <v>27</v>
      </c>
      <c r="S131" s="109">
        <f>(I131-G131)/G131</f>
        <v>0.29275653923541239</v>
      </c>
    </row>
    <row r="132" spans="1:24" ht="23.25" customHeight="1" x14ac:dyDescent="0.25">
      <c r="A132" s="212"/>
      <c r="B132" s="159"/>
      <c r="C132" s="173" t="s">
        <v>18</v>
      </c>
      <c r="D132" s="169" t="s">
        <v>94</v>
      </c>
      <c r="E132" s="170"/>
      <c r="F132" s="226" t="s">
        <v>122</v>
      </c>
      <c r="G132" s="163"/>
      <c r="H132" s="164"/>
      <c r="I132" s="164"/>
      <c r="J132" s="164"/>
      <c r="K132" s="164"/>
      <c r="L132" s="267" t="s">
        <v>246</v>
      </c>
      <c r="M132" s="36" t="s">
        <v>159</v>
      </c>
      <c r="N132" s="48" t="s">
        <v>162</v>
      </c>
      <c r="O132" s="4" t="s">
        <v>42</v>
      </c>
      <c r="P132" s="88">
        <v>102</v>
      </c>
      <c r="Q132" s="88">
        <v>104</v>
      </c>
      <c r="R132" s="88">
        <v>105</v>
      </c>
      <c r="S132" s="107"/>
      <c r="T132" s="256"/>
      <c r="U132" s="256"/>
      <c r="V132" s="256"/>
      <c r="W132" s="256"/>
      <c r="X132" s="256"/>
    </row>
    <row r="133" spans="1:24" ht="27.75" customHeight="1" x14ac:dyDescent="0.25">
      <c r="A133" s="212"/>
      <c r="B133" s="159"/>
      <c r="C133" s="228"/>
      <c r="D133" s="229"/>
      <c r="E133" s="230"/>
      <c r="F133" s="231"/>
      <c r="G133" s="167"/>
      <c r="H133" s="168"/>
      <c r="I133" s="168"/>
      <c r="J133" s="168"/>
      <c r="K133" s="168"/>
      <c r="L133" s="269"/>
      <c r="M133" s="36" t="s">
        <v>251</v>
      </c>
      <c r="N133" s="91" t="s">
        <v>227</v>
      </c>
      <c r="O133" s="73" t="s">
        <v>20</v>
      </c>
      <c r="P133" s="92">
        <v>25</v>
      </c>
      <c r="Q133" s="92">
        <v>27</v>
      </c>
      <c r="R133" s="92">
        <v>29</v>
      </c>
      <c r="S133" s="107"/>
      <c r="T133" s="75"/>
      <c r="U133" s="75"/>
      <c r="V133" s="75"/>
      <c r="W133" s="75"/>
      <c r="X133" s="75"/>
    </row>
    <row r="134" spans="1:24" ht="13.2" x14ac:dyDescent="0.25">
      <c r="A134" s="212"/>
      <c r="B134" s="159"/>
      <c r="C134" s="157" t="s">
        <v>18</v>
      </c>
      <c r="D134" s="54">
        <v>302415311</v>
      </c>
      <c r="E134" s="55" t="s">
        <v>22</v>
      </c>
      <c r="F134" s="27" t="s">
        <v>27</v>
      </c>
      <c r="G134" s="8">
        <v>41.6</v>
      </c>
      <c r="H134" s="8">
        <v>48.3</v>
      </c>
      <c r="I134" s="8">
        <v>35.799999999999997</v>
      </c>
      <c r="J134" s="8">
        <v>53.13</v>
      </c>
      <c r="K134" s="8">
        <v>58.442999999999998</v>
      </c>
      <c r="L134" s="28" t="s">
        <v>27</v>
      </c>
      <c r="M134" s="45"/>
      <c r="N134" s="45"/>
      <c r="O134" s="45"/>
      <c r="P134" s="45"/>
      <c r="Q134" s="45"/>
      <c r="R134" s="45"/>
      <c r="S134" s="110"/>
    </row>
    <row r="135" spans="1:24" ht="13.2" x14ac:dyDescent="0.25">
      <c r="A135" s="212"/>
      <c r="B135" s="159"/>
      <c r="C135" s="157"/>
      <c r="D135" s="160" t="s">
        <v>30</v>
      </c>
      <c r="E135" s="161"/>
      <c r="F135" s="162"/>
      <c r="G135" s="29">
        <f t="shared" ref="G135:K135" si="31">SUM(G134:G134)</f>
        <v>41.6</v>
      </c>
      <c r="H135" s="29">
        <f t="shared" si="31"/>
        <v>48.3</v>
      </c>
      <c r="I135" s="29">
        <f t="shared" si="31"/>
        <v>35.799999999999997</v>
      </c>
      <c r="J135" s="29">
        <f t="shared" si="31"/>
        <v>53.13</v>
      </c>
      <c r="K135" s="29">
        <f t="shared" si="31"/>
        <v>58.442999999999998</v>
      </c>
      <c r="L135" s="13" t="s">
        <v>27</v>
      </c>
      <c r="M135" s="30" t="s">
        <v>27</v>
      </c>
      <c r="N135" s="30" t="s">
        <v>27</v>
      </c>
      <c r="O135" s="30" t="s">
        <v>27</v>
      </c>
      <c r="P135" s="30" t="s">
        <v>27</v>
      </c>
      <c r="Q135" s="30" t="s">
        <v>27</v>
      </c>
      <c r="R135" s="30" t="s">
        <v>27</v>
      </c>
      <c r="S135" s="109">
        <f>(I135-G135)/G135</f>
        <v>-0.13942307692307701</v>
      </c>
    </row>
    <row r="136" spans="1:24" ht="13.2" x14ac:dyDescent="0.25">
      <c r="A136" s="212"/>
      <c r="B136" s="70" t="s">
        <v>18</v>
      </c>
      <c r="C136" s="195" t="s">
        <v>2</v>
      </c>
      <c r="D136" s="195"/>
      <c r="E136" s="195"/>
      <c r="F136" s="196"/>
      <c r="G136" s="31">
        <f>G131+G135</f>
        <v>141</v>
      </c>
      <c r="H136" s="31">
        <f t="shared" ref="H136:K136" si="32">H131+H135</f>
        <v>178.5</v>
      </c>
      <c r="I136" s="31">
        <f t="shared" si="32"/>
        <v>164.3</v>
      </c>
      <c r="J136" s="31">
        <f t="shared" si="32"/>
        <v>196.35</v>
      </c>
      <c r="K136" s="31">
        <f t="shared" si="32"/>
        <v>215.98500000000001</v>
      </c>
      <c r="L136" s="32" t="s">
        <v>27</v>
      </c>
      <c r="M136" s="33" t="s">
        <v>27</v>
      </c>
      <c r="N136" s="33" t="s">
        <v>27</v>
      </c>
      <c r="O136" s="33" t="s">
        <v>27</v>
      </c>
      <c r="P136" s="33" t="s">
        <v>27</v>
      </c>
      <c r="Q136" s="33" t="s">
        <v>27</v>
      </c>
      <c r="R136" s="33" t="s">
        <v>27</v>
      </c>
      <c r="S136" s="107"/>
    </row>
    <row r="137" spans="1:24" ht="13.2" x14ac:dyDescent="0.25">
      <c r="A137" s="38" t="s">
        <v>18</v>
      </c>
      <c r="B137" s="191" t="s">
        <v>11</v>
      </c>
      <c r="C137" s="192"/>
      <c r="D137" s="192"/>
      <c r="E137" s="192"/>
      <c r="F137" s="192"/>
      <c r="G137" s="39">
        <f>G124+G136</f>
        <v>301</v>
      </c>
      <c r="H137" s="39">
        <f t="shared" ref="H137:K137" si="33">H124+H136</f>
        <v>339.6</v>
      </c>
      <c r="I137" s="39">
        <f t="shared" si="33"/>
        <v>387.3</v>
      </c>
      <c r="J137" s="39">
        <f t="shared" si="33"/>
        <v>260.75</v>
      </c>
      <c r="K137" s="39">
        <f t="shared" si="33"/>
        <v>282.185</v>
      </c>
      <c r="L137" s="40" t="s">
        <v>27</v>
      </c>
      <c r="M137" s="41" t="s">
        <v>27</v>
      </c>
      <c r="N137" s="41" t="s">
        <v>27</v>
      </c>
      <c r="O137" s="41" t="s">
        <v>27</v>
      </c>
      <c r="P137" s="41" t="s">
        <v>27</v>
      </c>
      <c r="Q137" s="41" t="s">
        <v>27</v>
      </c>
      <c r="R137" s="41" t="s">
        <v>27</v>
      </c>
      <c r="S137" s="107"/>
    </row>
    <row r="138" spans="1:24" ht="13.2" x14ac:dyDescent="0.25">
      <c r="A138" s="25" t="s">
        <v>36</v>
      </c>
      <c r="B138" s="193" t="s">
        <v>214</v>
      </c>
      <c r="C138" s="193"/>
      <c r="D138" s="193"/>
      <c r="E138" s="193"/>
      <c r="F138" s="193"/>
      <c r="G138" s="193"/>
      <c r="H138" s="193"/>
      <c r="I138" s="193"/>
      <c r="J138" s="193"/>
      <c r="K138" s="193"/>
      <c r="L138" s="193"/>
      <c r="M138" s="193"/>
      <c r="N138" s="193"/>
      <c r="O138" s="193"/>
      <c r="P138" s="193"/>
      <c r="Q138" s="193"/>
      <c r="R138" s="194"/>
      <c r="S138" s="107"/>
    </row>
    <row r="139" spans="1:24" ht="25.5" customHeight="1" x14ac:dyDescent="0.25">
      <c r="A139" s="211" t="s">
        <v>36</v>
      </c>
      <c r="B139" s="49" t="s">
        <v>0</v>
      </c>
      <c r="C139" s="208" t="s">
        <v>97</v>
      </c>
      <c r="D139" s="208"/>
      <c r="E139" s="208"/>
      <c r="F139" s="76" t="s">
        <v>26</v>
      </c>
      <c r="G139" s="26"/>
      <c r="H139" s="26"/>
      <c r="I139" s="26"/>
      <c r="J139" s="26"/>
      <c r="K139" s="26"/>
      <c r="L139" s="77" t="s">
        <v>163</v>
      </c>
      <c r="M139" s="34" t="s">
        <v>92</v>
      </c>
      <c r="N139" s="34" t="s">
        <v>164</v>
      </c>
      <c r="O139" s="35" t="s">
        <v>42</v>
      </c>
      <c r="P139" s="79">
        <v>21</v>
      </c>
      <c r="Q139" s="79">
        <v>15</v>
      </c>
      <c r="R139" s="79">
        <v>15</v>
      </c>
      <c r="S139" s="107"/>
    </row>
    <row r="140" spans="1:24" ht="25.5" customHeight="1" x14ac:dyDescent="0.25">
      <c r="A140" s="212"/>
      <c r="B140" s="158" t="s">
        <v>0</v>
      </c>
      <c r="C140" s="63" t="s">
        <v>0</v>
      </c>
      <c r="D140" s="169" t="s">
        <v>96</v>
      </c>
      <c r="E140" s="170"/>
      <c r="F140" s="62" t="s">
        <v>122</v>
      </c>
      <c r="G140" s="163"/>
      <c r="H140" s="164"/>
      <c r="I140" s="164"/>
      <c r="J140" s="164"/>
      <c r="K140" s="164"/>
      <c r="L140" s="65" t="s">
        <v>163</v>
      </c>
      <c r="M140" s="36" t="s">
        <v>308</v>
      </c>
      <c r="N140" s="48" t="s">
        <v>99</v>
      </c>
      <c r="O140" s="4" t="s">
        <v>20</v>
      </c>
      <c r="P140" s="88">
        <v>2</v>
      </c>
      <c r="Q140" s="88">
        <v>2</v>
      </c>
      <c r="R140" s="88">
        <v>2</v>
      </c>
      <c r="S140" s="107"/>
      <c r="T140" s="255"/>
      <c r="U140" s="255"/>
      <c r="V140" s="255"/>
      <c r="W140" s="255"/>
      <c r="X140" s="255"/>
    </row>
    <row r="141" spans="1:24" ht="13.2" x14ac:dyDescent="0.25">
      <c r="A141" s="212"/>
      <c r="B141" s="159"/>
      <c r="C141" s="157" t="s">
        <v>0</v>
      </c>
      <c r="D141" s="54">
        <v>188714469</v>
      </c>
      <c r="E141" s="55" t="s">
        <v>22</v>
      </c>
      <c r="F141" s="27" t="s">
        <v>27</v>
      </c>
      <c r="G141" s="8">
        <v>118.3</v>
      </c>
      <c r="H141" s="8">
        <v>124.8</v>
      </c>
      <c r="I141" s="8">
        <v>124.1</v>
      </c>
      <c r="J141" s="8">
        <v>124.8</v>
      </c>
      <c r="K141" s="8">
        <v>124.8</v>
      </c>
      <c r="L141" s="28" t="s">
        <v>27</v>
      </c>
      <c r="M141" s="45"/>
      <c r="N141" s="46"/>
      <c r="O141" s="47"/>
      <c r="P141" s="51"/>
      <c r="Q141" s="51"/>
      <c r="R141" s="52"/>
      <c r="S141" s="107"/>
    </row>
    <row r="142" spans="1:24" ht="13.2" x14ac:dyDescent="0.25">
      <c r="A142" s="212"/>
      <c r="B142" s="159"/>
      <c r="C142" s="157"/>
      <c r="D142" s="54">
        <v>188714469</v>
      </c>
      <c r="E142" s="37" t="s">
        <v>305</v>
      </c>
      <c r="F142" s="132" t="s">
        <v>27</v>
      </c>
      <c r="G142" s="8">
        <v>0</v>
      </c>
      <c r="H142" s="8"/>
      <c r="I142" s="8">
        <v>5.3</v>
      </c>
      <c r="J142" s="8">
        <v>5.3</v>
      </c>
      <c r="K142" s="8">
        <v>5.3</v>
      </c>
      <c r="L142" s="28"/>
      <c r="M142" s="45"/>
      <c r="N142" s="46"/>
      <c r="O142" s="47"/>
      <c r="P142" s="51"/>
      <c r="Q142" s="51"/>
      <c r="R142" s="52"/>
      <c r="S142" s="107"/>
    </row>
    <row r="143" spans="1:24" ht="13.2" x14ac:dyDescent="0.25">
      <c r="A143" s="212"/>
      <c r="B143" s="159"/>
      <c r="C143" s="157"/>
      <c r="D143" s="161" t="s">
        <v>30</v>
      </c>
      <c r="E143" s="161"/>
      <c r="F143" s="162"/>
      <c r="G143" s="29">
        <f>SUM(G141:G141)</f>
        <v>118.3</v>
      </c>
      <c r="H143" s="29">
        <f t="shared" ref="H143" si="34">SUM(H141:H141)</f>
        <v>124.8</v>
      </c>
      <c r="I143" s="29">
        <f>SUM(I141:I142)</f>
        <v>129.4</v>
      </c>
      <c r="J143" s="29">
        <f>SUM(J141:J142)</f>
        <v>130.1</v>
      </c>
      <c r="K143" s="29">
        <f>SUM(K141:K142)</f>
        <v>130.1</v>
      </c>
      <c r="L143" s="13" t="s">
        <v>27</v>
      </c>
      <c r="M143" s="30" t="s">
        <v>27</v>
      </c>
      <c r="N143" s="30" t="s">
        <v>27</v>
      </c>
      <c r="O143" s="30" t="s">
        <v>27</v>
      </c>
      <c r="P143" s="30" t="s">
        <v>27</v>
      </c>
      <c r="Q143" s="30" t="s">
        <v>27</v>
      </c>
      <c r="R143" s="30" t="s">
        <v>27</v>
      </c>
      <c r="S143" s="108">
        <f>(I143-G143)/G143</f>
        <v>9.38292476754016E-2</v>
      </c>
    </row>
    <row r="144" spans="1:24" ht="13.2" x14ac:dyDescent="0.25">
      <c r="A144" s="212"/>
      <c r="B144" s="69" t="s">
        <v>0</v>
      </c>
      <c r="C144" s="195" t="s">
        <v>2</v>
      </c>
      <c r="D144" s="195"/>
      <c r="E144" s="195"/>
      <c r="F144" s="196"/>
      <c r="G144" s="31">
        <f>G143</f>
        <v>118.3</v>
      </c>
      <c r="H144" s="31">
        <f t="shared" ref="H144:K145" si="35">H143</f>
        <v>124.8</v>
      </c>
      <c r="I144" s="31">
        <f t="shared" si="35"/>
        <v>129.4</v>
      </c>
      <c r="J144" s="31">
        <f t="shared" si="35"/>
        <v>130.1</v>
      </c>
      <c r="K144" s="31">
        <f t="shared" si="35"/>
        <v>130.1</v>
      </c>
      <c r="L144" s="32" t="s">
        <v>27</v>
      </c>
      <c r="M144" s="33" t="s">
        <v>27</v>
      </c>
      <c r="N144" s="33" t="s">
        <v>27</v>
      </c>
      <c r="O144" s="33" t="s">
        <v>27</v>
      </c>
      <c r="P144" s="33" t="s">
        <v>27</v>
      </c>
      <c r="Q144" s="33" t="s">
        <v>27</v>
      </c>
      <c r="R144" s="33" t="s">
        <v>27</v>
      </c>
      <c r="S144" s="107"/>
    </row>
    <row r="145" spans="1:24" ht="13.2" x14ac:dyDescent="0.25">
      <c r="A145" s="38" t="s">
        <v>36</v>
      </c>
      <c r="B145" s="191" t="s">
        <v>11</v>
      </c>
      <c r="C145" s="192"/>
      <c r="D145" s="192"/>
      <c r="E145" s="192"/>
      <c r="F145" s="192"/>
      <c r="G145" s="39">
        <f>G144</f>
        <v>118.3</v>
      </c>
      <c r="H145" s="39">
        <f t="shared" si="35"/>
        <v>124.8</v>
      </c>
      <c r="I145" s="39">
        <f t="shared" si="35"/>
        <v>129.4</v>
      </c>
      <c r="J145" s="39">
        <f t="shared" si="35"/>
        <v>130.1</v>
      </c>
      <c r="K145" s="39">
        <f t="shared" si="35"/>
        <v>130.1</v>
      </c>
      <c r="L145" s="40" t="s">
        <v>27</v>
      </c>
      <c r="M145" s="41" t="s">
        <v>27</v>
      </c>
      <c r="N145" s="41" t="s">
        <v>27</v>
      </c>
      <c r="O145" s="41" t="s">
        <v>27</v>
      </c>
      <c r="P145" s="41" t="s">
        <v>27</v>
      </c>
      <c r="Q145" s="41" t="s">
        <v>27</v>
      </c>
      <c r="R145" s="41" t="s">
        <v>27</v>
      </c>
      <c r="S145" s="107"/>
    </row>
    <row r="146" spans="1:24" ht="13.2" x14ac:dyDescent="0.25">
      <c r="A146" s="25" t="s">
        <v>37</v>
      </c>
      <c r="B146" s="193" t="s">
        <v>100</v>
      </c>
      <c r="C146" s="193"/>
      <c r="D146" s="193"/>
      <c r="E146" s="193"/>
      <c r="F146" s="193"/>
      <c r="G146" s="193"/>
      <c r="H146" s="193"/>
      <c r="I146" s="193"/>
      <c r="J146" s="193"/>
      <c r="K146" s="193"/>
      <c r="L146" s="193"/>
      <c r="M146" s="193"/>
      <c r="N146" s="193"/>
      <c r="O146" s="193"/>
      <c r="P146" s="193"/>
      <c r="Q146" s="193"/>
      <c r="R146" s="194"/>
      <c r="S146" s="107"/>
    </row>
    <row r="147" spans="1:24" ht="25.5" customHeight="1" x14ac:dyDescent="0.25">
      <c r="A147" s="211" t="s">
        <v>37</v>
      </c>
      <c r="B147" s="206" t="s">
        <v>0</v>
      </c>
      <c r="C147" s="208" t="s">
        <v>101</v>
      </c>
      <c r="D147" s="208"/>
      <c r="E147" s="263"/>
      <c r="F147" s="203" t="s">
        <v>116</v>
      </c>
      <c r="G147" s="219"/>
      <c r="H147" s="220"/>
      <c r="I147" s="220"/>
      <c r="J147" s="220"/>
      <c r="K147" s="220"/>
      <c r="L147" s="203" t="s">
        <v>148</v>
      </c>
      <c r="M147" s="34" t="s">
        <v>95</v>
      </c>
      <c r="N147" s="68" t="s">
        <v>167</v>
      </c>
      <c r="O147" s="35" t="s">
        <v>19</v>
      </c>
      <c r="P147" s="79">
        <v>80</v>
      </c>
      <c r="Q147" s="79">
        <v>80</v>
      </c>
      <c r="R147" s="87">
        <v>80</v>
      </c>
      <c r="S147" s="270"/>
      <c r="T147" s="57"/>
      <c r="U147" s="57"/>
      <c r="V147" s="57"/>
      <c r="W147" s="57"/>
      <c r="X147" s="57"/>
    </row>
    <row r="148" spans="1:24" ht="13.2" x14ac:dyDescent="0.25">
      <c r="A148" s="212"/>
      <c r="B148" s="266"/>
      <c r="C148" s="264"/>
      <c r="D148" s="264"/>
      <c r="E148" s="265"/>
      <c r="F148" s="245"/>
      <c r="G148" s="259"/>
      <c r="H148" s="260"/>
      <c r="I148" s="260"/>
      <c r="J148" s="260"/>
      <c r="K148" s="260"/>
      <c r="L148" s="245"/>
      <c r="M148" s="34" t="s">
        <v>165</v>
      </c>
      <c r="N148" s="80" t="s">
        <v>213</v>
      </c>
      <c r="O148" s="35" t="s">
        <v>19</v>
      </c>
      <c r="P148" s="79">
        <v>100</v>
      </c>
      <c r="Q148" s="79">
        <v>100</v>
      </c>
      <c r="R148" s="87">
        <v>100</v>
      </c>
      <c r="S148" s="272"/>
      <c r="T148" s="57"/>
      <c r="U148" s="57"/>
      <c r="V148" s="57"/>
      <c r="W148" s="57"/>
      <c r="X148" s="57"/>
    </row>
    <row r="149" spans="1:24" ht="25.5" customHeight="1" x14ac:dyDescent="0.25">
      <c r="A149" s="212"/>
      <c r="B149" s="158" t="s">
        <v>0</v>
      </c>
      <c r="C149" s="63" t="s">
        <v>0</v>
      </c>
      <c r="D149" s="169" t="s">
        <v>273</v>
      </c>
      <c r="E149" s="170"/>
      <c r="F149" s="62" t="s">
        <v>29</v>
      </c>
      <c r="G149" s="163"/>
      <c r="H149" s="164"/>
      <c r="I149" s="164"/>
      <c r="J149" s="164"/>
      <c r="K149" s="164"/>
      <c r="L149" s="65" t="s">
        <v>27</v>
      </c>
      <c r="M149" s="36" t="s">
        <v>166</v>
      </c>
      <c r="N149" s="96" t="s">
        <v>103</v>
      </c>
      <c r="O149" s="4" t="s">
        <v>20</v>
      </c>
      <c r="P149" s="88">
        <v>2</v>
      </c>
      <c r="Q149" s="88">
        <v>2</v>
      </c>
      <c r="R149" s="88">
        <v>2</v>
      </c>
      <c r="S149" s="107"/>
      <c r="T149" s="57"/>
      <c r="U149" s="57"/>
      <c r="V149" s="57"/>
      <c r="W149" s="57"/>
      <c r="X149" s="57"/>
    </row>
    <row r="150" spans="1:24" ht="13.2" x14ac:dyDescent="0.25">
      <c r="A150" s="212"/>
      <c r="B150" s="159"/>
      <c r="C150" s="157" t="s">
        <v>0</v>
      </c>
      <c r="D150" s="94">
        <v>188714469</v>
      </c>
      <c r="E150" s="95" t="s">
        <v>22</v>
      </c>
      <c r="F150" s="27" t="s">
        <v>27</v>
      </c>
      <c r="G150" s="8">
        <v>55</v>
      </c>
      <c r="H150" s="8">
        <v>65</v>
      </c>
      <c r="I150" s="8">
        <v>50</v>
      </c>
      <c r="J150" s="8">
        <v>70</v>
      </c>
      <c r="K150" s="8">
        <v>75</v>
      </c>
      <c r="L150" s="28" t="s">
        <v>27</v>
      </c>
      <c r="M150" s="45"/>
      <c r="N150" s="46"/>
      <c r="O150" s="47"/>
      <c r="P150" s="51"/>
      <c r="Q150" s="51"/>
      <c r="R150" s="52"/>
      <c r="S150" s="107"/>
    </row>
    <row r="151" spans="1:24" ht="13.2" x14ac:dyDescent="0.25">
      <c r="A151" s="212"/>
      <c r="B151" s="159"/>
      <c r="C151" s="157"/>
      <c r="D151" s="160" t="s">
        <v>30</v>
      </c>
      <c r="E151" s="161"/>
      <c r="F151" s="162"/>
      <c r="G151" s="29">
        <f>SUM(G150:G150)</f>
        <v>55</v>
      </c>
      <c r="H151" s="29">
        <f t="shared" ref="H151" si="36">SUM(H150:H150)</f>
        <v>65</v>
      </c>
      <c r="I151" s="29">
        <f t="shared" ref="I151" si="37">SUM(I150:I150)</f>
        <v>50</v>
      </c>
      <c r="J151" s="29">
        <f t="shared" ref="J151" si="38">SUM(J150:J150)</f>
        <v>70</v>
      </c>
      <c r="K151" s="29">
        <f t="shared" ref="K151" si="39">SUM(K150:K150)</f>
        <v>75</v>
      </c>
      <c r="L151" s="13" t="s">
        <v>27</v>
      </c>
      <c r="M151" s="30" t="s">
        <v>27</v>
      </c>
      <c r="N151" s="30" t="s">
        <v>27</v>
      </c>
      <c r="O151" s="30" t="s">
        <v>27</v>
      </c>
      <c r="P151" s="30" t="s">
        <v>27</v>
      </c>
      <c r="Q151" s="30" t="s">
        <v>27</v>
      </c>
      <c r="R151" s="30" t="s">
        <v>27</v>
      </c>
      <c r="S151" s="108">
        <f>(I151-G151)/G151</f>
        <v>-9.0909090909090912E-2</v>
      </c>
    </row>
    <row r="152" spans="1:24" ht="13.2" x14ac:dyDescent="0.25">
      <c r="A152" s="212"/>
      <c r="B152" s="69" t="s">
        <v>0</v>
      </c>
      <c r="C152" s="195" t="s">
        <v>2</v>
      </c>
      <c r="D152" s="195"/>
      <c r="E152" s="195"/>
      <c r="F152" s="196"/>
      <c r="G152" s="31">
        <f>G151</f>
        <v>55</v>
      </c>
      <c r="H152" s="31">
        <f t="shared" ref="H152:H153" si="40">H151</f>
        <v>65</v>
      </c>
      <c r="I152" s="31">
        <f t="shared" ref="I152:I153" si="41">I151</f>
        <v>50</v>
      </c>
      <c r="J152" s="31">
        <f t="shared" ref="J152:J153" si="42">J151</f>
        <v>70</v>
      </c>
      <c r="K152" s="31">
        <f t="shared" ref="K152:K153" si="43">K151</f>
        <v>75</v>
      </c>
      <c r="L152" s="32" t="s">
        <v>27</v>
      </c>
      <c r="M152" s="33" t="s">
        <v>27</v>
      </c>
      <c r="N152" s="33" t="s">
        <v>27</v>
      </c>
      <c r="O152" s="33" t="s">
        <v>27</v>
      </c>
      <c r="P152" s="33" t="s">
        <v>27</v>
      </c>
      <c r="Q152" s="33" t="s">
        <v>27</v>
      </c>
      <c r="R152" s="33" t="s">
        <v>27</v>
      </c>
      <c r="S152" s="107"/>
    </row>
    <row r="153" spans="1:24" ht="13.2" x14ac:dyDescent="0.25">
      <c r="A153" s="38" t="s">
        <v>37</v>
      </c>
      <c r="B153" s="191" t="s">
        <v>11</v>
      </c>
      <c r="C153" s="192"/>
      <c r="D153" s="192"/>
      <c r="E153" s="192"/>
      <c r="F153" s="192"/>
      <c r="G153" s="39">
        <f>G152</f>
        <v>55</v>
      </c>
      <c r="H153" s="39">
        <f t="shared" si="40"/>
        <v>65</v>
      </c>
      <c r="I153" s="39">
        <f t="shared" si="41"/>
        <v>50</v>
      </c>
      <c r="J153" s="39">
        <f t="shared" si="42"/>
        <v>70</v>
      </c>
      <c r="K153" s="39">
        <f t="shared" si="43"/>
        <v>75</v>
      </c>
      <c r="L153" s="40" t="s">
        <v>27</v>
      </c>
      <c r="M153" s="41" t="s">
        <v>27</v>
      </c>
      <c r="N153" s="41" t="s">
        <v>27</v>
      </c>
      <c r="O153" s="41" t="s">
        <v>27</v>
      </c>
      <c r="P153" s="41" t="s">
        <v>27</v>
      </c>
      <c r="Q153" s="41" t="s">
        <v>27</v>
      </c>
      <c r="R153" s="41" t="s">
        <v>27</v>
      </c>
      <c r="S153" s="107"/>
    </row>
    <row r="154" spans="1:24" ht="13.2" x14ac:dyDescent="0.25">
      <c r="A154" s="25" t="s">
        <v>38</v>
      </c>
      <c r="B154" s="193" t="s">
        <v>104</v>
      </c>
      <c r="C154" s="193"/>
      <c r="D154" s="193"/>
      <c r="E154" s="193"/>
      <c r="F154" s="193"/>
      <c r="G154" s="193"/>
      <c r="H154" s="193"/>
      <c r="I154" s="193"/>
      <c r="J154" s="193"/>
      <c r="K154" s="193"/>
      <c r="L154" s="193"/>
      <c r="M154" s="193"/>
      <c r="N154" s="193"/>
      <c r="O154" s="193"/>
      <c r="P154" s="193"/>
      <c r="Q154" s="193"/>
      <c r="R154" s="194"/>
      <c r="S154" s="107"/>
    </row>
    <row r="155" spans="1:24" ht="25.5" customHeight="1" x14ac:dyDescent="0.25">
      <c r="A155" s="211" t="s">
        <v>38</v>
      </c>
      <c r="B155" s="49" t="s">
        <v>0</v>
      </c>
      <c r="C155" s="208" t="s">
        <v>105</v>
      </c>
      <c r="D155" s="208"/>
      <c r="E155" s="208"/>
      <c r="F155" s="76" t="s">
        <v>116</v>
      </c>
      <c r="G155" s="261"/>
      <c r="H155" s="262"/>
      <c r="I155" s="262"/>
      <c r="J155" s="262"/>
      <c r="K155" s="262"/>
      <c r="L155" s="77" t="s">
        <v>27</v>
      </c>
      <c r="M155" s="34" t="s">
        <v>98</v>
      </c>
      <c r="N155" s="34" t="s">
        <v>121</v>
      </c>
      <c r="O155" s="35" t="s">
        <v>20</v>
      </c>
      <c r="P155" s="79">
        <v>1</v>
      </c>
      <c r="Q155" s="79">
        <v>1</v>
      </c>
      <c r="R155" s="87">
        <v>1</v>
      </c>
      <c r="S155" s="107"/>
      <c r="T155" s="57"/>
      <c r="U155" s="57"/>
      <c r="V155" s="57"/>
      <c r="W155" s="57"/>
      <c r="X155" s="57"/>
    </row>
    <row r="156" spans="1:24" ht="9" customHeight="1" x14ac:dyDescent="0.25">
      <c r="A156" s="212"/>
      <c r="B156" s="158" t="s">
        <v>0</v>
      </c>
      <c r="C156" s="173" t="s">
        <v>0</v>
      </c>
      <c r="D156" s="169" t="s">
        <v>106</v>
      </c>
      <c r="E156" s="170"/>
      <c r="F156" s="226" t="s">
        <v>29</v>
      </c>
      <c r="G156" s="163"/>
      <c r="H156" s="164"/>
      <c r="I156" s="164"/>
      <c r="J156" s="164"/>
      <c r="K156" s="164"/>
      <c r="L156" s="267" t="s">
        <v>27</v>
      </c>
      <c r="M156" s="36" t="s">
        <v>168</v>
      </c>
      <c r="N156" s="96" t="s">
        <v>107</v>
      </c>
      <c r="O156" s="4" t="s">
        <v>20</v>
      </c>
      <c r="P156" s="88">
        <v>20</v>
      </c>
      <c r="Q156" s="88">
        <v>20</v>
      </c>
      <c r="R156" s="88">
        <v>20</v>
      </c>
      <c r="S156" s="270"/>
      <c r="T156" s="57"/>
      <c r="U156" s="57"/>
      <c r="V156" s="57"/>
      <c r="W156" s="57"/>
      <c r="X156" s="57"/>
    </row>
    <row r="157" spans="1:24" ht="9" customHeight="1" x14ac:dyDescent="0.25">
      <c r="A157" s="212"/>
      <c r="B157" s="159"/>
      <c r="C157" s="174"/>
      <c r="D157" s="171"/>
      <c r="E157" s="172"/>
      <c r="F157" s="227"/>
      <c r="G157" s="165"/>
      <c r="H157" s="166"/>
      <c r="I157" s="166"/>
      <c r="J157" s="166"/>
      <c r="K157" s="166"/>
      <c r="L157" s="268"/>
      <c r="M157" s="36" t="s">
        <v>230</v>
      </c>
      <c r="N157" s="99" t="s">
        <v>223</v>
      </c>
      <c r="O157" s="73" t="s">
        <v>20</v>
      </c>
      <c r="P157" s="88">
        <v>25</v>
      </c>
      <c r="Q157" s="88">
        <v>25</v>
      </c>
      <c r="R157" s="88">
        <v>25</v>
      </c>
      <c r="S157" s="271"/>
      <c r="T157" s="57"/>
      <c r="U157" s="57"/>
      <c r="V157" s="57"/>
      <c r="W157" s="57"/>
      <c r="X157" s="57"/>
    </row>
    <row r="158" spans="1:24" ht="9" customHeight="1" x14ac:dyDescent="0.25">
      <c r="A158" s="212"/>
      <c r="B158" s="159"/>
      <c r="C158" s="174"/>
      <c r="D158" s="171"/>
      <c r="E158" s="172"/>
      <c r="F158" s="227"/>
      <c r="G158" s="165"/>
      <c r="H158" s="166"/>
      <c r="I158" s="166"/>
      <c r="J158" s="166"/>
      <c r="K158" s="166"/>
      <c r="L158" s="268"/>
      <c r="M158" s="36" t="s">
        <v>231</v>
      </c>
      <c r="N158" s="48" t="s">
        <v>224</v>
      </c>
      <c r="O158" s="73" t="s">
        <v>20</v>
      </c>
      <c r="P158" s="88">
        <v>25</v>
      </c>
      <c r="Q158" s="88">
        <v>25</v>
      </c>
      <c r="R158" s="88">
        <v>25</v>
      </c>
      <c r="S158" s="271"/>
      <c r="T158" s="57"/>
      <c r="U158" s="57"/>
      <c r="V158" s="57"/>
      <c r="W158" s="57"/>
      <c r="X158" s="57"/>
    </row>
    <row r="159" spans="1:24" ht="9" customHeight="1" x14ac:dyDescent="0.25">
      <c r="A159" s="212"/>
      <c r="B159" s="159"/>
      <c r="C159" s="228"/>
      <c r="D159" s="229"/>
      <c r="E159" s="230"/>
      <c r="F159" s="231"/>
      <c r="G159" s="167"/>
      <c r="H159" s="168"/>
      <c r="I159" s="168"/>
      <c r="J159" s="168"/>
      <c r="K159" s="168"/>
      <c r="L159" s="269"/>
      <c r="M159" s="36" t="s">
        <v>248</v>
      </c>
      <c r="N159" s="91" t="s">
        <v>249</v>
      </c>
      <c r="O159" s="73" t="s">
        <v>20</v>
      </c>
      <c r="P159" s="100">
        <v>30</v>
      </c>
      <c r="Q159" s="100">
        <v>30</v>
      </c>
      <c r="R159" s="101">
        <v>30</v>
      </c>
      <c r="S159" s="272"/>
      <c r="T159" s="57"/>
      <c r="U159" s="57"/>
      <c r="V159" s="57"/>
      <c r="W159" s="57"/>
      <c r="X159" s="57"/>
    </row>
    <row r="160" spans="1:24" ht="13.2" x14ac:dyDescent="0.25">
      <c r="A160" s="212"/>
      <c r="B160" s="159"/>
      <c r="C160" s="157" t="s">
        <v>0</v>
      </c>
      <c r="D160" s="54">
        <v>188714469</v>
      </c>
      <c r="E160" s="55" t="s">
        <v>22</v>
      </c>
      <c r="F160" s="27" t="s">
        <v>27</v>
      </c>
      <c r="G160" s="8">
        <v>4</v>
      </c>
      <c r="H160" s="8">
        <v>4</v>
      </c>
      <c r="I160" s="8">
        <v>4</v>
      </c>
      <c r="J160" s="8">
        <v>4</v>
      </c>
      <c r="K160" s="8">
        <v>4</v>
      </c>
      <c r="L160" s="13" t="s">
        <v>27</v>
      </c>
      <c r="M160" s="45"/>
      <c r="N160" s="46"/>
      <c r="O160" s="47"/>
      <c r="P160" s="51"/>
      <c r="Q160" s="51"/>
      <c r="R160" s="52"/>
      <c r="S160" s="107"/>
    </row>
    <row r="161" spans="1:24" ht="13.2" x14ac:dyDescent="0.25">
      <c r="A161" s="212"/>
      <c r="B161" s="159"/>
      <c r="C161" s="157"/>
      <c r="D161" s="160" t="s">
        <v>30</v>
      </c>
      <c r="E161" s="161"/>
      <c r="F161" s="162"/>
      <c r="G161" s="29">
        <f>SUM(G160:G160)</f>
        <v>4</v>
      </c>
      <c r="H161" s="29">
        <f t="shared" ref="H161" si="44">SUM(H160:H160)</f>
        <v>4</v>
      </c>
      <c r="I161" s="29">
        <f t="shared" ref="I161" si="45">SUM(I160:I160)</f>
        <v>4</v>
      </c>
      <c r="J161" s="29">
        <f t="shared" ref="J161" si="46">SUM(J160:J160)</f>
        <v>4</v>
      </c>
      <c r="K161" s="29">
        <f t="shared" ref="K161" si="47">SUM(K160:K160)</f>
        <v>4</v>
      </c>
      <c r="L161" s="13" t="s">
        <v>27</v>
      </c>
      <c r="M161" s="30" t="s">
        <v>27</v>
      </c>
      <c r="N161" s="30" t="s">
        <v>27</v>
      </c>
      <c r="O161" s="30" t="s">
        <v>27</v>
      </c>
      <c r="P161" s="30" t="s">
        <v>27</v>
      </c>
      <c r="Q161" s="30" t="s">
        <v>27</v>
      </c>
      <c r="R161" s="30" t="s">
        <v>27</v>
      </c>
      <c r="S161" s="108">
        <f>(I161-G161)/G161</f>
        <v>0</v>
      </c>
    </row>
    <row r="162" spans="1:24" ht="13.2" x14ac:dyDescent="0.25">
      <c r="A162" s="212"/>
      <c r="B162" s="69" t="s">
        <v>0</v>
      </c>
      <c r="C162" s="195" t="s">
        <v>2</v>
      </c>
      <c r="D162" s="195"/>
      <c r="E162" s="195"/>
      <c r="F162" s="196"/>
      <c r="G162" s="31">
        <f>G161</f>
        <v>4</v>
      </c>
      <c r="H162" s="31">
        <f t="shared" ref="H162:H163" si="48">H161</f>
        <v>4</v>
      </c>
      <c r="I162" s="31">
        <f t="shared" ref="I162:I163" si="49">I161</f>
        <v>4</v>
      </c>
      <c r="J162" s="31">
        <f t="shared" ref="J162:J163" si="50">J161</f>
        <v>4</v>
      </c>
      <c r="K162" s="31">
        <f t="shared" ref="K162:K163" si="51">K161</f>
        <v>4</v>
      </c>
      <c r="L162" s="32" t="s">
        <v>27</v>
      </c>
      <c r="M162" s="33" t="s">
        <v>27</v>
      </c>
      <c r="N162" s="33" t="s">
        <v>27</v>
      </c>
      <c r="O162" s="33" t="s">
        <v>27</v>
      </c>
      <c r="P162" s="33" t="s">
        <v>27</v>
      </c>
      <c r="Q162" s="33" t="s">
        <v>27</v>
      </c>
      <c r="R162" s="33" t="s">
        <v>27</v>
      </c>
      <c r="S162" s="107"/>
    </row>
    <row r="163" spans="1:24" ht="13.2" x14ac:dyDescent="0.25">
      <c r="A163" s="38" t="s">
        <v>38</v>
      </c>
      <c r="B163" s="191" t="s">
        <v>11</v>
      </c>
      <c r="C163" s="192"/>
      <c r="D163" s="192"/>
      <c r="E163" s="192"/>
      <c r="F163" s="192"/>
      <c r="G163" s="39">
        <f>G162</f>
        <v>4</v>
      </c>
      <c r="H163" s="39">
        <f t="shared" si="48"/>
        <v>4</v>
      </c>
      <c r="I163" s="39">
        <f t="shared" si="49"/>
        <v>4</v>
      </c>
      <c r="J163" s="39">
        <f t="shared" si="50"/>
        <v>4</v>
      </c>
      <c r="K163" s="39">
        <f t="shared" si="51"/>
        <v>4</v>
      </c>
      <c r="L163" s="40" t="s">
        <v>27</v>
      </c>
      <c r="M163" s="41" t="s">
        <v>27</v>
      </c>
      <c r="N163" s="41" t="s">
        <v>27</v>
      </c>
      <c r="O163" s="41" t="s">
        <v>27</v>
      </c>
      <c r="P163" s="41" t="s">
        <v>27</v>
      </c>
      <c r="Q163" s="41" t="s">
        <v>27</v>
      </c>
      <c r="R163" s="41" t="s">
        <v>27</v>
      </c>
      <c r="S163" s="107"/>
    </row>
    <row r="164" spans="1:24" ht="13.2" x14ac:dyDescent="0.25">
      <c r="A164" s="25" t="s">
        <v>39</v>
      </c>
      <c r="B164" s="193" t="s">
        <v>108</v>
      </c>
      <c r="C164" s="193"/>
      <c r="D164" s="193"/>
      <c r="E164" s="193"/>
      <c r="F164" s="193"/>
      <c r="G164" s="193"/>
      <c r="H164" s="193"/>
      <c r="I164" s="193"/>
      <c r="J164" s="193"/>
      <c r="K164" s="193"/>
      <c r="L164" s="193"/>
      <c r="M164" s="193"/>
      <c r="N164" s="193"/>
      <c r="O164" s="193"/>
      <c r="P164" s="193"/>
      <c r="Q164" s="193"/>
      <c r="R164" s="194"/>
      <c r="S164" s="107"/>
    </row>
    <row r="165" spans="1:24" ht="25.5" customHeight="1" x14ac:dyDescent="0.25">
      <c r="A165" s="211" t="s">
        <v>39</v>
      </c>
      <c r="B165" s="49" t="s">
        <v>0</v>
      </c>
      <c r="C165" s="208" t="s">
        <v>111</v>
      </c>
      <c r="D165" s="208"/>
      <c r="E165" s="208"/>
      <c r="F165" s="76" t="s">
        <v>26</v>
      </c>
      <c r="G165" s="26"/>
      <c r="H165" s="26"/>
      <c r="I165" s="26"/>
      <c r="J165" s="26"/>
      <c r="K165" s="26"/>
      <c r="L165" s="77" t="s">
        <v>169</v>
      </c>
      <c r="M165" s="34" t="s">
        <v>102</v>
      </c>
      <c r="N165" s="34" t="s">
        <v>109</v>
      </c>
      <c r="O165" s="35" t="s">
        <v>42</v>
      </c>
      <c r="P165" s="79">
        <v>5</v>
      </c>
      <c r="Q165" s="79">
        <v>5</v>
      </c>
      <c r="R165" s="87">
        <v>5</v>
      </c>
      <c r="S165" s="107"/>
    </row>
    <row r="166" spans="1:24" ht="23.25" customHeight="1" x14ac:dyDescent="0.25">
      <c r="A166" s="212"/>
      <c r="B166" s="158" t="s">
        <v>0</v>
      </c>
      <c r="C166" s="240" t="s">
        <v>0</v>
      </c>
      <c r="D166" s="169" t="s">
        <v>110</v>
      </c>
      <c r="E166" s="170"/>
      <c r="F166" s="226" t="s">
        <v>122</v>
      </c>
      <c r="G166" s="163"/>
      <c r="H166" s="164"/>
      <c r="I166" s="164"/>
      <c r="J166" s="164"/>
      <c r="K166" s="164"/>
      <c r="L166" s="267" t="s">
        <v>169</v>
      </c>
      <c r="M166" s="36" t="s">
        <v>170</v>
      </c>
      <c r="N166" s="48" t="s">
        <v>172</v>
      </c>
      <c r="O166" s="4" t="s">
        <v>42</v>
      </c>
      <c r="P166" s="88">
        <v>5</v>
      </c>
      <c r="Q166" s="88">
        <v>5</v>
      </c>
      <c r="R166" s="88">
        <v>5</v>
      </c>
      <c r="S166" s="107"/>
      <c r="T166" s="72"/>
      <c r="U166" s="72"/>
      <c r="V166" s="72"/>
      <c r="W166" s="72"/>
      <c r="X166" s="72"/>
    </row>
    <row r="167" spans="1:24" ht="23.25" customHeight="1" x14ac:dyDescent="0.25">
      <c r="A167" s="212"/>
      <c r="B167" s="159"/>
      <c r="C167" s="241"/>
      <c r="D167" s="171"/>
      <c r="E167" s="172"/>
      <c r="F167" s="227"/>
      <c r="G167" s="165"/>
      <c r="H167" s="166"/>
      <c r="I167" s="166"/>
      <c r="J167" s="166"/>
      <c r="K167" s="166"/>
      <c r="L167" s="268"/>
      <c r="M167" s="36" t="s">
        <v>171</v>
      </c>
      <c r="N167" s="48" t="s">
        <v>112</v>
      </c>
      <c r="O167" s="4" t="s">
        <v>20</v>
      </c>
      <c r="P167" s="88">
        <v>5</v>
      </c>
      <c r="Q167" s="88">
        <v>5</v>
      </c>
      <c r="R167" s="88">
        <v>5</v>
      </c>
      <c r="S167" s="107"/>
    </row>
    <row r="168" spans="1:24" ht="13.2" x14ac:dyDescent="0.25">
      <c r="A168" s="212"/>
      <c r="B168" s="159"/>
      <c r="C168" s="157" t="s">
        <v>0</v>
      </c>
      <c r="D168" s="54">
        <v>188714469</v>
      </c>
      <c r="E168" s="55" t="s">
        <v>22</v>
      </c>
      <c r="F168" s="27" t="s">
        <v>27</v>
      </c>
      <c r="G168" s="8">
        <v>40</v>
      </c>
      <c r="H168" s="8">
        <v>41</v>
      </c>
      <c r="I168" s="8">
        <v>40</v>
      </c>
      <c r="J168" s="8">
        <v>49</v>
      </c>
      <c r="K168" s="8">
        <v>53</v>
      </c>
      <c r="L168" s="28" t="s">
        <v>27</v>
      </c>
      <c r="M168" s="45"/>
      <c r="N168" s="46"/>
      <c r="O168" s="47"/>
      <c r="P168" s="51"/>
      <c r="Q168" s="51"/>
      <c r="R168" s="52"/>
      <c r="S168" s="107"/>
    </row>
    <row r="169" spans="1:24" ht="13.2" x14ac:dyDescent="0.25">
      <c r="A169" s="212"/>
      <c r="B169" s="159"/>
      <c r="C169" s="157"/>
      <c r="D169" s="160" t="s">
        <v>30</v>
      </c>
      <c r="E169" s="161"/>
      <c r="F169" s="162"/>
      <c r="G169" s="29">
        <f>SUM(G168:G168)</f>
        <v>40</v>
      </c>
      <c r="H169" s="29">
        <f t="shared" ref="H169:K169" si="52">SUM(H168:H168)</f>
        <v>41</v>
      </c>
      <c r="I169" s="29">
        <f t="shared" si="52"/>
        <v>40</v>
      </c>
      <c r="J169" s="29">
        <f t="shared" si="52"/>
        <v>49</v>
      </c>
      <c r="K169" s="29">
        <f t="shared" si="52"/>
        <v>53</v>
      </c>
      <c r="L169" s="13" t="s">
        <v>27</v>
      </c>
      <c r="M169" s="30" t="s">
        <v>27</v>
      </c>
      <c r="N169" s="30" t="s">
        <v>27</v>
      </c>
      <c r="O169" s="30" t="s">
        <v>27</v>
      </c>
      <c r="P169" s="30" t="s">
        <v>27</v>
      </c>
      <c r="Q169" s="30" t="s">
        <v>27</v>
      </c>
      <c r="R169" s="30" t="s">
        <v>27</v>
      </c>
      <c r="S169" s="108">
        <f>(I169-G169)/G169</f>
        <v>0</v>
      </c>
    </row>
    <row r="170" spans="1:24" ht="13.2" x14ac:dyDescent="0.25">
      <c r="A170" s="212"/>
      <c r="B170" s="69" t="s">
        <v>0</v>
      </c>
      <c r="C170" s="195" t="s">
        <v>2</v>
      </c>
      <c r="D170" s="195"/>
      <c r="E170" s="195"/>
      <c r="F170" s="196"/>
      <c r="G170" s="31">
        <f>G169</f>
        <v>40</v>
      </c>
      <c r="H170" s="31">
        <f t="shared" ref="H170:K171" si="53">H169</f>
        <v>41</v>
      </c>
      <c r="I170" s="31">
        <f t="shared" si="53"/>
        <v>40</v>
      </c>
      <c r="J170" s="31">
        <f t="shared" si="53"/>
        <v>49</v>
      </c>
      <c r="K170" s="31">
        <f t="shared" si="53"/>
        <v>53</v>
      </c>
      <c r="L170" s="32" t="s">
        <v>27</v>
      </c>
      <c r="M170" s="33" t="s">
        <v>27</v>
      </c>
      <c r="N170" s="33" t="s">
        <v>27</v>
      </c>
      <c r="O170" s="33" t="s">
        <v>27</v>
      </c>
      <c r="P170" s="33" t="s">
        <v>27</v>
      </c>
      <c r="Q170" s="33" t="s">
        <v>27</v>
      </c>
      <c r="R170" s="33" t="s">
        <v>27</v>
      </c>
      <c r="S170" s="107"/>
    </row>
    <row r="171" spans="1:24" ht="13.2" x14ac:dyDescent="0.25">
      <c r="A171" s="38" t="s">
        <v>39</v>
      </c>
      <c r="B171" s="191" t="s">
        <v>11</v>
      </c>
      <c r="C171" s="192"/>
      <c r="D171" s="192"/>
      <c r="E171" s="192"/>
      <c r="F171" s="192"/>
      <c r="G171" s="39">
        <f>G170</f>
        <v>40</v>
      </c>
      <c r="H171" s="39">
        <f t="shared" si="53"/>
        <v>41</v>
      </c>
      <c r="I171" s="39">
        <f t="shared" si="53"/>
        <v>40</v>
      </c>
      <c r="J171" s="39">
        <f t="shared" si="53"/>
        <v>49</v>
      </c>
      <c r="K171" s="39">
        <f t="shared" si="53"/>
        <v>53</v>
      </c>
      <c r="L171" s="40" t="s">
        <v>27</v>
      </c>
      <c r="M171" s="41" t="s">
        <v>27</v>
      </c>
      <c r="N171" s="41" t="s">
        <v>27</v>
      </c>
      <c r="O171" s="41" t="s">
        <v>27</v>
      </c>
      <c r="P171" s="41" t="s">
        <v>27</v>
      </c>
      <c r="Q171" s="41" t="s">
        <v>27</v>
      </c>
      <c r="R171" s="41" t="s">
        <v>27</v>
      </c>
      <c r="S171" s="107"/>
    </row>
    <row r="172" spans="1:24" ht="13.2" x14ac:dyDescent="0.25">
      <c r="A172" s="189" t="s">
        <v>3</v>
      </c>
      <c r="B172" s="190"/>
      <c r="C172" s="190"/>
      <c r="D172" s="190"/>
      <c r="E172" s="190"/>
      <c r="F172" s="190"/>
      <c r="G172" s="42">
        <f>G112+G137+G145+G153+G163+G171</f>
        <v>9770.4110000000001</v>
      </c>
      <c r="H172" s="42">
        <f>H112+H137+H145+H153+H163+H171</f>
        <v>12248.335999999999</v>
      </c>
      <c r="I172" s="42">
        <f>I112+I137+I145+I153+I163+I171</f>
        <v>10655.192999999999</v>
      </c>
      <c r="J172" s="42">
        <f>J112+J137+J145+J153+J163+J171</f>
        <v>13595.546</v>
      </c>
      <c r="K172" s="42">
        <f>K112+K137+K145+K153+K163+K171</f>
        <v>14264.664000000001</v>
      </c>
      <c r="L172" s="12" t="s">
        <v>27</v>
      </c>
      <c r="M172" s="43" t="s">
        <v>27</v>
      </c>
      <c r="N172" s="43" t="s">
        <v>27</v>
      </c>
      <c r="O172" s="43" t="s">
        <v>27</v>
      </c>
      <c r="P172" s="43" t="s">
        <v>27</v>
      </c>
      <c r="Q172" s="43" t="s">
        <v>27</v>
      </c>
      <c r="R172" s="43" t="s">
        <v>27</v>
      </c>
      <c r="S172" s="107"/>
    </row>
    <row r="173" spans="1:24" ht="13.2" x14ac:dyDescent="0.25">
      <c r="A173" s="44" t="s">
        <v>33</v>
      </c>
    </row>
    <row r="174" spans="1:24" ht="16.5" customHeight="1" x14ac:dyDescent="0.25">
      <c r="A174" s="44" t="s">
        <v>35</v>
      </c>
    </row>
    <row r="175" spans="1:24" ht="13.2" x14ac:dyDescent="0.25">
      <c r="A175" s="44" t="s">
        <v>34</v>
      </c>
    </row>
    <row r="176" spans="1:24" ht="25.5" hidden="1" customHeight="1" thickBot="1" x14ac:dyDescent="0.3">
      <c r="A176" s="197" t="s">
        <v>5</v>
      </c>
      <c r="B176" s="197"/>
      <c r="C176" s="197"/>
      <c r="D176" s="197"/>
      <c r="E176" s="197"/>
      <c r="F176" s="197"/>
      <c r="G176" s="197"/>
      <c r="H176" s="197"/>
      <c r="I176" s="197"/>
      <c r="J176" s="197"/>
      <c r="K176" s="197"/>
    </row>
    <row r="177" spans="1:11" ht="25.5" hidden="1" customHeight="1" x14ac:dyDescent="0.25">
      <c r="A177" s="179" t="s">
        <v>6</v>
      </c>
      <c r="B177" s="180"/>
      <c r="C177" s="180"/>
      <c r="D177" s="9" t="s">
        <v>21</v>
      </c>
      <c r="E177" s="178" t="s">
        <v>22</v>
      </c>
      <c r="F177" s="178"/>
      <c r="G177" s="11">
        <f>G168+G160+G141+G134+G129+G122+G119+G109+G106+G93+G90+G83+G71+G67+G63+G60+G33+G150+G27</f>
        <v>6045.26</v>
      </c>
      <c r="H177" s="11">
        <f t="shared" ref="H177:K177" si="54">H168+H160+H141+H134+H129+H122+H119+H109+H106+H93+H90+H83+H71+H67+H63+H60+H33+H150+H27</f>
        <v>8257.2000000000007</v>
      </c>
      <c r="I177" s="11">
        <f t="shared" si="54"/>
        <v>7107.3</v>
      </c>
      <c r="J177" s="11">
        <f t="shared" si="54"/>
        <v>9394.5800000000017</v>
      </c>
      <c r="K177" s="112">
        <f t="shared" si="54"/>
        <v>9861.5950000000012</v>
      </c>
    </row>
    <row r="178" spans="1:11" ht="25.5" hidden="1" customHeight="1" x14ac:dyDescent="0.25">
      <c r="A178" s="181"/>
      <c r="B178" s="182"/>
      <c r="C178" s="182"/>
      <c r="D178" s="10" t="s">
        <v>28</v>
      </c>
      <c r="E178" s="177" t="s">
        <v>23</v>
      </c>
      <c r="F178" s="177"/>
      <c r="G178" s="14">
        <f>G101+G94+G84+G64+G52+G48+G45+G42+G34+G28+G26+G21+G17+G72</f>
        <v>3664.5509999999999</v>
      </c>
      <c r="H178" s="14">
        <f t="shared" ref="H178" si="55">H101+H94+H84+H64+H52+H48+H45+H42+H34+H28+H26+H21+H17+H72</f>
        <v>3928.136</v>
      </c>
      <c r="I178" s="14">
        <f>I101+I94+I84+I64+I52+I53+I54+I48+I45+I42+I142+I34+I28+I26+I21+I17+I72</f>
        <v>3477.893</v>
      </c>
      <c r="J178" s="14">
        <v>4136.9660000000003</v>
      </c>
      <c r="K178" s="113">
        <f>K101+K94+K84+K64+K52+K48+K45+K42+K34+K28+K26+K21+K17+K72+K142</f>
        <v>4337.969000000001</v>
      </c>
    </row>
    <row r="179" spans="1:11" ht="25.5" hidden="1" customHeight="1" x14ac:dyDescent="0.25">
      <c r="A179" s="181"/>
      <c r="B179" s="182"/>
      <c r="C179" s="182"/>
      <c r="D179" s="10" t="s">
        <v>24</v>
      </c>
      <c r="E179" s="177" t="s">
        <v>25</v>
      </c>
      <c r="F179" s="177"/>
      <c r="G179" s="14">
        <f>G130+G95+G85</f>
        <v>60.6</v>
      </c>
      <c r="H179" s="14">
        <f>H130+H95+H85</f>
        <v>63</v>
      </c>
      <c r="I179" s="14">
        <f>I130+I95+I85</f>
        <v>70</v>
      </c>
      <c r="J179" s="14">
        <f>J130+J95+J85</f>
        <v>64</v>
      </c>
      <c r="K179" s="113">
        <f>K130+K95+K85</f>
        <v>65.099999999999994</v>
      </c>
    </row>
    <row r="180" spans="1:11" ht="13.8" hidden="1" thickBot="1" x14ac:dyDescent="0.3">
      <c r="A180" s="183" t="s">
        <v>3</v>
      </c>
      <c r="B180" s="184"/>
      <c r="C180" s="184"/>
      <c r="D180" s="184"/>
      <c r="E180" s="184"/>
      <c r="F180" s="184"/>
      <c r="G180" s="15">
        <f>SUM(G177:G179)</f>
        <v>9770.4110000000001</v>
      </c>
      <c r="H180" s="15">
        <f t="shared" ref="H180:K180" si="56">SUM(H177:H179)</f>
        <v>12248.336000000001</v>
      </c>
      <c r="I180" s="15">
        <f t="shared" si="56"/>
        <v>10655.192999999999</v>
      </c>
      <c r="J180" s="15">
        <f t="shared" si="56"/>
        <v>13595.546000000002</v>
      </c>
      <c r="K180" s="114">
        <f t="shared" si="56"/>
        <v>14264.664000000002</v>
      </c>
    </row>
    <row r="181" spans="1:11" ht="13.2" hidden="1" x14ac:dyDescent="0.25">
      <c r="A181" s="185" t="s">
        <v>9</v>
      </c>
      <c r="B181" s="186"/>
      <c r="C181" s="186"/>
      <c r="D181" s="186"/>
      <c r="E181" s="186"/>
      <c r="F181" s="186"/>
      <c r="G181" s="16"/>
      <c r="H181" s="16"/>
      <c r="I181" s="16"/>
      <c r="J181" s="16"/>
      <c r="K181" s="17"/>
    </row>
    <row r="182" spans="1:11" ht="13.2" hidden="1" x14ac:dyDescent="0.25">
      <c r="A182" s="187" t="s">
        <v>7</v>
      </c>
      <c r="B182" s="188"/>
      <c r="C182" s="188"/>
      <c r="D182" s="188"/>
      <c r="E182" s="188"/>
      <c r="F182" s="188"/>
      <c r="G182" s="18">
        <f>G120+G135+G143+G169+G107</f>
        <v>349.4</v>
      </c>
      <c r="H182" s="18">
        <f t="shared" ref="H182:K182" si="57">H120+H135+H143+H169+H107</f>
        <v>362.6</v>
      </c>
      <c r="I182" s="18">
        <f t="shared" si="57"/>
        <v>415.6</v>
      </c>
      <c r="J182" s="18">
        <f t="shared" si="57"/>
        <v>281.63</v>
      </c>
      <c r="K182" s="115">
        <f t="shared" si="57"/>
        <v>290.94299999999998</v>
      </c>
    </row>
    <row r="183" spans="1:11" ht="13.8" hidden="1" thickBot="1" x14ac:dyDescent="0.3">
      <c r="A183" s="175" t="s">
        <v>8</v>
      </c>
      <c r="B183" s="176"/>
      <c r="C183" s="176"/>
      <c r="D183" s="176"/>
      <c r="E183" s="176"/>
      <c r="F183" s="176"/>
      <c r="G183" s="19">
        <f>G172-G182</f>
        <v>9421.0110000000004</v>
      </c>
      <c r="H183" s="19">
        <f t="shared" ref="H183:K183" si="58">H172-H182</f>
        <v>11885.735999999999</v>
      </c>
      <c r="I183" s="19">
        <f t="shared" si="58"/>
        <v>10239.592999999999</v>
      </c>
      <c r="J183" s="19">
        <f t="shared" si="58"/>
        <v>13313.916000000001</v>
      </c>
      <c r="K183" s="116">
        <f t="shared" si="58"/>
        <v>13973.721000000001</v>
      </c>
    </row>
    <row r="184" spans="1:11" ht="25.5" hidden="1" customHeight="1" x14ac:dyDescent="0.25">
      <c r="F184" s="20"/>
      <c r="G184" s="20"/>
      <c r="H184" s="5"/>
      <c r="I184" s="5"/>
      <c r="J184" s="5"/>
      <c r="K184" s="5"/>
    </row>
    <row r="185" spans="1:11" ht="25.5" hidden="1" customHeight="1" x14ac:dyDescent="0.25">
      <c r="D185" s="1" t="s">
        <v>31</v>
      </c>
      <c r="F185" s="20"/>
      <c r="G185" s="21">
        <f>G180-G172</f>
        <v>0</v>
      </c>
      <c r="H185" s="21">
        <f t="shared" ref="H185:K185" si="59">H180-H172</f>
        <v>0</v>
      </c>
      <c r="I185" s="21">
        <f t="shared" si="59"/>
        <v>0</v>
      </c>
      <c r="J185" s="21">
        <f t="shared" si="59"/>
        <v>0</v>
      </c>
      <c r="K185" s="21">
        <f t="shared" si="59"/>
        <v>0</v>
      </c>
    </row>
    <row r="186" spans="1:11" ht="25.5" hidden="1" customHeight="1" x14ac:dyDescent="0.25">
      <c r="G186" s="105">
        <f>G182+G183-G172</f>
        <v>0</v>
      </c>
      <c r="H186" s="105">
        <f t="shared" ref="H186:K186" si="60">H182+H183-H172</f>
        <v>0</v>
      </c>
      <c r="I186" s="105">
        <f t="shared" si="60"/>
        <v>0</v>
      </c>
      <c r="J186" s="105">
        <f t="shared" si="60"/>
        <v>0</v>
      </c>
      <c r="K186" s="105">
        <f t="shared" si="60"/>
        <v>0</v>
      </c>
    </row>
  </sheetData>
  <mergeCells count="252">
    <mergeCell ref="A165:A170"/>
    <mergeCell ref="C165:E165"/>
    <mergeCell ref="C170:F170"/>
    <mergeCell ref="A155:A162"/>
    <mergeCell ref="C155:E155"/>
    <mergeCell ref="B156:B161"/>
    <mergeCell ref="L71:L72"/>
    <mergeCell ref="D156:E159"/>
    <mergeCell ref="C156:C159"/>
    <mergeCell ref="G156:K159"/>
    <mergeCell ref="F156:F159"/>
    <mergeCell ref="D126:E128"/>
    <mergeCell ref="C126:C128"/>
    <mergeCell ref="F126:F128"/>
    <mergeCell ref="G126:K128"/>
    <mergeCell ref="L126:L128"/>
    <mergeCell ref="G125:K125"/>
    <mergeCell ref="L132:L133"/>
    <mergeCell ref="G132:K133"/>
    <mergeCell ref="F132:F133"/>
    <mergeCell ref="D132:E133"/>
    <mergeCell ref="C162:F162"/>
    <mergeCell ref="B163:F163"/>
    <mergeCell ref="B164:R164"/>
    <mergeCell ref="B171:F171"/>
    <mergeCell ref="B166:B169"/>
    <mergeCell ref="C166:C167"/>
    <mergeCell ref="D166:E167"/>
    <mergeCell ref="F166:F167"/>
    <mergeCell ref="G166:K167"/>
    <mergeCell ref="L166:L167"/>
    <mergeCell ref="C168:C169"/>
    <mergeCell ref="D169:F169"/>
    <mergeCell ref="S156:S159"/>
    <mergeCell ref="S147:S148"/>
    <mergeCell ref="A8:S8"/>
    <mergeCell ref="A147:A152"/>
    <mergeCell ref="B149:B151"/>
    <mergeCell ref="D149:E149"/>
    <mergeCell ref="G149:K149"/>
    <mergeCell ref="C150:C151"/>
    <mergeCell ref="D151:F151"/>
    <mergeCell ref="C152:F152"/>
    <mergeCell ref="C132:C133"/>
    <mergeCell ref="A114:A136"/>
    <mergeCell ref="L116:L118"/>
    <mergeCell ref="C125:E125"/>
    <mergeCell ref="B126:B135"/>
    <mergeCell ref="C129:C131"/>
    <mergeCell ref="D131:F131"/>
    <mergeCell ref="C136:F136"/>
    <mergeCell ref="B114:B115"/>
    <mergeCell ref="C114:E115"/>
    <mergeCell ref="F114:F115"/>
    <mergeCell ref="L19:L20"/>
    <mergeCell ref="B75:B77"/>
    <mergeCell ref="C75:E77"/>
    <mergeCell ref="A139:A144"/>
    <mergeCell ref="C139:E139"/>
    <mergeCell ref="B140:B143"/>
    <mergeCell ref="D140:E140"/>
    <mergeCell ref="G140:K140"/>
    <mergeCell ref="C144:F144"/>
    <mergeCell ref="C160:C161"/>
    <mergeCell ref="D161:F161"/>
    <mergeCell ref="F147:F148"/>
    <mergeCell ref="G147:K148"/>
    <mergeCell ref="C141:C143"/>
    <mergeCell ref="D143:F143"/>
    <mergeCell ref="B145:F145"/>
    <mergeCell ref="B146:R146"/>
    <mergeCell ref="L147:L148"/>
    <mergeCell ref="G155:K155"/>
    <mergeCell ref="C147:E148"/>
    <mergeCell ref="B147:B148"/>
    <mergeCell ref="B153:F153"/>
    <mergeCell ref="B154:R154"/>
    <mergeCell ref="L156:L159"/>
    <mergeCell ref="D116:E118"/>
    <mergeCell ref="C116:C118"/>
    <mergeCell ref="F116:F118"/>
    <mergeCell ref="C122:C123"/>
    <mergeCell ref="D123:F123"/>
    <mergeCell ref="D120:F120"/>
    <mergeCell ref="D121:E121"/>
    <mergeCell ref="G121:K121"/>
    <mergeCell ref="T140:X140"/>
    <mergeCell ref="T116:X116"/>
    <mergeCell ref="T121:X121"/>
    <mergeCell ref="T126:X126"/>
    <mergeCell ref="T132:X132"/>
    <mergeCell ref="C124:F124"/>
    <mergeCell ref="D35:F35"/>
    <mergeCell ref="D36:E41"/>
    <mergeCell ref="F36:F41"/>
    <mergeCell ref="G36:K41"/>
    <mergeCell ref="C30:C32"/>
    <mergeCell ref="D30:E32"/>
    <mergeCell ref="F30:F32"/>
    <mergeCell ref="G30:K32"/>
    <mergeCell ref="C134:C135"/>
    <mergeCell ref="D135:F135"/>
    <mergeCell ref="G75:K77"/>
    <mergeCell ref="F56:F59"/>
    <mergeCell ref="G56:K59"/>
    <mergeCell ref="C60:C61"/>
    <mergeCell ref="D61:F61"/>
    <mergeCell ref="C90:C91"/>
    <mergeCell ref="D91:F91"/>
    <mergeCell ref="G47:K47"/>
    <mergeCell ref="D44:E44"/>
    <mergeCell ref="C50:C51"/>
    <mergeCell ref="D50:E51"/>
    <mergeCell ref="F50:F51"/>
    <mergeCell ref="C119:C120"/>
    <mergeCell ref="G116:K118"/>
    <mergeCell ref="L36:L41"/>
    <mergeCell ref="C42:C43"/>
    <mergeCell ref="D43:F43"/>
    <mergeCell ref="L50:L51"/>
    <mergeCell ref="D49:F49"/>
    <mergeCell ref="D92:E92"/>
    <mergeCell ref="C106:C107"/>
    <mergeCell ref="D107:F107"/>
    <mergeCell ref="D47:E47"/>
    <mergeCell ref="F75:F77"/>
    <mergeCell ref="L69:L70"/>
    <mergeCell ref="C98:E98"/>
    <mergeCell ref="C87:C89"/>
    <mergeCell ref="C72:C73"/>
    <mergeCell ref="L75:L77"/>
    <mergeCell ref="C99:C100"/>
    <mergeCell ref="L114:L115"/>
    <mergeCell ref="D87:E89"/>
    <mergeCell ref="F87:F89"/>
    <mergeCell ref="C74:F74"/>
    <mergeCell ref="L87:L89"/>
    <mergeCell ref="C93:C96"/>
    <mergeCell ref="F69:F70"/>
    <mergeCell ref="C52:C55"/>
    <mergeCell ref="D55:F55"/>
    <mergeCell ref="L56:L59"/>
    <mergeCell ref="C101:C102"/>
    <mergeCell ref="D102:F102"/>
    <mergeCell ref="C104:E104"/>
    <mergeCell ref="D96:F96"/>
    <mergeCell ref="D78:E82"/>
    <mergeCell ref="C78:C82"/>
    <mergeCell ref="F78:F82"/>
    <mergeCell ref="G92:K92"/>
    <mergeCell ref="G78:K82"/>
    <mergeCell ref="L99:L100"/>
    <mergeCell ref="G99:K100"/>
    <mergeCell ref="D99:E100"/>
    <mergeCell ref="F99:F100"/>
    <mergeCell ref="L78:L82"/>
    <mergeCell ref="S9:S10"/>
    <mergeCell ref="J9:J10"/>
    <mergeCell ref="K9:K10"/>
    <mergeCell ref="B9:B10"/>
    <mergeCell ref="C9:C10"/>
    <mergeCell ref="E9:E10"/>
    <mergeCell ref="G13:K14"/>
    <mergeCell ref="G15:K15"/>
    <mergeCell ref="D22:F22"/>
    <mergeCell ref="C21:C22"/>
    <mergeCell ref="D15:E15"/>
    <mergeCell ref="D19:E20"/>
    <mergeCell ref="C19:C20"/>
    <mergeCell ref="P9:R9"/>
    <mergeCell ref="F19:F20"/>
    <mergeCell ref="G19:K20"/>
    <mergeCell ref="B15:B73"/>
    <mergeCell ref="C23:C25"/>
    <mergeCell ref="D23:E25"/>
    <mergeCell ref="F23:F25"/>
    <mergeCell ref="L23:L25"/>
    <mergeCell ref="G23:K25"/>
    <mergeCell ref="G50:K51"/>
    <mergeCell ref="G44:K44"/>
    <mergeCell ref="A9:A10"/>
    <mergeCell ref="D18:F18"/>
    <mergeCell ref="D9:D10"/>
    <mergeCell ref="B12:R12"/>
    <mergeCell ref="N9:O9"/>
    <mergeCell ref="L9:L10"/>
    <mergeCell ref="M9:M10"/>
    <mergeCell ref="F9:F10"/>
    <mergeCell ref="C17:C18"/>
    <mergeCell ref="L13:L14"/>
    <mergeCell ref="I9:I10"/>
    <mergeCell ref="G9:G10"/>
    <mergeCell ref="H9:H10"/>
    <mergeCell ref="B13:B14"/>
    <mergeCell ref="C13:E14"/>
    <mergeCell ref="F13:F14"/>
    <mergeCell ref="A13:A111"/>
    <mergeCell ref="C97:F97"/>
    <mergeCell ref="L30:L32"/>
    <mergeCell ref="C69:C70"/>
    <mergeCell ref="G105:K105"/>
    <mergeCell ref="D73:F73"/>
    <mergeCell ref="C33:C35"/>
    <mergeCell ref="C45:C46"/>
    <mergeCell ref="A183:F183"/>
    <mergeCell ref="E179:F179"/>
    <mergeCell ref="E178:F178"/>
    <mergeCell ref="E177:F177"/>
    <mergeCell ref="A177:C179"/>
    <mergeCell ref="A180:F180"/>
    <mergeCell ref="A181:F181"/>
    <mergeCell ref="A182:F182"/>
    <mergeCell ref="B99:B102"/>
    <mergeCell ref="A172:F172"/>
    <mergeCell ref="B112:F112"/>
    <mergeCell ref="B138:R138"/>
    <mergeCell ref="C111:F111"/>
    <mergeCell ref="B137:F137"/>
    <mergeCell ref="A176:K176"/>
    <mergeCell ref="D105:E105"/>
    <mergeCell ref="B105:B110"/>
    <mergeCell ref="C103:F103"/>
    <mergeCell ref="D108:E108"/>
    <mergeCell ref="G108:K108"/>
    <mergeCell ref="C109:C110"/>
    <mergeCell ref="D110:F110"/>
    <mergeCell ref="B116:B123"/>
    <mergeCell ref="B113:R113"/>
    <mergeCell ref="C16:E16"/>
    <mergeCell ref="G16:K16"/>
    <mergeCell ref="J1:L1"/>
    <mergeCell ref="C26:C29"/>
    <mergeCell ref="B78:B96"/>
    <mergeCell ref="C83:C86"/>
    <mergeCell ref="D86:F86"/>
    <mergeCell ref="G87:K89"/>
    <mergeCell ref="G69:K70"/>
    <mergeCell ref="G66:K66"/>
    <mergeCell ref="D29:F29"/>
    <mergeCell ref="C63:C65"/>
    <mergeCell ref="D69:E70"/>
    <mergeCell ref="G62:K62"/>
    <mergeCell ref="C56:C59"/>
    <mergeCell ref="D56:E59"/>
    <mergeCell ref="C67:C68"/>
    <mergeCell ref="D68:F68"/>
    <mergeCell ref="D66:E66"/>
    <mergeCell ref="D62:E62"/>
    <mergeCell ref="D65:F65"/>
    <mergeCell ref="C36:C41"/>
    <mergeCell ref="C48:C49"/>
    <mergeCell ref="D46:F4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82" orientation="landscape" r:id="rId1"/>
  <rowBreaks count="4" manualBreakCount="4">
    <brk id="34" max="20" man="1"/>
    <brk id="74" max="20" man="1"/>
    <brk id="112" max="20" man="1"/>
    <brk id="144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zoomScaleNormal="100" workbookViewId="0">
      <selection activeCell="B22" sqref="B22:F22"/>
    </sheetView>
  </sheetViews>
  <sheetFormatPr defaultColWidth="9.109375" defaultRowHeight="13.2" x14ac:dyDescent="0.25"/>
  <cols>
    <col min="1" max="1" width="50.33203125" style="5" customWidth="1"/>
    <col min="2" max="2" width="65.109375" style="1" customWidth="1"/>
    <col min="3" max="3" width="10.44140625" style="5" customWidth="1"/>
    <col min="4" max="6" width="12.6640625" style="5" customWidth="1"/>
    <col min="7" max="7" width="37.88671875" style="5" customWidth="1"/>
    <col min="8" max="16384" width="9.109375" style="1"/>
  </cols>
  <sheetData>
    <row r="1" spans="1:14" x14ac:dyDescent="0.25">
      <c r="G1" s="131" t="s">
        <v>301</v>
      </c>
    </row>
    <row r="2" spans="1:14" x14ac:dyDescent="0.25">
      <c r="G2" s="131" t="s">
        <v>302</v>
      </c>
    </row>
    <row r="3" spans="1:14" x14ac:dyDescent="0.25">
      <c r="G3" s="131" t="s">
        <v>314</v>
      </c>
    </row>
    <row r="4" spans="1:14" x14ac:dyDescent="0.25">
      <c r="G4" s="131" t="s">
        <v>312</v>
      </c>
    </row>
    <row r="5" spans="1:14" x14ac:dyDescent="0.25">
      <c r="C5" s="23"/>
      <c r="D5" s="23"/>
      <c r="E5" s="23"/>
      <c r="F5" s="23"/>
      <c r="G5" s="23" t="s">
        <v>12</v>
      </c>
    </row>
    <row r="6" spans="1:14" x14ac:dyDescent="0.25">
      <c r="A6" s="83"/>
      <c r="B6" s="2"/>
      <c r="C6" s="23"/>
      <c r="D6" s="23"/>
      <c r="E6" s="23"/>
      <c r="F6" s="23"/>
      <c r="G6" s="23" t="s">
        <v>13</v>
      </c>
    </row>
    <row r="7" spans="1:14" x14ac:dyDescent="0.25">
      <c r="A7" s="83"/>
      <c r="B7" s="2"/>
      <c r="C7" s="23"/>
      <c r="D7" s="23"/>
      <c r="E7" s="23"/>
      <c r="F7" s="23"/>
      <c r="G7" s="135" t="s">
        <v>306</v>
      </c>
    </row>
    <row r="8" spans="1:14" x14ac:dyDescent="0.25">
      <c r="A8" s="83"/>
      <c r="B8" s="2"/>
      <c r="C8" s="83"/>
      <c r="D8" s="83"/>
      <c r="E8" s="83"/>
      <c r="F8" s="118"/>
      <c r="G8" s="118"/>
    </row>
    <row r="9" spans="1:14" ht="14.25" customHeight="1" x14ac:dyDescent="0.25">
      <c r="A9" s="273" t="s">
        <v>299</v>
      </c>
      <c r="B9" s="273"/>
      <c r="C9" s="273"/>
      <c r="D9" s="273"/>
      <c r="E9" s="273"/>
      <c r="F9" s="273"/>
      <c r="G9" s="273"/>
      <c r="H9" s="3"/>
      <c r="I9" s="3"/>
      <c r="J9" s="3"/>
      <c r="K9" s="3"/>
      <c r="L9" s="3"/>
      <c r="M9" s="3"/>
      <c r="N9" s="3"/>
    </row>
    <row r="10" spans="1:14" ht="33" customHeight="1" x14ac:dyDescent="0.25">
      <c r="A10" s="283" t="s">
        <v>10</v>
      </c>
      <c r="B10" s="283" t="s">
        <v>280</v>
      </c>
      <c r="C10" s="283"/>
      <c r="D10" s="283" t="s">
        <v>281</v>
      </c>
      <c r="E10" s="283"/>
      <c r="F10" s="283"/>
      <c r="G10" s="283" t="s">
        <v>282</v>
      </c>
    </row>
    <row r="11" spans="1:14" ht="27.6" x14ac:dyDescent="0.25">
      <c r="A11" s="283"/>
      <c r="B11" s="123" t="s">
        <v>1</v>
      </c>
      <c r="C11" s="123" t="s">
        <v>4</v>
      </c>
      <c r="D11" s="122">
        <v>2023</v>
      </c>
      <c r="E11" s="122">
        <v>2024</v>
      </c>
      <c r="F11" s="122">
        <v>2025</v>
      </c>
      <c r="G11" s="283"/>
    </row>
    <row r="12" spans="1:14" ht="13.8" x14ac:dyDescent="0.25">
      <c r="A12" s="126">
        <v>1</v>
      </c>
      <c r="B12" s="125">
        <v>2</v>
      </c>
      <c r="C12" s="125">
        <v>3</v>
      </c>
      <c r="D12" s="125">
        <v>4</v>
      </c>
      <c r="E12" s="125">
        <v>5</v>
      </c>
      <c r="F12" s="125">
        <v>6</v>
      </c>
      <c r="G12" s="126">
        <v>7</v>
      </c>
    </row>
    <row r="13" spans="1:14" ht="14.4" x14ac:dyDescent="0.25">
      <c r="A13" s="22" t="s">
        <v>173</v>
      </c>
      <c r="B13" s="284" t="str">
        <f>'004 pr. asignavimai'!C13</f>
        <v>Organizuoti ir įgyvendinti valstybės bei Savivaldybės teikiamą socialinę paramą Plungės rajono savivaldybėje</v>
      </c>
      <c r="C13" s="285"/>
      <c r="D13" s="285"/>
      <c r="E13" s="285"/>
      <c r="F13" s="285"/>
      <c r="G13" s="288" t="s">
        <v>284</v>
      </c>
    </row>
    <row r="14" spans="1:14" ht="27.6" x14ac:dyDescent="0.25">
      <c r="A14" s="6" t="str">
        <f>'004 pr. asignavimai'!M13</f>
        <v>R-004-01-01-01</v>
      </c>
      <c r="B14" s="7" t="str">
        <f>'004 pr. asignavimai'!N13</f>
        <v>Gyventojų, kuriems suteiktos bendrųjų ir socialinės priežiūros paslaugų, skaičiaus pokytis (lyginant su praėjusiais metais)</v>
      </c>
      <c r="C14" s="6" t="str">
        <f>'004 pr. asignavimai'!O13</f>
        <v>proc.</v>
      </c>
      <c r="D14" s="6">
        <f>'004 pr. asignavimai'!P13</f>
        <v>95</v>
      </c>
      <c r="E14" s="6">
        <f>'004 pr. asignavimai'!Q13</f>
        <v>95</v>
      </c>
      <c r="F14" s="119">
        <f>'004 pr. asignavimai'!R13</f>
        <v>95</v>
      </c>
      <c r="G14" s="288"/>
    </row>
    <row r="15" spans="1:14" ht="27.6" x14ac:dyDescent="0.25">
      <c r="A15" s="6" t="str">
        <f>'004 pr. asignavimai'!M14</f>
        <v>R-004-01-01-02</v>
      </c>
      <c r="B15" s="7" t="str">
        <f>'004 pr. asignavimai'!N14</f>
        <v>Visuomenės sveikatos biuro teikiamų paslaugų gavėjų skaičiaus pokytis (palyginti su praėjusiais metais)</v>
      </c>
      <c r="C15" s="6" t="str">
        <f>'004 pr. asignavimai'!O14</f>
        <v>proc.</v>
      </c>
      <c r="D15" s="6">
        <f>'004 pr. asignavimai'!P14</f>
        <v>0.1</v>
      </c>
      <c r="E15" s="6">
        <f>'004 pr. asignavimai'!Q14</f>
        <v>0.5</v>
      </c>
      <c r="F15" s="119">
        <f>'004 pr. asignavimai'!R14</f>
        <v>0.5</v>
      </c>
      <c r="G15" s="288"/>
    </row>
    <row r="16" spans="1:14" ht="15" customHeight="1" x14ac:dyDescent="0.25">
      <c r="A16" s="84" t="s">
        <v>174</v>
      </c>
      <c r="B16" s="282" t="str">
        <f>'004 pr. asignavimai'!D15</f>
        <v>Socialinėms išmokoms ir kompensacijoms skaičiuoti ir mokėti</v>
      </c>
      <c r="C16" s="282"/>
      <c r="D16" s="282"/>
      <c r="E16" s="282"/>
      <c r="F16" s="282"/>
      <c r="G16" s="289" t="s">
        <v>27</v>
      </c>
    </row>
    <row r="17" spans="1:7" ht="13.8" x14ac:dyDescent="0.25">
      <c r="A17" s="138" t="str">
        <f>'004 pr. asignavimai'!M15</f>
        <v>V-004-01-01-01-01 (VB)</v>
      </c>
      <c r="B17" s="139" t="str">
        <f>'004 pr. asignavimai'!N15</f>
        <v xml:space="preserve">Laidojimo pašalpų gavėjų skaičius </v>
      </c>
      <c r="C17" s="138" t="str">
        <f>'004 pr. asignavimai'!O15</f>
        <v>asm.</v>
      </c>
      <c r="D17" s="138">
        <f>'004 pr. asignavimai'!P15</f>
        <v>564</v>
      </c>
      <c r="E17" s="138">
        <f>'004 pr. asignavimai'!Q15</f>
        <v>565</v>
      </c>
      <c r="F17" s="138">
        <f>'004 pr. asignavimai'!R15</f>
        <v>565</v>
      </c>
      <c r="G17" s="290"/>
    </row>
    <row r="18" spans="1:7" ht="19.5" customHeight="1" x14ac:dyDescent="0.25">
      <c r="A18" s="138" t="str">
        <f>'004 pr. asignavimai'!M16</f>
        <v>V-004-01-01-01-02 (VB)</v>
      </c>
      <c r="B18" s="139" t="str">
        <f>'004 pr. asignavimai'!N16</f>
        <v>Nukentėjusių nuo 1991 m. sausio 11-13 d. kompensacijų  gavėjų skaičius</v>
      </c>
      <c r="C18" s="138" t="str">
        <f>'004 pr. asignavimai'!O16</f>
        <v>asm.</v>
      </c>
      <c r="D18" s="138">
        <f>'004 pr. asignavimai'!P16</f>
        <v>1</v>
      </c>
      <c r="E18" s="138">
        <f>'004 pr. asignavimai'!Q16</f>
        <v>1</v>
      </c>
      <c r="F18" s="138">
        <f>'004 pr. asignavimai'!R16</f>
        <v>1</v>
      </c>
      <c r="G18" s="136"/>
    </row>
    <row r="19" spans="1:7" ht="14.4" x14ac:dyDescent="0.25">
      <c r="A19" s="140" t="s">
        <v>175</v>
      </c>
      <c r="B19" s="286" t="str">
        <f>'004 pr. asignavimai'!D19</f>
        <v>Socialinei paramai mokiniams</v>
      </c>
      <c r="C19" s="286"/>
      <c r="D19" s="286"/>
      <c r="E19" s="286"/>
      <c r="F19" s="286"/>
      <c r="G19" s="289" t="s">
        <v>27</v>
      </c>
    </row>
    <row r="20" spans="1:7" ht="13.8" x14ac:dyDescent="0.25">
      <c r="A20" s="141" t="str">
        <f>'004 pr. asignavimai'!M19</f>
        <v>V-004-01-01-02-01 (VB)</v>
      </c>
      <c r="B20" s="142" t="str">
        <f>'004 pr. asignavimai'!N19</f>
        <v>Mokinio reikmenų gavėjų skaičius</v>
      </c>
      <c r="C20" s="141" t="str">
        <f>'004 pr. asignavimai'!O19</f>
        <v>asm.</v>
      </c>
      <c r="D20" s="141">
        <f>'004 pr. asignavimai'!P19</f>
        <v>640</v>
      </c>
      <c r="E20" s="141">
        <f>'004 pr. asignavimai'!Q19</f>
        <v>650</v>
      </c>
      <c r="F20" s="143">
        <f>'004 pr. asignavimai'!R19</f>
        <v>650</v>
      </c>
      <c r="G20" s="291"/>
    </row>
    <row r="21" spans="1:7" ht="13.8" x14ac:dyDescent="0.25">
      <c r="A21" s="141" t="str">
        <f>'004 pr. asignavimai'!M20</f>
        <v>V-004-01-01-02-02 (VB)</v>
      </c>
      <c r="B21" s="142" t="str">
        <f>'004 pr. asignavimai'!N20</f>
        <v xml:space="preserve">Nemokamo maitinimo gavėjų skaičius </v>
      </c>
      <c r="C21" s="141" t="str">
        <f>'004 pr. asignavimai'!O20</f>
        <v>asm.</v>
      </c>
      <c r="D21" s="141">
        <f>'004 pr. asignavimai'!P20</f>
        <v>1371</v>
      </c>
      <c r="E21" s="141">
        <f>'004 pr. asignavimai'!Q20</f>
        <v>1380</v>
      </c>
      <c r="F21" s="143">
        <f>'004 pr. asignavimai'!R20</f>
        <v>1380</v>
      </c>
      <c r="G21" s="290"/>
    </row>
    <row r="22" spans="1:7" ht="14.4" x14ac:dyDescent="0.25">
      <c r="A22" s="144" t="s">
        <v>176</v>
      </c>
      <c r="B22" s="287" t="str">
        <f>'004 pr. asignavimai'!D23</f>
        <v>Socialinėms paslaugoms</v>
      </c>
      <c r="C22" s="287"/>
      <c r="D22" s="287"/>
      <c r="E22" s="287"/>
      <c r="F22" s="287"/>
      <c r="G22" s="289" t="s">
        <v>27</v>
      </c>
    </row>
    <row r="23" spans="1:7" ht="13.8" x14ac:dyDescent="0.25">
      <c r="A23" s="81" t="str">
        <f>'004 pr. asignavimai'!M23</f>
        <v>V-004-01-01-03-01 (VB)</v>
      </c>
      <c r="B23" s="82" t="str">
        <f>'004 pr. asignavimai'!N23</f>
        <v>Suteiktų paslaugų socialinės rizikos šeimoms skaičius</v>
      </c>
      <c r="C23" s="81" t="str">
        <f>'004 pr. asignavimai'!O23</f>
        <v>vnt.</v>
      </c>
      <c r="D23" s="81">
        <f>'004 pr. asignavimai'!P23</f>
        <v>183</v>
      </c>
      <c r="E23" s="81">
        <f>'004 pr. asignavimai'!Q23</f>
        <v>183</v>
      </c>
      <c r="F23" s="120">
        <f>'004 pr. asignavimai'!R23</f>
        <v>183</v>
      </c>
      <c r="G23" s="291"/>
    </row>
    <row r="24" spans="1:7" ht="13.8" x14ac:dyDescent="0.25">
      <c r="A24" s="81" t="str">
        <f>'004 pr. asignavimai'!M24</f>
        <v>V-004-01-01-03-02</v>
      </c>
      <c r="B24" s="82" t="str">
        <f>'004 pr. asignavimai'!N24</f>
        <v>Suteiktų pagalbos į namus paslaugų skaičius</v>
      </c>
      <c r="C24" s="81" t="str">
        <f>'004 pr. asignavimai'!O24</f>
        <v>vnt.</v>
      </c>
      <c r="D24" s="81">
        <f>'004 pr. asignavimai'!P24</f>
        <v>30</v>
      </c>
      <c r="E24" s="81">
        <f>'004 pr. asignavimai'!Q24</f>
        <v>40</v>
      </c>
      <c r="F24" s="120">
        <f>'004 pr. asignavimai'!R24</f>
        <v>50</v>
      </c>
      <c r="G24" s="291"/>
    </row>
    <row r="25" spans="1:7" ht="13.8" x14ac:dyDescent="0.25">
      <c r="A25" s="81" t="str">
        <f>'004 pr. asignavimai'!M25</f>
        <v>V-004-01-01-03-03</v>
      </c>
      <c r="B25" s="82" t="str">
        <f>'004 pr. asignavimai'!N25</f>
        <v>Apsaugoto būsto paslaugų gavėjų skaičius</v>
      </c>
      <c r="C25" s="81" t="str">
        <f>'004 pr. asignavimai'!O25</f>
        <v>asm.</v>
      </c>
      <c r="D25" s="81">
        <f>'004 pr. asignavimai'!P25</f>
        <v>3</v>
      </c>
      <c r="E25" s="81">
        <f>'004 pr. asignavimai'!Q25</f>
        <v>4</v>
      </c>
      <c r="F25" s="120">
        <f>'004 pr. asignavimai'!R25</f>
        <v>5</v>
      </c>
      <c r="G25" s="290"/>
    </row>
    <row r="26" spans="1:7" ht="14.4" x14ac:dyDescent="0.25">
      <c r="A26" s="84" t="s">
        <v>177</v>
      </c>
      <c r="B26" s="282" t="str">
        <f>'004 pr. asignavimai'!D30</f>
        <v>Socialinės reabilitacijos paslaugų neįgaliesiems bendruomenėje teikimas</v>
      </c>
      <c r="C26" s="282"/>
      <c r="D26" s="282"/>
      <c r="E26" s="282"/>
      <c r="F26" s="282"/>
      <c r="G26" s="289" t="s">
        <v>27</v>
      </c>
    </row>
    <row r="27" spans="1:7" ht="13.8" x14ac:dyDescent="0.25">
      <c r="A27" s="81" t="str">
        <f>'004 pr. asignavimai'!M30</f>
        <v>V-004-01-01-04-01 (SB/VB)</v>
      </c>
      <c r="B27" s="82" t="str">
        <f>'004 pr. asignavimai'!N30</f>
        <v>NVO paslaugas gavusių asmenų skaičius</v>
      </c>
      <c r="C27" s="81" t="str">
        <f>'004 pr. asignavimai'!O30</f>
        <v>vnt.</v>
      </c>
      <c r="D27" s="81">
        <f>'004 pr. asignavimai'!P30</f>
        <v>155</v>
      </c>
      <c r="E27" s="81">
        <f>'004 pr. asignavimai'!Q30</f>
        <v>170</v>
      </c>
      <c r="F27" s="120">
        <f>'004 pr. asignavimai'!R30</f>
        <v>190</v>
      </c>
      <c r="G27" s="291"/>
    </row>
    <row r="28" spans="1:7" ht="13.8" x14ac:dyDescent="0.25">
      <c r="A28" s="81" t="str">
        <f>'004 pr. asignavimai'!M31</f>
        <v>V-004-01-01-04-02 (SB/VB)</v>
      </c>
      <c r="B28" s="82" t="str">
        <f>'004 pr. asignavimai'!N31</f>
        <v>Pritaikytų asmenims su negalia būstų skaičius</v>
      </c>
      <c r="C28" s="81" t="str">
        <f>'004 pr. asignavimai'!O31</f>
        <v>vnt.</v>
      </c>
      <c r="D28" s="81">
        <f>'004 pr. asignavimai'!P31</f>
        <v>8</v>
      </c>
      <c r="E28" s="81">
        <f>'004 pr. asignavimai'!Q31</f>
        <v>10</v>
      </c>
      <c r="F28" s="120">
        <f>'004 pr. asignavimai'!R31</f>
        <v>12</v>
      </c>
      <c r="G28" s="291"/>
    </row>
    <row r="29" spans="1:7" ht="13.8" x14ac:dyDescent="0.25">
      <c r="A29" s="81" t="str">
        <f>'004 pr. asignavimai'!M32</f>
        <v>V-004-01-01-04-03</v>
      </c>
      <c r="B29" s="82" t="str">
        <f>'004 pr. asignavimai'!N32</f>
        <v>Paremtų NVO vykdomų programų skaičius</v>
      </c>
      <c r="C29" s="81" t="str">
        <f>'004 pr. asignavimai'!O32</f>
        <v>vnt.</v>
      </c>
      <c r="D29" s="81">
        <f>'004 pr. asignavimai'!P32</f>
        <v>5</v>
      </c>
      <c r="E29" s="81">
        <f>'004 pr. asignavimai'!Q32</f>
        <v>6</v>
      </c>
      <c r="F29" s="120">
        <f>'004 pr. asignavimai'!R32</f>
        <v>6</v>
      </c>
      <c r="G29" s="290"/>
    </row>
    <row r="30" spans="1:7" ht="14.4" x14ac:dyDescent="0.25">
      <c r="A30" s="84" t="s">
        <v>178</v>
      </c>
      <c r="B30" s="282" t="str">
        <f>'004 pr. asignavimai'!D36</f>
        <v>Visuomenės sveikatos priežiūros funkcijoms vykdyti</v>
      </c>
      <c r="C30" s="282"/>
      <c r="D30" s="282"/>
      <c r="E30" s="282"/>
      <c r="F30" s="282"/>
      <c r="G30" s="289" t="s">
        <v>27</v>
      </c>
    </row>
    <row r="31" spans="1:7" ht="13.8" x14ac:dyDescent="0.25">
      <c r="A31" s="81" t="str">
        <f>'004 pr. asignavimai'!M36</f>
        <v>V-004-01-01-05-01 (VB)</v>
      </c>
      <c r="B31" s="82" t="str">
        <f>'004 pr. asignavimai'!N36</f>
        <v>Visuomenės sveikatos specialistų skaičius</v>
      </c>
      <c r="C31" s="81" t="str">
        <f>'004 pr. asignavimai'!O36</f>
        <v>asm.</v>
      </c>
      <c r="D31" s="81">
        <f>'004 pr. asignavimai'!P36</f>
        <v>20</v>
      </c>
      <c r="E31" s="81">
        <f>'004 pr. asignavimai'!Q36</f>
        <v>21</v>
      </c>
      <c r="F31" s="120">
        <f>'004 pr. asignavimai'!R36</f>
        <v>22</v>
      </c>
      <c r="G31" s="291"/>
    </row>
    <row r="32" spans="1:7" ht="13.8" x14ac:dyDescent="0.25">
      <c r="A32" s="81" t="str">
        <f>'004 pr. asignavimai'!M37</f>
        <v>V-004-01-01-05-02 (VB)</v>
      </c>
      <c r="B32" s="82" t="str">
        <f>'004 pr. asignavimai'!N37</f>
        <v>Suorganizuotų renginių skaičius</v>
      </c>
      <c r="C32" s="81" t="str">
        <f>'004 pr. asignavimai'!O37</f>
        <v>vnt.</v>
      </c>
      <c r="D32" s="81">
        <f>'004 pr. asignavimai'!P37</f>
        <v>15000</v>
      </c>
      <c r="E32" s="81">
        <f>'004 pr. asignavimai'!Q37</f>
        <v>15000</v>
      </c>
      <c r="F32" s="120">
        <f>'004 pr. asignavimai'!R37</f>
        <v>15000</v>
      </c>
      <c r="G32" s="291"/>
    </row>
    <row r="33" spans="1:7" ht="13.8" x14ac:dyDescent="0.25">
      <c r="A33" s="81" t="str">
        <f>'004 pr. asignavimai'!M38</f>
        <v>V-004-01-01-05-03 (VB)</v>
      </c>
      <c r="B33" s="82" t="str">
        <f>'004 pr. asignavimai'!N38</f>
        <v xml:space="preserve">Psichikos sveikatos stiprinimo suteiktų individualių konsultacijų trukmė </v>
      </c>
      <c r="C33" s="81" t="str">
        <f>'004 pr. asignavimai'!O38</f>
        <v>val.</v>
      </c>
      <c r="D33" s="81">
        <f>'004 pr. asignavimai'!P38</f>
        <v>200</v>
      </c>
      <c r="E33" s="81">
        <f>'004 pr. asignavimai'!Q38</f>
        <v>200</v>
      </c>
      <c r="F33" s="120">
        <f>'004 pr. asignavimai'!R38</f>
        <v>200</v>
      </c>
      <c r="G33" s="291"/>
    </row>
    <row r="34" spans="1:7" ht="27.6" x14ac:dyDescent="0.25">
      <c r="A34" s="81" t="str">
        <f>'004 pr. asignavimai'!M39</f>
        <v>V-004-01-01-05-04 (VB)</v>
      </c>
      <c r="B34" s="82" t="str">
        <f>'004 pr. asignavimai'!N39</f>
        <v xml:space="preserve">Psichikos sveikatos stiprinimo suteiktų grupinių konsultacijų  ar užsiėmimų trukmė </v>
      </c>
      <c r="C34" s="81" t="str">
        <f>'004 pr. asignavimai'!O39</f>
        <v>val.</v>
      </c>
      <c r="D34" s="81">
        <f>'004 pr. asignavimai'!P39</f>
        <v>250</v>
      </c>
      <c r="E34" s="81">
        <f>'004 pr. asignavimai'!Q39</f>
        <v>250</v>
      </c>
      <c r="F34" s="120">
        <f>'004 pr. asignavimai'!R39</f>
        <v>250</v>
      </c>
      <c r="G34" s="291"/>
    </row>
    <row r="35" spans="1:7" ht="13.8" x14ac:dyDescent="0.25">
      <c r="A35" s="81" t="str">
        <f>'004 pr. asignavimai'!M40</f>
        <v>V-004-01-01-05-05 (VB)</v>
      </c>
      <c r="B35" s="82" t="str">
        <f>'004 pr. asignavimai'!N40</f>
        <v>Sveikos gyvensenos viešinimo informacijos pateikčių skaičius</v>
      </c>
      <c r="C35" s="81" t="str">
        <f>'004 pr. asignavimai'!O40</f>
        <v>vnt.</v>
      </c>
      <c r="D35" s="81">
        <f>'004 pr. asignavimai'!P40</f>
        <v>1500</v>
      </c>
      <c r="E35" s="81">
        <f>'004 pr. asignavimai'!Q40</f>
        <v>1700</v>
      </c>
      <c r="F35" s="120">
        <f>'004 pr. asignavimai'!R40</f>
        <v>1900</v>
      </c>
      <c r="G35" s="291"/>
    </row>
    <row r="36" spans="1:7" ht="13.8" x14ac:dyDescent="0.25">
      <c r="A36" s="81" t="str">
        <f>'004 pr. asignavimai'!M41</f>
        <v>V-004-01-01-05-06 (VB)</v>
      </c>
      <c r="B36" s="82" t="str">
        <f>'004 pr. asignavimai'!N41</f>
        <v>VSB darbuotojų kvalifikacijos kėlimo skaičius</v>
      </c>
      <c r="C36" s="81" t="str">
        <f>'004 pr. asignavimai'!O41</f>
        <v>vnt.</v>
      </c>
      <c r="D36" s="81">
        <f>'004 pr. asignavimai'!P41</f>
        <v>23</v>
      </c>
      <c r="E36" s="81">
        <f>'004 pr. asignavimai'!Q41</f>
        <v>24</v>
      </c>
      <c r="F36" s="120">
        <f>'004 pr. asignavimai'!R41</f>
        <v>25</v>
      </c>
      <c r="G36" s="290"/>
    </row>
    <row r="37" spans="1:7" ht="14.4" x14ac:dyDescent="0.25">
      <c r="A37" s="84" t="s">
        <v>179</v>
      </c>
      <c r="B37" s="282" t="str">
        <f>'004 pr. asignavimai'!D44</f>
        <v>Būsto nuomos mokesčio daliai kompensuoti</v>
      </c>
      <c r="C37" s="282"/>
      <c r="D37" s="282"/>
      <c r="E37" s="282"/>
      <c r="F37" s="282"/>
      <c r="G37" s="289" t="s">
        <v>27</v>
      </c>
    </row>
    <row r="38" spans="1:7" ht="13.8" x14ac:dyDescent="0.25">
      <c r="A38" s="81" t="str">
        <f>'004 pr. asignavimai'!M44</f>
        <v>V-004-01-01-06-01 (VB)</v>
      </c>
      <c r="B38" s="82" t="str">
        <f>'004 pr. asignavimai'!N44</f>
        <v>Būsto nuomos mokesčio dalies paramos gavėjų skaičius</v>
      </c>
      <c r="C38" s="81" t="str">
        <f>'004 pr. asignavimai'!O44</f>
        <v>asm.</v>
      </c>
      <c r="D38" s="81">
        <f>'004 pr. asignavimai'!P44</f>
        <v>29</v>
      </c>
      <c r="E38" s="81">
        <f>'004 pr. asignavimai'!Q44</f>
        <v>29</v>
      </c>
      <c r="F38" s="120">
        <f>'004 pr. asignavimai'!R44</f>
        <v>29</v>
      </c>
      <c r="G38" s="290"/>
    </row>
    <row r="39" spans="1:7" ht="14.4" x14ac:dyDescent="0.25">
      <c r="A39" s="84" t="s">
        <v>180</v>
      </c>
      <c r="B39" s="282" t="str">
        <f>'004 pr. asignavimai'!D47</f>
        <v>Neveiksnių asmenų būklės peržiūrėjimui užtikrinti</v>
      </c>
      <c r="C39" s="282"/>
      <c r="D39" s="282"/>
      <c r="E39" s="282"/>
      <c r="F39" s="282"/>
      <c r="G39" s="289" t="s">
        <v>27</v>
      </c>
    </row>
    <row r="40" spans="1:7" ht="13.8" x14ac:dyDescent="0.25">
      <c r="A40" s="81" t="str">
        <f>'004 pr. asignavimai'!M47</f>
        <v>V-004-01-01-07-01 (VB)</v>
      </c>
      <c r="B40" s="82" t="str">
        <f>'004 pr. asignavimai'!N47</f>
        <v>Peržiūrėtų neveiksnių asmenų bylų skaičius</v>
      </c>
      <c r="C40" s="81" t="str">
        <f>'004 pr. asignavimai'!O47</f>
        <v>vnt.</v>
      </c>
      <c r="D40" s="81">
        <f>'004 pr. asignavimai'!P47</f>
        <v>75</v>
      </c>
      <c r="E40" s="81">
        <f>'004 pr. asignavimai'!Q47</f>
        <v>75</v>
      </c>
      <c r="F40" s="120">
        <f>'004 pr. asignavimai'!R47</f>
        <v>75</v>
      </c>
      <c r="G40" s="290"/>
    </row>
    <row r="41" spans="1:7" ht="14.4" x14ac:dyDescent="0.25">
      <c r="A41" s="84" t="s">
        <v>181</v>
      </c>
      <c r="B41" s="282" t="str">
        <f>'004 pr. asignavimai'!D50</f>
        <v>Socialinės paramos organizavimas užsieniečių integracijai</v>
      </c>
      <c r="C41" s="282"/>
      <c r="D41" s="282"/>
      <c r="E41" s="282"/>
      <c r="F41" s="282"/>
      <c r="G41" s="289" t="s">
        <v>27</v>
      </c>
    </row>
    <row r="42" spans="1:7" ht="13.8" x14ac:dyDescent="0.25">
      <c r="A42" s="81" t="str">
        <f>'004 pr. asignavimai'!M50</f>
        <v>V-004-01-01-08-01 (VB)</v>
      </c>
      <c r="B42" s="82" t="str">
        <f>'004 pr. asignavimai'!N50</f>
        <v>Būsto nuomotojų skaičius</v>
      </c>
      <c r="C42" s="81" t="str">
        <f>'004 pr. asignavimai'!O50</f>
        <v>vnt.</v>
      </c>
      <c r="D42" s="81">
        <f>'004 pr. asignavimai'!P50</f>
        <v>55</v>
      </c>
      <c r="E42" s="81">
        <f>'004 pr. asignavimai'!Q50</f>
        <v>55</v>
      </c>
      <c r="F42" s="120">
        <f>'004 pr. asignavimai'!R50</f>
        <v>55</v>
      </c>
      <c r="G42" s="291"/>
    </row>
    <row r="43" spans="1:7" ht="13.8" x14ac:dyDescent="0.25">
      <c r="A43" s="81" t="str">
        <f>'004 pr. asignavimai'!M51</f>
        <v>V-004-01-01-08-02 (VB)</v>
      </c>
      <c r="B43" s="82" t="str">
        <f>'004 pr. asignavimai'!N51</f>
        <v xml:space="preserve">Pagalbą gavusių asmenų skaičius </v>
      </c>
      <c r="C43" s="81" t="str">
        <f>'004 pr. asignavimai'!O51</f>
        <v>asm.</v>
      </c>
      <c r="D43" s="81">
        <f>'004 pr. asignavimai'!P51</f>
        <v>100</v>
      </c>
      <c r="E43" s="81">
        <f>'004 pr. asignavimai'!Q51</f>
        <v>100</v>
      </c>
      <c r="F43" s="120">
        <f>'004 pr. asignavimai'!R51</f>
        <v>100</v>
      </c>
      <c r="G43" s="290"/>
    </row>
    <row r="44" spans="1:7" ht="14.4" x14ac:dyDescent="0.25">
      <c r="A44" s="84" t="s">
        <v>182</v>
      </c>
      <c r="B44" s="282" t="str">
        <f>'004 pr. asignavimai'!D56</f>
        <v>Savivaldybės teikiamos paramos organizavimas</v>
      </c>
      <c r="C44" s="282"/>
      <c r="D44" s="282"/>
      <c r="E44" s="282"/>
      <c r="F44" s="282"/>
      <c r="G44" s="289" t="s">
        <v>27</v>
      </c>
    </row>
    <row r="45" spans="1:7" ht="13.8" x14ac:dyDescent="0.25">
      <c r="A45" s="81" t="str">
        <f>'004 pr. asignavimai'!M56</f>
        <v>V-004-01-01-09-01</v>
      </c>
      <c r="B45" s="82" t="str">
        <f>'004 pr. asignavimai'!N56</f>
        <v>Pagalbos pinigais gavėjų skaičius</v>
      </c>
      <c r="C45" s="81" t="str">
        <f>'004 pr. asignavimai'!O56</f>
        <v>asm.</v>
      </c>
      <c r="D45" s="81">
        <f>'004 pr. asignavimai'!P56</f>
        <v>62</v>
      </c>
      <c r="E45" s="81">
        <f>'004 pr. asignavimai'!Q56</f>
        <v>62</v>
      </c>
      <c r="F45" s="120">
        <f>'004 pr. asignavimai'!R56</f>
        <v>62</v>
      </c>
      <c r="G45" s="291"/>
    </row>
    <row r="46" spans="1:7" ht="13.8" x14ac:dyDescent="0.25">
      <c r="A46" s="81" t="str">
        <f>'004 pr. asignavimai'!M57</f>
        <v>V-004-01-01-09-02</v>
      </c>
      <c r="B46" s="82" t="str">
        <f>'004 pr. asignavimai'!N57</f>
        <v xml:space="preserve">Vienkartinių pašalpų gavėjų skaičius </v>
      </c>
      <c r="C46" s="81" t="str">
        <f>'004 pr. asignavimai'!O57</f>
        <v>asm.</v>
      </c>
      <c r="D46" s="81">
        <f>'004 pr. asignavimai'!P57</f>
        <v>770</v>
      </c>
      <c r="E46" s="81">
        <f>'004 pr. asignavimai'!Q57</f>
        <v>770</v>
      </c>
      <c r="F46" s="120">
        <f>'004 pr. asignavimai'!R57</f>
        <v>770</v>
      </c>
      <c r="G46" s="291"/>
    </row>
    <row r="47" spans="1:7" ht="13.8" x14ac:dyDescent="0.25">
      <c r="A47" s="81" t="str">
        <f>'004 pr. asignavimai'!M58</f>
        <v>V-004-01-01-09-03</v>
      </c>
      <c r="B47" s="82" t="str">
        <f>'004 pr. asignavimai'!N58</f>
        <v>Vietinės rinkliavos išlaidų kompensacijų gavėjų skaičius</v>
      </c>
      <c r="C47" s="81" t="str">
        <f>'004 pr. asignavimai'!O58</f>
        <v>asm.</v>
      </c>
      <c r="D47" s="81">
        <f>'004 pr. asignavimai'!P58</f>
        <v>615</v>
      </c>
      <c r="E47" s="81">
        <f>'004 pr. asignavimai'!Q58</f>
        <v>615</v>
      </c>
      <c r="F47" s="120">
        <f>'004 pr. asignavimai'!R58</f>
        <v>615</v>
      </c>
      <c r="G47" s="291"/>
    </row>
    <row r="48" spans="1:7" ht="13.8" x14ac:dyDescent="0.25">
      <c r="A48" s="81" t="str">
        <f>'004 pr. asignavimai'!M59</f>
        <v>V-004-01-01-09-04</v>
      </c>
      <c r="B48" s="82" t="str">
        <f>'004 pr. asignavimai'!N59</f>
        <v>Socialinės globos paslaugų gavėjų skaičius</v>
      </c>
      <c r="C48" s="81" t="str">
        <f>'004 pr. asignavimai'!O59</f>
        <v>asm.</v>
      </c>
      <c r="D48" s="81">
        <f>'004 pr. asignavimai'!P59</f>
        <v>136</v>
      </c>
      <c r="E48" s="81">
        <f>'004 pr. asignavimai'!Q59</f>
        <v>138</v>
      </c>
      <c r="F48" s="120">
        <f>'004 pr. asignavimai'!R59</f>
        <v>140</v>
      </c>
      <c r="G48" s="290"/>
    </row>
    <row r="49" spans="1:7" ht="14.4" x14ac:dyDescent="0.25">
      <c r="A49" s="84" t="s">
        <v>183</v>
      </c>
      <c r="B49" s="282" t="str">
        <f>'004 pr. asignavimai'!D62</f>
        <v>Vaikų dienos centrų programų rėmimas</v>
      </c>
      <c r="C49" s="282"/>
      <c r="D49" s="282"/>
      <c r="E49" s="282"/>
      <c r="F49" s="282"/>
      <c r="G49" s="289" t="s">
        <v>27</v>
      </c>
    </row>
    <row r="50" spans="1:7" ht="13.8" x14ac:dyDescent="0.25">
      <c r="A50" s="81" t="str">
        <f>'004 pr. asignavimai'!M62</f>
        <v>V-001-01-01-10-01 (SB/VB)</v>
      </c>
      <c r="B50" s="82" t="str">
        <f>'004 pr. asignavimai'!N62</f>
        <v>Vaikų dienos centrus lankančių vaikų skaičius</v>
      </c>
      <c r="C50" s="81" t="str">
        <f>'004 pr. asignavimai'!O62</f>
        <v>asm.</v>
      </c>
      <c r="D50" s="81">
        <f>'004 pr. asignavimai'!P62</f>
        <v>192</v>
      </c>
      <c r="E50" s="81">
        <f>'004 pr. asignavimai'!Q62</f>
        <v>192</v>
      </c>
      <c r="F50" s="120">
        <f>'004 pr. asignavimai'!R62</f>
        <v>192</v>
      </c>
      <c r="G50" s="290"/>
    </row>
    <row r="51" spans="1:7" ht="14.4" x14ac:dyDescent="0.25">
      <c r="A51" s="84" t="s">
        <v>184</v>
      </c>
      <c r="B51" s="282" t="str">
        <f>'004 pr. asignavimai'!D66</f>
        <v>VšĮ Plungės bendruomenės centro programos įgyvendinimas</v>
      </c>
      <c r="C51" s="282"/>
      <c r="D51" s="282"/>
      <c r="E51" s="282"/>
      <c r="F51" s="282"/>
      <c r="G51" s="289" t="s">
        <v>27</v>
      </c>
    </row>
    <row r="52" spans="1:7" ht="13.8" x14ac:dyDescent="0.25">
      <c r="A52" s="81" t="str">
        <f>'004 pr. asignavimai'!M66</f>
        <v>V-004-01-01-11-01</v>
      </c>
      <c r="B52" s="82" t="str">
        <f>'004 pr. asignavimai'!N66</f>
        <v>Plungės bendruomenės centro paslaugų gavėjų skaičius</v>
      </c>
      <c r="C52" s="81" t="str">
        <f>'004 pr. asignavimai'!O66</f>
        <v>asm.</v>
      </c>
      <c r="D52" s="81">
        <f>'004 pr. asignavimai'!P66</f>
        <v>60</v>
      </c>
      <c r="E52" s="81">
        <f>'004 pr. asignavimai'!Q66</f>
        <v>60</v>
      </c>
      <c r="F52" s="120">
        <f>'004 pr. asignavimai'!R66</f>
        <v>60</v>
      </c>
      <c r="G52" s="290"/>
    </row>
    <row r="53" spans="1:7" ht="14.4" x14ac:dyDescent="0.25">
      <c r="A53" s="84" t="s">
        <v>185</v>
      </c>
      <c r="B53" s="282" t="str">
        <f>'004 pr. asignavimai'!D69</f>
        <v>Socialinėms pašalpoms  ir kompensacijoms skaičiuoti ir mokėti</v>
      </c>
      <c r="C53" s="282"/>
      <c r="D53" s="282"/>
      <c r="E53" s="282"/>
      <c r="F53" s="282"/>
      <c r="G53" s="289" t="s">
        <v>27</v>
      </c>
    </row>
    <row r="54" spans="1:7" ht="13.8" x14ac:dyDescent="0.25">
      <c r="A54" s="81" t="str">
        <f>'004 pr. asignavimai'!M69</f>
        <v>V-004-01-01-12-01</v>
      </c>
      <c r="B54" s="82" t="str">
        <f>'004 pr. asignavimai'!N69</f>
        <v>Kompensacijų gavėjų skaičius</v>
      </c>
      <c r="C54" s="81" t="str">
        <f>'004 pr. asignavimai'!O69</f>
        <v>asm.</v>
      </c>
      <c r="D54" s="81">
        <f>'004 pr. asignavimai'!P69</f>
        <v>4000</v>
      </c>
      <c r="E54" s="81">
        <f>'004 pr. asignavimai'!Q69</f>
        <v>4000</v>
      </c>
      <c r="F54" s="120">
        <f>'004 pr. asignavimai'!R69</f>
        <v>4000</v>
      </c>
      <c r="G54" s="291"/>
    </row>
    <row r="55" spans="1:7" ht="13.8" x14ac:dyDescent="0.25">
      <c r="A55" s="81" t="str">
        <f>'004 pr. asignavimai'!M70</f>
        <v>V-004-01-01-12-02 (SB/ VB)</v>
      </c>
      <c r="B55" s="82" t="str">
        <f>'004 pr. asignavimai'!N70</f>
        <v>Socialinių pašalpų gavėjų skaičius</v>
      </c>
      <c r="C55" s="81" t="str">
        <f>'004 pr. asignavimai'!O70</f>
        <v>asm.</v>
      </c>
      <c r="D55" s="81">
        <f>'004 pr. asignavimai'!P70</f>
        <v>1400</v>
      </c>
      <c r="E55" s="81">
        <f>'004 pr. asignavimai'!Q70</f>
        <v>1400</v>
      </c>
      <c r="F55" s="120">
        <f>'004 pr. asignavimai'!R70</f>
        <v>1400</v>
      </c>
      <c r="G55" s="290"/>
    </row>
    <row r="56" spans="1:7" ht="14.4" x14ac:dyDescent="0.25">
      <c r="A56" s="22" t="s">
        <v>274</v>
      </c>
      <c r="B56" s="284" t="str">
        <f>'004 pr. asignavimai'!C75</f>
        <v>Plėtoti socialinės globos ir kitas socialines paslaugas rajono teritorijoje</v>
      </c>
      <c r="C56" s="285"/>
      <c r="D56" s="285"/>
      <c r="E56" s="285"/>
      <c r="F56" s="285"/>
      <c r="G56" s="294" t="s">
        <v>283</v>
      </c>
    </row>
    <row r="57" spans="1:7" ht="27.6" x14ac:dyDescent="0.25">
      <c r="A57" s="6" t="str">
        <f>'004 pr. asignavimai'!M75</f>
        <v>R-004-01-02-01</v>
      </c>
      <c r="B57" s="7" t="str">
        <f>'004 pr. asignavimai'!N75</f>
        <v>Gyventojų, kuriems patenkintas socialinės paslaugų poreikis Plungės krizių centre, dalis</v>
      </c>
      <c r="C57" s="6" t="str">
        <f>'004 pr. asignavimai'!O75</f>
        <v>proc.</v>
      </c>
      <c r="D57" s="6">
        <f>'004 pr. asignavimai'!P75</f>
        <v>100</v>
      </c>
      <c r="E57" s="6">
        <f>'004 pr. asignavimai'!Q75</f>
        <v>100</v>
      </c>
      <c r="F57" s="119">
        <f>'004 pr. asignavimai'!R75</f>
        <v>100</v>
      </c>
      <c r="G57" s="295"/>
    </row>
    <row r="58" spans="1:7" ht="13.8" x14ac:dyDescent="0.25">
      <c r="A58" s="6" t="str">
        <f>'004 pr. asignavimai'!M76</f>
        <v>R-004-01-02-02</v>
      </c>
      <c r="B58" s="7" t="str">
        <f>'004 pr. asignavimai'!N76</f>
        <v>Vaikų, kurie gauna dienos socialinės globos paslaugas, dalis nuo poreikio</v>
      </c>
      <c r="C58" s="6" t="str">
        <f>'004 pr. asignavimai'!O76</f>
        <v>proc.</v>
      </c>
      <c r="D58" s="6">
        <f>'004 pr. asignavimai'!P76</f>
        <v>100</v>
      </c>
      <c r="E58" s="6">
        <f>'004 pr. asignavimai'!Q76</f>
        <v>100</v>
      </c>
      <c r="F58" s="119">
        <f>'004 pr. asignavimai'!R76</f>
        <v>100</v>
      </c>
      <c r="G58" s="295"/>
    </row>
    <row r="59" spans="1:7" ht="27.6" x14ac:dyDescent="0.25">
      <c r="A59" s="6" t="str">
        <f>'004 pr. asignavimai'!M77</f>
        <v>R-004-01-02-03</v>
      </c>
      <c r="B59" s="7" t="str">
        <f>'004 pr. asignavimai'!N77</f>
        <v>Gyventojų, kuriems patenkintas socialinės paslaugų poreikis Plungės socialinių paslaugų centre, dalis</v>
      </c>
      <c r="C59" s="6" t="str">
        <f>'004 pr. asignavimai'!O77</f>
        <v>proc.</v>
      </c>
      <c r="D59" s="6">
        <f>'004 pr. asignavimai'!P77</f>
        <v>98</v>
      </c>
      <c r="E59" s="6">
        <f>'004 pr. asignavimai'!Q77</f>
        <v>98</v>
      </c>
      <c r="F59" s="119">
        <f>'004 pr. asignavimai'!R77</f>
        <v>98</v>
      </c>
      <c r="G59" s="296"/>
    </row>
    <row r="60" spans="1:7" ht="14.4" x14ac:dyDescent="0.25">
      <c r="A60" s="84" t="s">
        <v>186</v>
      </c>
      <c r="B60" s="282" t="str">
        <f>'004 pr. asignavimai'!D78</f>
        <v>Plungės Socialinių paslaugų centro veikla</v>
      </c>
      <c r="C60" s="282"/>
      <c r="D60" s="282"/>
      <c r="E60" s="282"/>
      <c r="F60" s="282"/>
      <c r="G60" s="289" t="s">
        <v>27</v>
      </c>
    </row>
    <row r="61" spans="1:7" ht="13.8" x14ac:dyDescent="0.25">
      <c r="A61" s="81" t="str">
        <f>'004 pr. asignavimai'!M78</f>
        <v xml:space="preserve">V-004-01-02-01-01 </v>
      </c>
      <c r="B61" s="82" t="str">
        <f>'004 pr. asignavimai'!N78</f>
        <v>Globojamų vaikų skaičius</v>
      </c>
      <c r="C61" s="81" t="str">
        <f>'004 pr. asignavimai'!O78</f>
        <v>asm.</v>
      </c>
      <c r="D61" s="81">
        <f>'004 pr. asignavimai'!P78</f>
        <v>72</v>
      </c>
      <c r="E61" s="81">
        <f>'004 pr. asignavimai'!Q78</f>
        <v>72</v>
      </c>
      <c r="F61" s="120">
        <f>'004 pr. asignavimai'!R78</f>
        <v>72</v>
      </c>
      <c r="G61" s="291"/>
    </row>
    <row r="62" spans="1:7" ht="13.8" x14ac:dyDescent="0.25">
      <c r="A62" s="81" t="str">
        <f>'004 pr. asignavimai'!M79</f>
        <v>V-004-01-02-01-02</v>
      </c>
      <c r="B62" s="82" t="str">
        <f>'004 pr. asignavimai'!N79</f>
        <v xml:space="preserve">Tiesiogiai su vaikais dirbančių specialistų skaičius </v>
      </c>
      <c r="C62" s="81" t="str">
        <f>'004 pr. asignavimai'!O79</f>
        <v>asm.</v>
      </c>
      <c r="D62" s="81">
        <f>'004 pr. asignavimai'!P79</f>
        <v>11</v>
      </c>
      <c r="E62" s="81">
        <f>'004 pr. asignavimai'!Q79</f>
        <v>11</v>
      </c>
      <c r="F62" s="120">
        <f>'004 pr. asignavimai'!R79</f>
        <v>11</v>
      </c>
      <c r="G62" s="291"/>
    </row>
    <row r="63" spans="1:7" ht="13.8" x14ac:dyDescent="0.25">
      <c r="A63" s="81" t="str">
        <f>'004 pr. asignavimai'!M80</f>
        <v>V-004-01-02-01-03</v>
      </c>
      <c r="B63" s="82" t="str">
        <f>'004 pr. asignavimai'!N80</f>
        <v xml:space="preserve">Sunkios negalios asmenų, gaunančių globos paslaugas, skaičius </v>
      </c>
      <c r="C63" s="81" t="str">
        <f>'004 pr. asignavimai'!O80</f>
        <v>asm.</v>
      </c>
      <c r="D63" s="81">
        <f>'004 pr. asignavimai'!P80</f>
        <v>193</v>
      </c>
      <c r="E63" s="81">
        <f>'004 pr. asignavimai'!Q80</f>
        <v>193</v>
      </c>
      <c r="F63" s="120">
        <f>'004 pr. asignavimai'!R80</f>
        <v>193</v>
      </c>
      <c r="G63" s="291"/>
    </row>
    <row r="64" spans="1:7" ht="13.8" x14ac:dyDescent="0.25">
      <c r="A64" s="81" t="str">
        <f>'004 pr. asignavimai'!M81</f>
        <v>V-004-01-02-01-04</v>
      </c>
      <c r="B64" s="82" t="str">
        <f>'004 pr. asignavimai'!N81</f>
        <v>Dienos užimtumo centre dalyvavusių lankytojų skaičius</v>
      </c>
      <c r="C64" s="81" t="str">
        <f>'004 pr. asignavimai'!O81</f>
        <v>asm.</v>
      </c>
      <c r="D64" s="81">
        <f>'004 pr. asignavimai'!P81</f>
        <v>19</v>
      </c>
      <c r="E64" s="81">
        <f>'004 pr. asignavimai'!Q81</f>
        <v>20</v>
      </c>
      <c r="F64" s="120">
        <f>'004 pr. asignavimai'!R81</f>
        <v>20</v>
      </c>
      <c r="G64" s="291"/>
    </row>
    <row r="65" spans="1:7" ht="13.8" x14ac:dyDescent="0.25">
      <c r="A65" s="81" t="str">
        <f>'004 pr. asignavimai'!M82</f>
        <v>V-004-01-02-01-05 (VB)</v>
      </c>
      <c r="B65" s="82" t="str">
        <f>'004 pr. asignavimai'!N82</f>
        <v>Šeimų, gaunančių socialines paslaugas, skaičius</v>
      </c>
      <c r="C65" s="81" t="str">
        <f>'004 pr. asignavimai'!O82</f>
        <v>vnt.</v>
      </c>
      <c r="D65" s="81">
        <f>'004 pr. asignavimai'!P82</f>
        <v>46</v>
      </c>
      <c r="E65" s="81">
        <f>'004 pr. asignavimai'!Q82</f>
        <v>46</v>
      </c>
      <c r="F65" s="120">
        <f>'004 pr. asignavimai'!R82</f>
        <v>46</v>
      </c>
      <c r="G65" s="290"/>
    </row>
    <row r="66" spans="1:7" ht="14.4" x14ac:dyDescent="0.25">
      <c r="A66" s="84" t="s">
        <v>187</v>
      </c>
      <c r="B66" s="282" t="str">
        <f>'004 pr. asignavimai'!D87</f>
        <v>Plungės specialiojo ugdymo centro veikla</v>
      </c>
      <c r="C66" s="282"/>
      <c r="D66" s="282"/>
      <c r="E66" s="282"/>
      <c r="F66" s="282"/>
      <c r="G66" s="289" t="s">
        <v>27</v>
      </c>
    </row>
    <row r="67" spans="1:7" ht="13.8" x14ac:dyDescent="0.25">
      <c r="A67" s="81" t="str">
        <f>'004 pr. asignavimai'!M87</f>
        <v xml:space="preserve">V-004-01-02-02-01 </v>
      </c>
      <c r="B67" s="82" t="str">
        <f>'004 pr. asignavimai'!N87</f>
        <v>Vaikų su negalia, gaunančių dienos socialinės globos paslaugas, skaičius</v>
      </c>
      <c r="C67" s="81" t="str">
        <f>'004 pr. asignavimai'!O87</f>
        <v>vnt.</v>
      </c>
      <c r="D67" s="81">
        <f>'004 pr. asignavimai'!P87</f>
        <v>2</v>
      </c>
      <c r="E67" s="81">
        <f>'004 pr. asignavimai'!Q87</f>
        <v>3</v>
      </c>
      <c r="F67" s="120">
        <f>'004 pr. asignavimai'!R87</f>
        <v>4</v>
      </c>
      <c r="G67" s="291"/>
    </row>
    <row r="68" spans="1:7" ht="13.8" x14ac:dyDescent="0.25">
      <c r="A68" s="81" t="str">
        <f>'004 pr. asignavimai'!M88</f>
        <v>V-004-01-02-02-02</v>
      </c>
      <c r="B68" s="82" t="str">
        <f>'004 pr. asignavimai'!N88</f>
        <v>Vaikų su sunkia negalia, gaunančių dienos socialinės globos paslaugas, skaičius</v>
      </c>
      <c r="C68" s="81" t="str">
        <f>'004 pr. asignavimai'!O88</f>
        <v>vnt.</v>
      </c>
      <c r="D68" s="81">
        <f>'004 pr. asignavimai'!P88</f>
        <v>10</v>
      </c>
      <c r="E68" s="81">
        <f>'004 pr. asignavimai'!Q88</f>
        <v>12</v>
      </c>
      <c r="F68" s="120">
        <f>'004 pr. asignavimai'!R88</f>
        <v>15</v>
      </c>
      <c r="G68" s="291"/>
    </row>
    <row r="69" spans="1:7" ht="16.5" customHeight="1" x14ac:dyDescent="0.25">
      <c r="A69" s="81" t="str">
        <f>'004 pr. asignavimai'!M89</f>
        <v>V-004-01-02-02-03</v>
      </c>
      <c r="B69" s="82" t="str">
        <f>'004 pr. asignavimai'!N89</f>
        <v>Šeimų, auginančių vaikus su negalia ir gaunančių paslaugas, skaičius</v>
      </c>
      <c r="C69" s="81" t="str">
        <f>'004 pr. asignavimai'!O89</f>
        <v>vnt.</v>
      </c>
      <c r="D69" s="81">
        <f>'004 pr. asignavimai'!P89</f>
        <v>12</v>
      </c>
      <c r="E69" s="81">
        <f>'004 pr. asignavimai'!Q89</f>
        <v>15</v>
      </c>
      <c r="F69" s="120">
        <f>'004 pr. asignavimai'!R89</f>
        <v>19</v>
      </c>
      <c r="G69" s="290"/>
    </row>
    <row r="70" spans="1:7" ht="14.4" x14ac:dyDescent="0.25">
      <c r="A70" s="84" t="s">
        <v>188</v>
      </c>
      <c r="B70" s="282" t="str">
        <f>'004 pr. asignavimai'!D92</f>
        <v xml:space="preserve">Plungės krizių centro veikla </v>
      </c>
      <c r="C70" s="282"/>
      <c r="D70" s="282"/>
      <c r="E70" s="282"/>
      <c r="F70" s="282"/>
      <c r="G70" s="289" t="s">
        <v>27</v>
      </c>
    </row>
    <row r="71" spans="1:7" ht="27.6" x14ac:dyDescent="0.25">
      <c r="A71" s="81" t="str">
        <f>'004 pr. asignavimai'!M92</f>
        <v>V-004-01-02-03-01</v>
      </c>
      <c r="B71" s="82" t="str">
        <f>'004 pr. asignavimai'!N92</f>
        <v xml:space="preserve">Socialinės priežiūros paslaugų (laikino apnakvindinimo ir apgyvendinimo) gavėjų skaičius </v>
      </c>
      <c r="C71" s="81" t="str">
        <f>'004 pr. asignavimai'!O92</f>
        <v>asm.</v>
      </c>
      <c r="D71" s="81">
        <f>'004 pr. asignavimai'!P92</f>
        <v>57</v>
      </c>
      <c r="E71" s="81">
        <f>'004 pr. asignavimai'!Q92</f>
        <v>60</v>
      </c>
      <c r="F71" s="120">
        <f>'004 pr. asignavimai'!R92</f>
        <v>60</v>
      </c>
      <c r="G71" s="290"/>
    </row>
    <row r="72" spans="1:7" ht="14.4" x14ac:dyDescent="0.25">
      <c r="A72" s="22" t="s">
        <v>191</v>
      </c>
      <c r="B72" s="284" t="str">
        <f>'004 pr. asignavimai'!C98</f>
        <v>Prisidėti prie užimtumo didinimo rajone</v>
      </c>
      <c r="C72" s="285"/>
      <c r="D72" s="285"/>
      <c r="E72" s="285"/>
      <c r="F72" s="285"/>
      <c r="G72" s="294" t="s">
        <v>285</v>
      </c>
    </row>
    <row r="73" spans="1:7" ht="13.8" x14ac:dyDescent="0.25">
      <c r="A73" s="6" t="str">
        <f>'004 pr. asignavimai'!M98</f>
        <v>R-004-01-03-01</v>
      </c>
      <c r="B73" s="7" t="str">
        <f>'004 pr. asignavimai'!N98</f>
        <v>Nedarbo lygis rajone</v>
      </c>
      <c r="C73" s="6" t="str">
        <f>'004 pr. asignavimai'!O98</f>
        <v>proc.</v>
      </c>
      <c r="D73" s="98">
        <f>'004 pr. asignavimai'!P98</f>
        <v>13</v>
      </c>
      <c r="E73" s="98">
        <f>'004 pr. asignavimai'!Q98</f>
        <v>13</v>
      </c>
      <c r="F73" s="121">
        <f>'004 pr. asignavimai'!R98</f>
        <v>13</v>
      </c>
      <c r="G73" s="298"/>
    </row>
    <row r="74" spans="1:7" ht="14.4" x14ac:dyDescent="0.25">
      <c r="A74" s="84" t="s">
        <v>190</v>
      </c>
      <c r="B74" s="282" t="str">
        <f>'004 pr. asignavimai'!D99</f>
        <v>Savivaldybės patvirtintai užimtumo didinimo programai įgyvendinti</v>
      </c>
      <c r="C74" s="282"/>
      <c r="D74" s="282"/>
      <c r="E74" s="282"/>
      <c r="F74" s="282"/>
      <c r="G74" s="289" t="s">
        <v>27</v>
      </c>
    </row>
    <row r="75" spans="1:7" ht="13.8" x14ac:dyDescent="0.25">
      <c r="A75" s="81" t="str">
        <f>'004 pr. asignavimai'!M99</f>
        <v>V-004-01-03-01-01 (VB)</v>
      </c>
      <c r="B75" s="82" t="str">
        <f>'004 pr. asignavimai'!N99</f>
        <v>Įdarbintų asmenų skaičius</v>
      </c>
      <c r="C75" s="81" t="str">
        <f>'004 pr. asignavimai'!O99</f>
        <v>asm.</v>
      </c>
      <c r="D75" s="81">
        <f>'004 pr. asignavimai'!P99</f>
        <v>68</v>
      </c>
      <c r="E75" s="81">
        <f>'004 pr. asignavimai'!Q99</f>
        <v>70</v>
      </c>
      <c r="F75" s="120">
        <f>'004 pr. asignavimai'!R99</f>
        <v>70</v>
      </c>
      <c r="G75" s="291"/>
    </row>
    <row r="76" spans="1:7" ht="13.8" x14ac:dyDescent="0.25">
      <c r="A76" s="81" t="str">
        <f>'004 pr. asignavimai'!M100</f>
        <v>V-004-01-03-01-02 (VB)</v>
      </c>
      <c r="B76" s="82" t="str">
        <f>'004 pr. asignavimai'!N100</f>
        <v>Paslaugas gavusių ilgalaikių bedarbių skaičius</v>
      </c>
      <c r="C76" s="81" t="str">
        <f>'004 pr. asignavimai'!O100</f>
        <v>asm.</v>
      </c>
      <c r="D76" s="81">
        <f>'004 pr. asignavimai'!P100</f>
        <v>50</v>
      </c>
      <c r="E76" s="81">
        <f>'004 pr. asignavimai'!Q100</f>
        <v>60</v>
      </c>
      <c r="F76" s="120">
        <f>'004 pr. asignavimai'!R100</f>
        <v>60</v>
      </c>
      <c r="G76" s="290"/>
    </row>
    <row r="77" spans="1:7" ht="14.4" x14ac:dyDescent="0.25">
      <c r="A77" s="22" t="s">
        <v>192</v>
      </c>
      <c r="B77" s="284" t="str">
        <f>'004 pr. asignavimai'!C104</f>
        <v>Gerinti pavėžėjimo paslaugų kokybę ir prieinamumą</v>
      </c>
      <c r="C77" s="285"/>
      <c r="D77" s="285"/>
      <c r="E77" s="285"/>
      <c r="F77" s="285"/>
      <c r="G77" s="294" t="s">
        <v>286</v>
      </c>
    </row>
    <row r="78" spans="1:7" ht="27.6" x14ac:dyDescent="0.25">
      <c r="A78" s="6" t="str">
        <f>'004 pr. asignavimai'!M104</f>
        <v>R-004-01-04-01</v>
      </c>
      <c r="B78" s="6" t="str">
        <f>'004 pr. asignavimai'!N104</f>
        <v>Vidutiniškai vienam gyventojui tenkančių kelionių miesto ir priemiesčio maršrutais skaičius</v>
      </c>
      <c r="C78" s="6" t="str">
        <f>'004 pr. asignavimai'!O104</f>
        <v>asm.</v>
      </c>
      <c r="D78" s="6">
        <f>'004 pr. asignavimai'!P104</f>
        <v>12</v>
      </c>
      <c r="E78" s="6">
        <f>'004 pr. asignavimai'!Q104</f>
        <v>13</v>
      </c>
      <c r="F78" s="119">
        <f>'004 pr. asignavimai'!R104</f>
        <v>14</v>
      </c>
      <c r="G78" s="296"/>
    </row>
    <row r="79" spans="1:7" ht="14.4" x14ac:dyDescent="0.25">
      <c r="A79" s="84" t="s">
        <v>271</v>
      </c>
      <c r="B79" s="282" t="str">
        <f>'004 pr. asignavimai'!D105</f>
        <v>UAB „Plungės autobusų parkas“ veiklos gerinimas</v>
      </c>
      <c r="C79" s="282"/>
      <c r="D79" s="282"/>
      <c r="E79" s="282"/>
      <c r="F79" s="282"/>
      <c r="G79" s="297" t="s">
        <v>286</v>
      </c>
    </row>
    <row r="80" spans="1:7" ht="13.8" x14ac:dyDescent="0.25">
      <c r="A80" s="81" t="str">
        <f>'004 pr. asignavimai'!M105</f>
        <v>P-004-01-04-01-01</v>
      </c>
      <c r="B80" s="82" t="str">
        <f>'004 pr. asignavimai'!N105</f>
        <v>Įsigytų priemonių skaičius</v>
      </c>
      <c r="C80" s="81" t="str">
        <f>'004 pr. asignavimai'!O105</f>
        <v>vnt.</v>
      </c>
      <c r="D80" s="81">
        <f>'004 pr. asignavimai'!P105</f>
        <v>2</v>
      </c>
      <c r="E80" s="81">
        <f>'004 pr. asignavimai'!Q105</f>
        <v>2</v>
      </c>
      <c r="F80" s="120">
        <f>'004 pr. asignavimai'!R105</f>
        <v>4</v>
      </c>
      <c r="G80" s="290"/>
    </row>
    <row r="81" spans="1:7" ht="14.4" x14ac:dyDescent="0.25">
      <c r="A81" s="84" t="s">
        <v>193</v>
      </c>
      <c r="B81" s="282" t="str">
        <f>'004 pr. asignavimai'!D108</f>
        <v>Keleivių ir moksleivių pavėžėjimo užtikrinimas</v>
      </c>
      <c r="C81" s="282"/>
      <c r="D81" s="282"/>
      <c r="E81" s="282"/>
      <c r="F81" s="282"/>
      <c r="G81" s="289" t="s">
        <v>27</v>
      </c>
    </row>
    <row r="82" spans="1:7" ht="13.8" x14ac:dyDescent="0.25">
      <c r="A82" s="81" t="str">
        <f>'004 pr. asignavimai'!M108</f>
        <v>V-004-01-04-02-01</v>
      </c>
      <c r="B82" s="82" t="str">
        <f>'004 pr. asignavimai'!N108</f>
        <v>Viešuoju transportu pervežtų keleivių skaičius</v>
      </c>
      <c r="C82" s="81" t="str">
        <f>'004 pr. asignavimai'!O108</f>
        <v>asm.</v>
      </c>
      <c r="D82" s="81">
        <f>'004 pr. asignavimai'!P108</f>
        <v>40500</v>
      </c>
      <c r="E82" s="81">
        <f>'004 pr. asignavimai'!Q108</f>
        <v>445500</v>
      </c>
      <c r="F82" s="120">
        <f>'004 pr. asignavimai'!R108</f>
        <v>490050</v>
      </c>
      <c r="G82" s="290"/>
    </row>
    <row r="83" spans="1:7" ht="14.4" x14ac:dyDescent="0.25">
      <c r="A83" s="22" t="s">
        <v>194</v>
      </c>
      <c r="B83" s="292" t="str">
        <f>'004 pr. asignavimai'!C114</f>
        <v>Padidinti kokybiškų ir kvalifikuotų asmens sveikatos priežiūros paslaugų prieinamumą Plungės rajono savivaldybės gyventojams</v>
      </c>
      <c r="C83" s="293"/>
      <c r="D83" s="293"/>
      <c r="E83" s="293"/>
      <c r="F83" s="293"/>
      <c r="G83" s="294" t="s">
        <v>287</v>
      </c>
    </row>
    <row r="84" spans="1:7" ht="27.6" x14ac:dyDescent="0.25">
      <c r="A84" s="98" t="str">
        <f>'004 pr. asignavimai'!M114</f>
        <v>R-004-02-01-01</v>
      </c>
      <c r="B84" s="117" t="str">
        <f>'004 pr. asignavimai'!N114</f>
        <v>Teikiamų ambulatorinių paslaugų skaičiaus pokytis (skaičiuojama už tuos metus, kai gydytojai pradeda dirbti ir lyginama su praėjusiais metais)</v>
      </c>
      <c r="C84" s="98" t="str">
        <f>'004 pr. asignavimai'!O114</f>
        <v>proc.</v>
      </c>
      <c r="D84" s="98">
        <f>'004 pr. asignavimai'!P114</f>
        <v>0.5</v>
      </c>
      <c r="E84" s="98">
        <f>'004 pr. asignavimai'!Q114</f>
        <v>0.5</v>
      </c>
      <c r="F84" s="121">
        <f>'004 pr. asignavimai'!R114</f>
        <v>0.5</v>
      </c>
      <c r="G84" s="301"/>
    </row>
    <row r="85" spans="1:7" ht="13.8" x14ac:dyDescent="0.25">
      <c r="A85" s="98" t="str">
        <f>'004 pr. asignavimai'!M115</f>
        <v>R-004-02-01-02</v>
      </c>
      <c r="B85" s="117" t="str">
        <f>'004 pr. asignavimai'!N115</f>
        <v>Pritrauktų sveikatos priežiūros specialistų skaičius per metus</v>
      </c>
      <c r="C85" s="98" t="str">
        <f>'004 pr. asignavimai'!O115</f>
        <v>proc.</v>
      </c>
      <c r="D85" s="98">
        <f>'004 pr. asignavimai'!P115</f>
        <v>4</v>
      </c>
      <c r="E85" s="98">
        <f>'004 pr. asignavimai'!Q115</f>
        <v>5</v>
      </c>
      <c r="F85" s="121">
        <f>'004 pr. asignavimai'!R115</f>
        <v>5</v>
      </c>
      <c r="G85" s="298"/>
    </row>
    <row r="86" spans="1:7" ht="14.4" x14ac:dyDescent="0.25">
      <c r="A86" s="84" t="s">
        <v>204</v>
      </c>
      <c r="B86" s="282" t="str">
        <f>'004 pr. asignavimai'!D116</f>
        <v>VšĮ Plungės rajono savivaldybės ligoninės programos įgyvendinimas (gydytojų pritraukimui, medicininės įrangos įsigijimui)</v>
      </c>
      <c r="C86" s="282"/>
      <c r="D86" s="282"/>
      <c r="E86" s="282"/>
      <c r="F86" s="282"/>
      <c r="G86" s="297" t="s">
        <v>287</v>
      </c>
    </row>
    <row r="87" spans="1:7" ht="13.8" x14ac:dyDescent="0.25">
      <c r="A87" s="81" t="str">
        <f>'004 pr. asignavimai'!M116</f>
        <v>P-004-02-01-01-01</v>
      </c>
      <c r="B87" s="82" t="str">
        <f>'004 pr. asignavimai'!N116</f>
        <v>Gydytojų rezidentų skaičius</v>
      </c>
      <c r="C87" s="81" t="str">
        <f>'004 pr. asignavimai'!O116</f>
        <v>asm.</v>
      </c>
      <c r="D87" s="81">
        <f>'004 pr. asignavimai'!P116</f>
        <v>1</v>
      </c>
      <c r="E87" s="81">
        <f>'004 pr. asignavimai'!Q116</f>
        <v>2</v>
      </c>
      <c r="F87" s="120">
        <f>'004 pr. asignavimai'!R116</f>
        <v>2</v>
      </c>
      <c r="G87" s="302"/>
    </row>
    <row r="88" spans="1:7" ht="13.8" x14ac:dyDescent="0.25">
      <c r="A88" s="81" t="str">
        <f>'004 pr. asignavimai'!M117</f>
        <v>P-004-02-01-01-02</v>
      </c>
      <c r="B88" s="82" t="str">
        <f>'004 pr. asignavimai'!N117</f>
        <v>Iš kitų miestų atvykstančių gydytojų skaičius</v>
      </c>
      <c r="C88" s="81" t="str">
        <f>'004 pr. asignavimai'!O117</f>
        <v>asm.</v>
      </c>
      <c r="D88" s="81">
        <f>'004 pr. asignavimai'!P117</f>
        <v>37</v>
      </c>
      <c r="E88" s="81">
        <f>'004 pr. asignavimai'!Q117</f>
        <v>39</v>
      </c>
      <c r="F88" s="120">
        <f>'004 pr. asignavimai'!R117</f>
        <v>39</v>
      </c>
      <c r="G88" s="302"/>
    </row>
    <row r="89" spans="1:7" ht="13.8" x14ac:dyDescent="0.25">
      <c r="A89" s="81" t="str">
        <f>'004 pr. asignavimai'!M118</f>
        <v>P-004-02-01-01-03</v>
      </c>
      <c r="B89" s="82" t="str">
        <f>'004 pr. asignavimai'!N118</f>
        <v>Prevencinė  krūties vėžio programos paslaugų skaičius</v>
      </c>
      <c r="C89" s="81" t="str">
        <f>'004 pr. asignavimai'!O118</f>
        <v>vnt.</v>
      </c>
      <c r="D89" s="81">
        <f>'004 pr. asignavimai'!P118</f>
        <v>1000</v>
      </c>
      <c r="E89" s="81">
        <f>'004 pr. asignavimai'!Q118</f>
        <v>2000</v>
      </c>
      <c r="F89" s="120">
        <f>'004 pr. asignavimai'!R118</f>
        <v>2500</v>
      </c>
      <c r="G89" s="299"/>
    </row>
    <row r="90" spans="1:7" ht="14.4" x14ac:dyDescent="0.25">
      <c r="A90" s="84" t="s">
        <v>195</v>
      </c>
      <c r="B90" s="282" t="str">
        <f>'004 pr. asignavimai'!D121</f>
        <v>Saugios nakvynės paslaugos organizavimas VšĮ Plungės rajono savivaldybės ligoninėje</v>
      </c>
      <c r="C90" s="282"/>
      <c r="D90" s="282"/>
      <c r="E90" s="282"/>
      <c r="F90" s="282"/>
      <c r="G90" s="289" t="s">
        <v>27</v>
      </c>
    </row>
    <row r="91" spans="1:7" ht="13.8" x14ac:dyDescent="0.25">
      <c r="A91" s="81" t="str">
        <f>'004 pr. asignavimai'!M121</f>
        <v>V-004-02-01-02-01</v>
      </c>
      <c r="B91" s="82" t="str">
        <f>'004 pr. asignavimai'!N121</f>
        <v>Asmenų, kuriems suteiktos saugios nakvynės paslaugos, skaičius</v>
      </c>
      <c r="C91" s="81" t="str">
        <f>'004 pr. asignavimai'!O121</f>
        <v>asm.</v>
      </c>
      <c r="D91" s="81">
        <f>'004 pr. asignavimai'!P121</f>
        <v>120</v>
      </c>
      <c r="E91" s="81">
        <f>'004 pr. asignavimai'!Q121</f>
        <v>115</v>
      </c>
      <c r="F91" s="120">
        <f>'004 pr. asignavimai'!R121</f>
        <v>110</v>
      </c>
      <c r="G91" s="290"/>
    </row>
    <row r="92" spans="1:7" ht="70.5" customHeight="1" x14ac:dyDescent="0.25">
      <c r="A92" s="22" t="s">
        <v>197</v>
      </c>
      <c r="B92" s="284" t="str">
        <f>'004 pr. asignavimai'!C125</f>
        <v>Siekti, kad BĮ Plungės rajono savivaldybės visuomenės sveikatos biuras taptų modernia šiuolaikine įstaiga, kurioje dirbs kvalifikuoti, išsilavinę specialistai</v>
      </c>
      <c r="C92" s="285"/>
      <c r="D92" s="285"/>
      <c r="E92" s="285"/>
      <c r="F92" s="285"/>
      <c r="G92" s="294" t="s">
        <v>288</v>
      </c>
    </row>
    <row r="93" spans="1:7" ht="50.25" customHeight="1" x14ac:dyDescent="0.25">
      <c r="A93" s="6" t="str">
        <f>'004 pr. asignavimai'!M125</f>
        <v>R-004-02-02-01</v>
      </c>
      <c r="B93" s="6" t="str">
        <f>'004 pr. asignavimai'!N125</f>
        <v>Pravestų teorinių ir praktinių užsiėmimų skaičiaus pokytis (palyginti su praėjusiais metais)</v>
      </c>
      <c r="C93" s="6" t="str">
        <f>'004 pr. asignavimai'!O125</f>
        <v>proc.</v>
      </c>
      <c r="D93" s="6">
        <f>'004 pr. asignavimai'!P125</f>
        <v>0.1</v>
      </c>
      <c r="E93" s="6">
        <f>'004 pr. asignavimai'!Q125</f>
        <v>0.5</v>
      </c>
      <c r="F93" s="119">
        <f>'004 pr. asignavimai'!R125</f>
        <v>0.5</v>
      </c>
      <c r="G93" s="298"/>
    </row>
    <row r="94" spans="1:7" ht="14.4" x14ac:dyDescent="0.25">
      <c r="A94" s="84" t="s">
        <v>196</v>
      </c>
      <c r="B94" s="282" t="str">
        <f>'004 pr. asignavimai'!D126</f>
        <v>Plungės rajono savivaldybės visuomenės sveikatos biuro veikla</v>
      </c>
      <c r="C94" s="282"/>
      <c r="D94" s="282"/>
      <c r="E94" s="282"/>
      <c r="F94" s="282"/>
      <c r="G94" s="289" t="s">
        <v>27</v>
      </c>
    </row>
    <row r="95" spans="1:7" ht="27.6" x14ac:dyDescent="0.25">
      <c r="A95" s="81" t="str">
        <f>'004 pr. asignavimai'!M126</f>
        <v>V-004-02-02-01-01</v>
      </c>
      <c r="B95" s="82" t="str">
        <f>'004 pr. asignavimai'!N126</f>
        <v>VSB darbuotojų ir ikimokyklinio ugdymo įstaigų visuomenės sveikatos specialistų skaičius</v>
      </c>
      <c r="C95" s="81" t="str">
        <f>'004 pr. asignavimai'!O126</f>
        <v>asm.</v>
      </c>
      <c r="D95" s="81">
        <f>'004 pr. asignavimai'!P126</f>
        <v>10</v>
      </c>
      <c r="E95" s="81">
        <f>'004 pr. asignavimai'!Q126</f>
        <v>11</v>
      </c>
      <c r="F95" s="120">
        <f>'004 pr. asignavimai'!R126</f>
        <v>12</v>
      </c>
      <c r="G95" s="291"/>
    </row>
    <row r="96" spans="1:7" ht="16.5" customHeight="1" x14ac:dyDescent="0.25">
      <c r="A96" s="81" t="str">
        <f>'004 pr. asignavimai'!M127</f>
        <v>V-004-02-02-01-02</v>
      </c>
      <c r="B96" s="82" t="str">
        <f>'004 pr. asignavimai'!N127</f>
        <v>Privalomųjų mokymų skaičius</v>
      </c>
      <c r="C96" s="81" t="str">
        <f>'004 pr. asignavimai'!O127</f>
        <v>vnt.</v>
      </c>
      <c r="D96" s="81">
        <f>'004 pr. asignavimai'!P127</f>
        <v>1200</v>
      </c>
      <c r="E96" s="81">
        <f>'004 pr. asignavimai'!Q127</f>
        <v>1300</v>
      </c>
      <c r="F96" s="120">
        <f>'004 pr. asignavimai'!R127</f>
        <v>1400</v>
      </c>
      <c r="G96" s="291"/>
    </row>
    <row r="97" spans="1:7" ht="16.5" customHeight="1" x14ac:dyDescent="0.25">
      <c r="A97" s="81" t="str">
        <f>'004 pr. asignavimai'!M128</f>
        <v>V-004-02-02-01-03</v>
      </c>
      <c r="B97" s="82" t="str">
        <f>'004 pr. asignavimai'!N128</f>
        <v>Suteiktų JPSPP gavėjų skaičius</v>
      </c>
      <c r="C97" s="81" t="str">
        <f>'004 pr. asignavimai'!O128</f>
        <v>asm.</v>
      </c>
      <c r="D97" s="81">
        <f>'004 pr. asignavimai'!P128</f>
        <v>100</v>
      </c>
      <c r="E97" s="81">
        <f>'004 pr. asignavimai'!Q128</f>
        <v>110</v>
      </c>
      <c r="F97" s="120">
        <f>'004 pr. asignavimai'!R128</f>
        <v>120</v>
      </c>
      <c r="G97" s="290"/>
    </row>
    <row r="98" spans="1:7" ht="33" customHeight="1" x14ac:dyDescent="0.25">
      <c r="A98" s="84" t="s">
        <v>300</v>
      </c>
      <c r="B98" s="282" t="s">
        <v>94</v>
      </c>
      <c r="C98" s="282"/>
      <c r="D98" s="282"/>
      <c r="E98" s="282"/>
      <c r="F98" s="282"/>
      <c r="G98" s="297" t="s">
        <v>289</v>
      </c>
    </row>
    <row r="99" spans="1:7" ht="30.75" customHeight="1" x14ac:dyDescent="0.25">
      <c r="A99" s="81" t="str">
        <f>'004 pr. asignavimai'!M132</f>
        <v>P-004-02-02-02-01</v>
      </c>
      <c r="B99" s="82" t="str">
        <f>'004 pr. asignavimai'!N132</f>
        <v>Priklausomybių mažinimo programos dalyvių skaičius</v>
      </c>
      <c r="C99" s="81" t="str">
        <f>'004 pr. asignavimai'!O132</f>
        <v>asm.</v>
      </c>
      <c r="D99" s="81">
        <f>'004 pr. asignavimai'!P132</f>
        <v>102</v>
      </c>
      <c r="E99" s="81">
        <f>'004 pr. asignavimai'!Q132</f>
        <v>104</v>
      </c>
      <c r="F99" s="120">
        <f>'004 pr. asignavimai'!R132</f>
        <v>105</v>
      </c>
      <c r="G99" s="302"/>
    </row>
    <row r="100" spans="1:7" ht="30.75" customHeight="1" x14ac:dyDescent="0.25">
      <c r="A100" s="81" t="str">
        <f>'004 pr. asignavimai'!M133</f>
        <v>P-004-02-02-02-02</v>
      </c>
      <c r="B100" s="82" t="str">
        <f>'004 pr. asignavimai'!N133</f>
        <v>Priklausomybių mažinimo programos renginių skaičius</v>
      </c>
      <c r="C100" s="81" t="str">
        <f>'004 pr. asignavimai'!O133</f>
        <v>vnt.</v>
      </c>
      <c r="D100" s="81">
        <f>'004 pr. asignavimai'!P133</f>
        <v>25</v>
      </c>
      <c r="E100" s="81">
        <f>'004 pr. asignavimai'!Q133</f>
        <v>27</v>
      </c>
      <c r="F100" s="120">
        <f>'004 pr. asignavimai'!R133</f>
        <v>29</v>
      </c>
      <c r="G100" s="299"/>
    </row>
    <row r="101" spans="1:7" ht="33" customHeight="1" x14ac:dyDescent="0.25">
      <c r="A101" s="22" t="s">
        <v>198</v>
      </c>
      <c r="B101" s="284" t="str">
        <f>'004 pr. asignavimai'!C139</f>
        <v>Užtikrinti Plungės rajono savivaldybės ir socialinio būsto fondo plėtrą</v>
      </c>
      <c r="C101" s="285"/>
      <c r="D101" s="285"/>
      <c r="E101" s="285"/>
      <c r="F101" s="285"/>
      <c r="G101" s="294" t="s">
        <v>290</v>
      </c>
    </row>
    <row r="102" spans="1:7" ht="21.75" customHeight="1" x14ac:dyDescent="0.25">
      <c r="A102" s="6" t="str">
        <f>'004 pr. asignavimai'!M139</f>
        <v>R-004-03-01-01</v>
      </c>
      <c r="B102" s="7" t="str">
        <f>'004 pr. asignavimai'!N139</f>
        <v>Asmenų (šeimų), gavusių socialinį būstą, skaičius</v>
      </c>
      <c r="C102" s="6" t="str">
        <f>'004 pr. asignavimai'!O139</f>
        <v>asm.</v>
      </c>
      <c r="D102" s="6">
        <f>'004 pr. asignavimai'!P139</f>
        <v>21</v>
      </c>
      <c r="E102" s="6">
        <f>'004 pr. asignavimai'!Q139</f>
        <v>15</v>
      </c>
      <c r="F102" s="119">
        <f>'004 pr. asignavimai'!R139</f>
        <v>15</v>
      </c>
      <c r="G102" s="298"/>
    </row>
    <row r="103" spans="1:7" ht="33" customHeight="1" x14ac:dyDescent="0.25">
      <c r="A103" s="84" t="s">
        <v>203</v>
      </c>
      <c r="B103" s="282" t="str">
        <f>'004 pr. asignavimai'!D140</f>
        <v>Savivaldybės ir socialinio būsto fondo plėtra</v>
      </c>
      <c r="C103" s="282"/>
      <c r="D103" s="282"/>
      <c r="E103" s="282"/>
      <c r="F103" s="282"/>
      <c r="G103" s="297" t="s">
        <v>290</v>
      </c>
    </row>
    <row r="104" spans="1:7" ht="25.5" customHeight="1" x14ac:dyDescent="0.25">
      <c r="A104" s="81" t="str">
        <f>'004 pr. asignavimai'!M140</f>
        <v>P-004-03-01-01-01(SB/VB)</v>
      </c>
      <c r="B104" s="82" t="str">
        <f>'004 pr. asignavimai'!N140</f>
        <v xml:space="preserve">Padidintas socialinio būsto fondas </v>
      </c>
      <c r="C104" s="81" t="str">
        <f>'004 pr. asignavimai'!O140</f>
        <v>vnt.</v>
      </c>
      <c r="D104" s="81">
        <f>'004 pr. asignavimai'!P140</f>
        <v>2</v>
      </c>
      <c r="E104" s="81">
        <f>'004 pr. asignavimai'!Q140</f>
        <v>2</v>
      </c>
      <c r="F104" s="120">
        <f>'004 pr. asignavimai'!R140</f>
        <v>2</v>
      </c>
      <c r="G104" s="299"/>
    </row>
    <row r="105" spans="1:7" ht="14.4" x14ac:dyDescent="0.25">
      <c r="A105" s="22" t="s">
        <v>200</v>
      </c>
      <c r="B105" s="284" t="str">
        <f>'004 pr. asignavimai'!C147</f>
        <v>Užtikrinti pirties ir viešojo tualeto nepertraukiamą veiklą</v>
      </c>
      <c r="C105" s="285"/>
      <c r="D105" s="285"/>
      <c r="E105" s="285"/>
      <c r="F105" s="285"/>
      <c r="G105" s="294" t="s">
        <v>283</v>
      </c>
    </row>
    <row r="106" spans="1:7" ht="27.6" x14ac:dyDescent="0.25">
      <c r="A106" s="6" t="str">
        <f>'004 pr. asignavimai'!M147</f>
        <v>R-004-04-01-01</v>
      </c>
      <c r="B106" s="7" t="str">
        <f>'004 pr. asignavimai'!N147</f>
        <v>Lankytojų, kuriems kompensuotos pirties paslaugos, dalis (nuo visų lankytojų skaičius)</v>
      </c>
      <c r="C106" s="6" t="str">
        <f>'004 pr. asignavimai'!O147</f>
        <v>proc.</v>
      </c>
      <c r="D106" s="6">
        <f>'004 pr. asignavimai'!P147</f>
        <v>80</v>
      </c>
      <c r="E106" s="6">
        <f>'004 pr. asignavimai'!Q147</f>
        <v>80</v>
      </c>
      <c r="F106" s="119">
        <f>'004 pr. asignavimai'!R147</f>
        <v>80</v>
      </c>
      <c r="G106" s="295"/>
    </row>
    <row r="107" spans="1:7" ht="13.8" x14ac:dyDescent="0.25">
      <c r="A107" s="6" t="str">
        <f>'004 pr. asignavimai'!M148</f>
        <v>R-004-04-01-02</v>
      </c>
      <c r="B107" s="7" t="str">
        <f>'004 pr. asignavimai'!N148</f>
        <v>Viešojo tualeto paslaugų kompensavimas</v>
      </c>
      <c r="C107" s="6" t="str">
        <f>'004 pr. asignavimai'!O148</f>
        <v>proc.</v>
      </c>
      <c r="D107" s="6">
        <f>'004 pr. asignavimai'!P148</f>
        <v>100</v>
      </c>
      <c r="E107" s="6">
        <f>'004 pr. asignavimai'!Q148</f>
        <v>100</v>
      </c>
      <c r="F107" s="119">
        <f>'004 pr. asignavimai'!R148</f>
        <v>100</v>
      </c>
      <c r="G107" s="296"/>
    </row>
    <row r="108" spans="1:7" ht="14.4" x14ac:dyDescent="0.25">
      <c r="A108" s="84" t="s">
        <v>199</v>
      </c>
      <c r="B108" s="282" t="str">
        <f>'004 pr. asignavimai'!D149</f>
        <v>Savivaldybės įmonės Plungės būstas programos įgyvendinimas</v>
      </c>
      <c r="C108" s="282"/>
      <c r="D108" s="282"/>
      <c r="E108" s="282"/>
      <c r="F108" s="282"/>
      <c r="G108" s="289" t="s">
        <v>27</v>
      </c>
    </row>
    <row r="109" spans="1:7" ht="13.8" x14ac:dyDescent="0.25">
      <c r="A109" s="81" t="str">
        <f>'004 pr. asignavimai'!M149</f>
        <v>V-004-04-01-01-01</v>
      </c>
      <c r="B109" s="82" t="str">
        <f>'004 pr. asignavimai'!N149</f>
        <v>Atliktų pirties ir viešojo tualetų remontų skaičius</v>
      </c>
      <c r="C109" s="81" t="str">
        <f>'004 pr. asignavimai'!O149</f>
        <v>vnt.</v>
      </c>
      <c r="D109" s="81">
        <f>'004 pr. asignavimai'!P149</f>
        <v>2</v>
      </c>
      <c r="E109" s="81">
        <f>'004 pr. asignavimai'!Q149</f>
        <v>2</v>
      </c>
      <c r="F109" s="120">
        <f>'004 pr. asignavimai'!R149</f>
        <v>2</v>
      </c>
      <c r="G109" s="290"/>
    </row>
    <row r="110" spans="1:7" ht="14.4" x14ac:dyDescent="0.25">
      <c r="A110" s="22" t="s">
        <v>201</v>
      </c>
      <c r="B110" s="284" t="str">
        <f>'004 pr. asignavimai'!C155</f>
        <v>Vykdyti nusikalstamų veikų bei teisės pažeidimų prevenciją ir tyrimus</v>
      </c>
      <c r="C110" s="285"/>
      <c r="D110" s="285"/>
      <c r="E110" s="285"/>
      <c r="F110" s="285"/>
      <c r="G110" s="300" t="s">
        <v>27</v>
      </c>
    </row>
    <row r="111" spans="1:7" ht="27.6" x14ac:dyDescent="0.25">
      <c r="A111" s="6" t="str">
        <f>'004 pr. asignavimai'!M155</f>
        <v>R-004-05-01-01</v>
      </c>
      <c r="B111" s="7" t="str">
        <f>'004 pr. asignavimai'!N155</f>
        <v>Įgyvendintų neformaliojo švietimo  programų, susijusių su visuomenės saugumu, skaičius</v>
      </c>
      <c r="C111" s="6" t="str">
        <f>'004 pr. asignavimai'!O155</f>
        <v>vnt.</v>
      </c>
      <c r="D111" s="6">
        <f>'004 pr. asignavimai'!P155</f>
        <v>1</v>
      </c>
      <c r="E111" s="6">
        <f>'004 pr. asignavimai'!Q155</f>
        <v>1</v>
      </c>
      <c r="F111" s="119">
        <f>'004 pr. asignavimai'!R155</f>
        <v>1</v>
      </c>
      <c r="G111" s="296"/>
    </row>
    <row r="112" spans="1:7" ht="14.4" x14ac:dyDescent="0.25">
      <c r="A112" s="84" t="s">
        <v>202</v>
      </c>
      <c r="B112" s="282" t="str">
        <f>'004 pr. asignavimai'!D156</f>
        <v>Plungės rajono policijos komisariato programos įgyvendinimas</v>
      </c>
      <c r="C112" s="282"/>
      <c r="D112" s="282"/>
      <c r="E112" s="282"/>
      <c r="F112" s="282"/>
      <c r="G112" s="289" t="s">
        <v>27</v>
      </c>
    </row>
    <row r="113" spans="1:7" ht="27.6" x14ac:dyDescent="0.25">
      <c r="A113" s="81" t="str">
        <f>'004 pr. asignavimai'!M156</f>
        <v>V-004-05-01-01-01</v>
      </c>
      <c r="B113" s="82" t="str">
        <f>'004 pr. asignavimai'!N156</f>
        <v>Atliktų viešosios tvarkos bei visuomenės saugumo užtikrinimo (reidų, renginių) skaičius</v>
      </c>
      <c r="C113" s="81" t="str">
        <f>'004 pr. asignavimai'!O156</f>
        <v>vnt.</v>
      </c>
      <c r="D113" s="81">
        <f>'004 pr. asignavimai'!P156</f>
        <v>20</v>
      </c>
      <c r="E113" s="81">
        <f>'004 pr. asignavimai'!Q156</f>
        <v>20</v>
      </c>
      <c r="F113" s="120">
        <f>'004 pr. asignavimai'!R156</f>
        <v>20</v>
      </c>
      <c r="G113" s="291"/>
    </row>
    <row r="114" spans="1:7" ht="13.8" x14ac:dyDescent="0.25">
      <c r="A114" s="81" t="str">
        <f>'004 pr. asignavimai'!M157</f>
        <v>V-004-05-01-01-02</v>
      </c>
      <c r="B114" s="82" t="str">
        <f>'004 pr. asignavimai'!N157</f>
        <v>Surengtų priemonių eismo saugumo užtikrinimui skaičius</v>
      </c>
      <c r="C114" s="81" t="str">
        <f>'004 pr. asignavimai'!O157</f>
        <v>vnt.</v>
      </c>
      <c r="D114" s="81">
        <f>'004 pr. asignavimai'!P157</f>
        <v>25</v>
      </c>
      <c r="E114" s="81">
        <f>'004 pr. asignavimai'!Q157</f>
        <v>25</v>
      </c>
      <c r="F114" s="120">
        <f>'004 pr. asignavimai'!R157</f>
        <v>25</v>
      </c>
      <c r="G114" s="291"/>
    </row>
    <row r="115" spans="1:7" ht="27.6" x14ac:dyDescent="0.25">
      <c r="A115" s="81" t="str">
        <f>'004 pr. asignavimai'!M158</f>
        <v>V-004-05-01-01-03</v>
      </c>
      <c r="B115" s="82" t="str">
        <f>'004 pr. asignavimai'!N158</f>
        <v>Surengtų priemonių pagal situacijų prevencijos planą, skirtų visuomenės saugumui ir viešajai tvarkai užtikrinti skaičius</v>
      </c>
      <c r="C115" s="81" t="str">
        <f>'004 pr. asignavimai'!O158</f>
        <v>vnt.</v>
      </c>
      <c r="D115" s="81">
        <f>'004 pr. asignavimai'!P158</f>
        <v>25</v>
      </c>
      <c r="E115" s="81">
        <f>'004 pr. asignavimai'!Q158</f>
        <v>25</v>
      </c>
      <c r="F115" s="120">
        <f>'004 pr. asignavimai'!R158</f>
        <v>25</v>
      </c>
      <c r="G115" s="291"/>
    </row>
    <row r="116" spans="1:7" ht="27.6" x14ac:dyDescent="0.25">
      <c r="A116" s="81" t="str">
        <f>'004 pr. asignavimai'!M159</f>
        <v>V-004-05-01-01-04</v>
      </c>
      <c r="B116" s="82" t="str">
        <f>'004 pr. asignavimai'!N159</f>
        <v>Bendrosios prevencijos priemonių, skirtų visuomenės saugumui didinti, skaičius</v>
      </c>
      <c r="C116" s="81" t="str">
        <f>'004 pr. asignavimai'!O159</f>
        <v>vnt.</v>
      </c>
      <c r="D116" s="81">
        <f>'004 pr. asignavimai'!P159</f>
        <v>30</v>
      </c>
      <c r="E116" s="81">
        <f>'004 pr. asignavimai'!Q159</f>
        <v>30</v>
      </c>
      <c r="F116" s="120">
        <f>'004 pr. asignavimai'!R159</f>
        <v>30</v>
      </c>
      <c r="G116" s="290"/>
    </row>
    <row r="117" spans="1:7" ht="31.5" customHeight="1" x14ac:dyDescent="0.25">
      <c r="A117" s="22" t="s">
        <v>205</v>
      </c>
      <c r="B117" s="284" t="str">
        <f>'004 pr. asignavimai'!C165</f>
        <v>Teikti finansavimą Savivaldybės įstaigoms, pritraukusioms reikalingus specialistus</v>
      </c>
      <c r="C117" s="285"/>
      <c r="D117" s="285"/>
      <c r="E117" s="285"/>
      <c r="F117" s="285"/>
      <c r="G117" s="294" t="s">
        <v>291</v>
      </c>
    </row>
    <row r="118" spans="1:7" ht="31.5" customHeight="1" x14ac:dyDescent="0.25">
      <c r="A118" s="6" t="str">
        <f>'004 pr. asignavimai'!M165</f>
        <v>R-004-06-01-01</v>
      </c>
      <c r="B118" s="7" t="str">
        <f>'004 pr. asignavimai'!N165</f>
        <v>Pritrauktų specialistų skaičius</v>
      </c>
      <c r="C118" s="6" t="str">
        <f>'004 pr. asignavimai'!O165</f>
        <v>asm.</v>
      </c>
      <c r="D118" s="6">
        <f>'004 pr. asignavimai'!P165</f>
        <v>5</v>
      </c>
      <c r="E118" s="6">
        <f>'004 pr. asignavimai'!Q165</f>
        <v>5</v>
      </c>
      <c r="F118" s="119">
        <f>'004 pr. asignavimai'!R165</f>
        <v>5</v>
      </c>
      <c r="G118" s="296"/>
    </row>
    <row r="119" spans="1:7" ht="29.25" customHeight="1" x14ac:dyDescent="0.25">
      <c r="A119" s="84" t="s">
        <v>206</v>
      </c>
      <c r="B119" s="282" t="str">
        <f>'004 pr. asignavimai'!D166</f>
        <v>Savivaldybės įstaigoms reikalingų specialybių darbuotojų pritraukimo finansinis skatinimas</v>
      </c>
      <c r="C119" s="282"/>
      <c r="D119" s="282"/>
      <c r="E119" s="282"/>
      <c r="F119" s="282"/>
      <c r="G119" s="297" t="s">
        <v>291</v>
      </c>
    </row>
    <row r="120" spans="1:7" ht="19.5" customHeight="1" x14ac:dyDescent="0.25">
      <c r="A120" s="81" t="str">
        <f>'004 pr. asignavimai'!M166</f>
        <v>P-004-06-01-01-01</v>
      </c>
      <c r="B120" s="82" t="str">
        <f>'004 pr. asignavimai'!N166</f>
        <v>Specialistų, gavusių kompensacijas, skaičius</v>
      </c>
      <c r="C120" s="81" t="str">
        <f>'004 pr. asignavimai'!O166</f>
        <v>asm.</v>
      </c>
      <c r="D120" s="81">
        <f>'004 pr. asignavimai'!P166</f>
        <v>5</v>
      </c>
      <c r="E120" s="81">
        <f>'004 pr. asignavimai'!Q166</f>
        <v>5</v>
      </c>
      <c r="F120" s="120">
        <f>'004 pr. asignavimai'!R166</f>
        <v>5</v>
      </c>
      <c r="G120" s="291"/>
    </row>
    <row r="121" spans="1:7" ht="19.5" customHeight="1" x14ac:dyDescent="0.25">
      <c r="A121" s="81" t="str">
        <f>'004 pr. asignavimai'!M167</f>
        <v>P-004-06-01-01-02</v>
      </c>
      <c r="B121" s="82" t="str">
        <f>'004 pr. asignavimai'!N167</f>
        <v>Suteiktų savivaldybės būstų skaičius</v>
      </c>
      <c r="C121" s="81" t="str">
        <f>'004 pr. asignavimai'!O167</f>
        <v>vnt.</v>
      </c>
      <c r="D121" s="81">
        <f>'004 pr. asignavimai'!P167</f>
        <v>5</v>
      </c>
      <c r="E121" s="81">
        <f>'004 pr. asignavimai'!Q167</f>
        <v>5</v>
      </c>
      <c r="F121" s="120">
        <f>'004 pr. asignavimai'!R167</f>
        <v>5</v>
      </c>
      <c r="G121" s="290"/>
    </row>
  </sheetData>
  <mergeCells count="77">
    <mergeCell ref="G81:G82"/>
    <mergeCell ref="G83:G85"/>
    <mergeCell ref="G112:G116"/>
    <mergeCell ref="G117:G118"/>
    <mergeCell ref="G86:G89"/>
    <mergeCell ref="G90:G91"/>
    <mergeCell ref="G92:G93"/>
    <mergeCell ref="G98:G100"/>
    <mergeCell ref="G94:G97"/>
    <mergeCell ref="G70:G71"/>
    <mergeCell ref="G72:G73"/>
    <mergeCell ref="G74:G76"/>
    <mergeCell ref="G77:G78"/>
    <mergeCell ref="G79:G80"/>
    <mergeCell ref="G119:G121"/>
    <mergeCell ref="G101:G102"/>
    <mergeCell ref="G103:G104"/>
    <mergeCell ref="G105:G107"/>
    <mergeCell ref="G108:G109"/>
    <mergeCell ref="G110:G111"/>
    <mergeCell ref="G30:G36"/>
    <mergeCell ref="G39:G40"/>
    <mergeCell ref="G37:G38"/>
    <mergeCell ref="G60:G65"/>
    <mergeCell ref="G66:G69"/>
    <mergeCell ref="G41:G43"/>
    <mergeCell ref="G44:G48"/>
    <mergeCell ref="G49:G50"/>
    <mergeCell ref="G51:G52"/>
    <mergeCell ref="G53:G55"/>
    <mergeCell ref="G56:G59"/>
    <mergeCell ref="B103:F103"/>
    <mergeCell ref="B105:F105"/>
    <mergeCell ref="B98:F98"/>
    <mergeCell ref="B101:F101"/>
    <mergeCell ref="B90:F90"/>
    <mergeCell ref="B92:F92"/>
    <mergeCell ref="B94:F94"/>
    <mergeCell ref="B119:F119"/>
    <mergeCell ref="B117:F117"/>
    <mergeCell ref="B108:F108"/>
    <mergeCell ref="B112:F112"/>
    <mergeCell ref="B110:F110"/>
    <mergeCell ref="B86:F86"/>
    <mergeCell ref="B74:F74"/>
    <mergeCell ref="B77:F77"/>
    <mergeCell ref="B79:F79"/>
    <mergeCell ref="B81:F81"/>
    <mergeCell ref="B83:F83"/>
    <mergeCell ref="B70:F70"/>
    <mergeCell ref="B72:F72"/>
    <mergeCell ref="B56:F56"/>
    <mergeCell ref="B60:F60"/>
    <mergeCell ref="B66:F66"/>
    <mergeCell ref="B44:F44"/>
    <mergeCell ref="B49:F49"/>
    <mergeCell ref="B51:F51"/>
    <mergeCell ref="B53:F53"/>
    <mergeCell ref="B30:F30"/>
    <mergeCell ref="B37:F37"/>
    <mergeCell ref="B39:F39"/>
    <mergeCell ref="B41:F41"/>
    <mergeCell ref="A9:G9"/>
    <mergeCell ref="B26:F26"/>
    <mergeCell ref="B10:C10"/>
    <mergeCell ref="A10:A11"/>
    <mergeCell ref="B13:F13"/>
    <mergeCell ref="B16:F16"/>
    <mergeCell ref="B19:F19"/>
    <mergeCell ref="B22:F22"/>
    <mergeCell ref="D10:F10"/>
    <mergeCell ref="G10:G11"/>
    <mergeCell ref="G13:G15"/>
    <mergeCell ref="G16:G17"/>
    <mergeCell ref="G19:G21"/>
    <mergeCell ref="G22:G25"/>
    <mergeCell ref="G26:G29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1" max="16383" man="1"/>
    <brk id="10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2023-06-13T10:17:22Z</dcterms:modified>
</cp:coreProperties>
</file>