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ma.kvizikeviciene\Desktop\2023 Tarybos posėdžiai\06-22\Kaimo reikalų k\"/>
    </mc:Choice>
  </mc:AlternateContent>
  <bookViews>
    <workbookView xWindow="0" yWindow="0" windowWidth="23040" windowHeight="9072"/>
  </bookViews>
  <sheets>
    <sheet name="Projektas" sheetId="1" r:id="rId1"/>
  </sheets>
  <calcPr calcId="162913"/>
</workbook>
</file>

<file path=xl/calcChain.xml><?xml version="1.0" encoding="utf-8"?>
<calcChain xmlns="http://schemas.openxmlformats.org/spreadsheetml/2006/main">
  <c r="U99" i="1" l="1"/>
  <c r="U110" i="1"/>
  <c r="K71" i="1" l="1"/>
  <c r="P71" i="1" s="1"/>
  <c r="F71" i="1"/>
  <c r="G71" i="1" s="1"/>
  <c r="K58" i="1"/>
  <c r="F58" i="1"/>
  <c r="G58" i="1" s="1"/>
  <c r="I71" i="1" l="1"/>
  <c r="Q71" i="1" s="1"/>
  <c r="M71" i="1"/>
  <c r="L71" i="1"/>
  <c r="T71" i="1" s="1"/>
  <c r="U71" i="1" s="1"/>
  <c r="I58" i="1"/>
  <c r="M58" i="1"/>
  <c r="P58" i="1"/>
  <c r="L58" i="1"/>
  <c r="T58" i="1" s="1"/>
  <c r="U58" i="1" s="1"/>
  <c r="Q58" i="1" l="1"/>
  <c r="J136" i="1" l="1"/>
  <c r="K136" i="1" s="1"/>
  <c r="L136" i="1" s="1"/>
  <c r="F136" i="1"/>
  <c r="G136" i="1" s="1"/>
  <c r="I136" i="1" s="1"/>
  <c r="J135" i="1"/>
  <c r="K135" i="1" s="1"/>
  <c r="F135" i="1"/>
  <c r="G135" i="1" s="1"/>
  <c r="I135" i="1" s="1"/>
  <c r="J134" i="1"/>
  <c r="K134" i="1" s="1"/>
  <c r="F134" i="1"/>
  <c r="G134" i="1" s="1"/>
  <c r="I134" i="1" s="1"/>
  <c r="J133" i="1"/>
  <c r="K133" i="1" s="1"/>
  <c r="L133" i="1" s="1"/>
  <c r="T133" i="1" s="1"/>
  <c r="F133" i="1"/>
  <c r="J132" i="1"/>
  <c r="K132" i="1" s="1"/>
  <c r="M132" i="1" s="1"/>
  <c r="F132" i="1"/>
  <c r="G132" i="1" s="1"/>
  <c r="I132" i="1" s="1"/>
  <c r="J131" i="1"/>
  <c r="K131" i="1" s="1"/>
  <c r="F131" i="1"/>
  <c r="G131" i="1" s="1"/>
  <c r="I131" i="1" s="1"/>
  <c r="J130" i="1"/>
  <c r="K130" i="1" s="1"/>
  <c r="F130" i="1"/>
  <c r="G130" i="1" s="1"/>
  <c r="I130" i="1" s="1"/>
  <c r="J129" i="1"/>
  <c r="K129" i="1" s="1"/>
  <c r="F129" i="1"/>
  <c r="G129" i="1" s="1"/>
  <c r="I129" i="1" s="1"/>
  <c r="J128" i="1"/>
  <c r="K128" i="1" s="1"/>
  <c r="F128" i="1"/>
  <c r="G128" i="1" s="1"/>
  <c r="I128" i="1" s="1"/>
  <c r="J127" i="1"/>
  <c r="K127" i="1" s="1"/>
  <c r="F127" i="1"/>
  <c r="G127" i="1" s="1"/>
  <c r="I127" i="1" s="1"/>
  <c r="J126" i="1"/>
  <c r="K126" i="1" s="1"/>
  <c r="F126" i="1"/>
  <c r="G126" i="1" s="1"/>
  <c r="I126" i="1" s="1"/>
  <c r="J125" i="1"/>
  <c r="K125" i="1" s="1"/>
  <c r="F125" i="1"/>
  <c r="G125" i="1" s="1"/>
  <c r="I125" i="1" s="1"/>
  <c r="J124" i="1"/>
  <c r="K124" i="1" s="1"/>
  <c r="M124" i="1" s="1"/>
  <c r="F124" i="1"/>
  <c r="G124" i="1" s="1"/>
  <c r="I124" i="1" s="1"/>
  <c r="J123" i="1"/>
  <c r="K123" i="1" s="1"/>
  <c r="F123" i="1"/>
  <c r="G123" i="1" s="1"/>
  <c r="I123" i="1" s="1"/>
  <c r="J122" i="1"/>
  <c r="K122" i="1" s="1"/>
  <c r="F122" i="1"/>
  <c r="G122" i="1" s="1"/>
  <c r="I122" i="1" s="1"/>
  <c r="J121" i="1"/>
  <c r="K121" i="1" s="1"/>
  <c r="F121" i="1"/>
  <c r="G121" i="1" s="1"/>
  <c r="I121" i="1" s="1"/>
  <c r="K120" i="1"/>
  <c r="F120" i="1"/>
  <c r="G120" i="1" s="1"/>
  <c r="I120" i="1" s="1"/>
  <c r="K119" i="1"/>
  <c r="L119" i="1" s="1"/>
  <c r="F119" i="1"/>
  <c r="G119" i="1" s="1"/>
  <c r="I119" i="1" s="1"/>
  <c r="K118" i="1"/>
  <c r="F118" i="1"/>
  <c r="G118" i="1" s="1"/>
  <c r="I118" i="1" s="1"/>
  <c r="K117" i="1"/>
  <c r="F117" i="1"/>
  <c r="G117" i="1" s="1"/>
  <c r="I117" i="1" s="1"/>
  <c r="J116" i="1"/>
  <c r="K116" i="1" s="1"/>
  <c r="L116" i="1" s="1"/>
  <c r="F116" i="1"/>
  <c r="G116" i="1" s="1"/>
  <c r="I116" i="1" s="1"/>
  <c r="J115" i="1"/>
  <c r="K115" i="1" s="1"/>
  <c r="F115" i="1"/>
  <c r="G115" i="1" s="1"/>
  <c r="I115" i="1" s="1"/>
  <c r="K114" i="1"/>
  <c r="F114" i="1"/>
  <c r="G114" i="1" s="1"/>
  <c r="I114" i="1" s="1"/>
  <c r="J113" i="1"/>
  <c r="K113" i="1" s="1"/>
  <c r="L113" i="1" s="1"/>
  <c r="F113" i="1"/>
  <c r="G113" i="1" s="1"/>
  <c r="I113" i="1" s="1"/>
  <c r="K112" i="1"/>
  <c r="F112" i="1"/>
  <c r="G112" i="1" s="1"/>
  <c r="I112" i="1" s="1"/>
  <c r="K111" i="1"/>
  <c r="L111" i="1" s="1"/>
  <c r="T111" i="1" s="1"/>
  <c r="F111" i="1"/>
  <c r="G111" i="1" s="1"/>
  <c r="I111" i="1" s="1"/>
  <c r="J109" i="1"/>
  <c r="K109" i="1" s="1"/>
  <c r="F109" i="1"/>
  <c r="G109" i="1" s="1"/>
  <c r="I109" i="1" s="1"/>
  <c r="J108" i="1"/>
  <c r="K108" i="1" s="1"/>
  <c r="F108" i="1"/>
  <c r="G108" i="1" s="1"/>
  <c r="I108" i="1" s="1"/>
  <c r="J107" i="1"/>
  <c r="K107" i="1" s="1"/>
  <c r="F107" i="1"/>
  <c r="G107" i="1" s="1"/>
  <c r="I107" i="1" s="1"/>
  <c r="J106" i="1"/>
  <c r="K106" i="1" s="1"/>
  <c r="L106" i="1" s="1"/>
  <c r="F106" i="1"/>
  <c r="G106" i="1" s="1"/>
  <c r="I106" i="1" s="1"/>
  <c r="J105" i="1"/>
  <c r="K105" i="1" s="1"/>
  <c r="F105" i="1"/>
  <c r="G105" i="1" s="1"/>
  <c r="I105" i="1" s="1"/>
  <c r="J104" i="1"/>
  <c r="K104" i="1" s="1"/>
  <c r="L104" i="1" s="1"/>
  <c r="F104" i="1"/>
  <c r="G104" i="1" s="1"/>
  <c r="I104" i="1" s="1"/>
  <c r="J103" i="1"/>
  <c r="K103" i="1" s="1"/>
  <c r="L103" i="1" s="1"/>
  <c r="T103" i="1" s="1"/>
  <c r="F103" i="1"/>
  <c r="G103" i="1" s="1"/>
  <c r="I103" i="1" s="1"/>
  <c r="J102" i="1"/>
  <c r="K102" i="1" s="1"/>
  <c r="F102" i="1"/>
  <c r="G102" i="1" s="1"/>
  <c r="I102" i="1" s="1"/>
  <c r="J101" i="1"/>
  <c r="K101" i="1" s="1"/>
  <c r="F101" i="1"/>
  <c r="G101" i="1" s="1"/>
  <c r="I101" i="1" s="1"/>
  <c r="J100" i="1"/>
  <c r="K100" i="1" s="1"/>
  <c r="F100" i="1"/>
  <c r="G100" i="1" s="1"/>
  <c r="I100" i="1" s="1"/>
  <c r="J98" i="1"/>
  <c r="K98" i="1" s="1"/>
  <c r="F98" i="1"/>
  <c r="G98" i="1" s="1"/>
  <c r="I98" i="1" s="1"/>
  <c r="J97" i="1"/>
  <c r="K97" i="1" s="1"/>
  <c r="L97" i="1" s="1"/>
  <c r="F97" i="1"/>
  <c r="G97" i="1" s="1"/>
  <c r="I97" i="1" s="1"/>
  <c r="J96" i="1"/>
  <c r="K96" i="1" s="1"/>
  <c r="F96" i="1"/>
  <c r="G96" i="1" s="1"/>
  <c r="I96" i="1" s="1"/>
  <c r="K90" i="1"/>
  <c r="L90" i="1" s="1"/>
  <c r="F90" i="1"/>
  <c r="G90" i="1" s="1"/>
  <c r="I90" i="1" s="1"/>
  <c r="K89" i="1"/>
  <c r="F89" i="1"/>
  <c r="G89" i="1" s="1"/>
  <c r="I89" i="1" s="1"/>
  <c r="K88" i="1"/>
  <c r="L88" i="1" s="1"/>
  <c r="T88" i="1" s="1"/>
  <c r="F88" i="1"/>
  <c r="K82" i="1"/>
  <c r="F82" i="1"/>
  <c r="I82" i="1" s="1"/>
  <c r="K81" i="1"/>
  <c r="F81" i="1"/>
  <c r="I81" i="1" s="1"/>
  <c r="K80" i="1"/>
  <c r="P80" i="1" s="1"/>
  <c r="F80" i="1"/>
  <c r="K79" i="1"/>
  <c r="F79" i="1"/>
  <c r="I79" i="1" s="1"/>
  <c r="K78" i="1"/>
  <c r="L78" i="1" s="1"/>
  <c r="T78" i="1" s="1"/>
  <c r="F78" i="1"/>
  <c r="I78" i="1" s="1"/>
  <c r="K77" i="1"/>
  <c r="F77" i="1"/>
  <c r="G77" i="1" s="1"/>
  <c r="K76" i="1"/>
  <c r="L76" i="1" s="1"/>
  <c r="T76" i="1" s="1"/>
  <c r="F76" i="1"/>
  <c r="K75" i="1"/>
  <c r="P75" i="1" s="1"/>
  <c r="F75" i="1"/>
  <c r="G75" i="1" s="1"/>
  <c r="K74" i="1"/>
  <c r="F74" i="1"/>
  <c r="I74" i="1" s="1"/>
  <c r="K73" i="1"/>
  <c r="P73" i="1" s="1"/>
  <c r="F73" i="1"/>
  <c r="G73" i="1" s="1"/>
  <c r="K72" i="1"/>
  <c r="P72" i="1" s="1"/>
  <c r="F72" i="1"/>
  <c r="K65" i="1"/>
  <c r="P65" i="1" s="1"/>
  <c r="F65" i="1"/>
  <c r="I65" i="1" s="1"/>
  <c r="K64" i="1"/>
  <c r="P64" i="1" s="1"/>
  <c r="F64" i="1"/>
  <c r="G64" i="1" s="1"/>
  <c r="K63" i="1"/>
  <c r="F63" i="1"/>
  <c r="I63" i="1" s="1"/>
  <c r="K62" i="1"/>
  <c r="P62" i="1" s="1"/>
  <c r="F62" i="1"/>
  <c r="G62" i="1" s="1"/>
  <c r="K61" i="1"/>
  <c r="F61" i="1"/>
  <c r="I61" i="1" s="1"/>
  <c r="K60" i="1"/>
  <c r="F60" i="1"/>
  <c r="G60" i="1" s="1"/>
  <c r="K59" i="1"/>
  <c r="P59" i="1" s="1"/>
  <c r="F59" i="1"/>
  <c r="I59" i="1" s="1"/>
  <c r="K57" i="1"/>
  <c r="P57" i="1" s="1"/>
  <c r="F57" i="1"/>
  <c r="G57" i="1" s="1"/>
  <c r="K56" i="1"/>
  <c r="P56" i="1" s="1"/>
  <c r="F56" i="1"/>
  <c r="I56" i="1" s="1"/>
  <c r="K55" i="1"/>
  <c r="P55" i="1" s="1"/>
  <c r="F55" i="1"/>
  <c r="G55" i="1" s="1"/>
  <c r="K54" i="1"/>
  <c r="F54" i="1"/>
  <c r="I54" i="1" s="1"/>
  <c r="K53" i="1"/>
  <c r="P53" i="1" s="1"/>
  <c r="F53" i="1"/>
  <c r="G53" i="1" s="1"/>
  <c r="K52" i="1"/>
  <c r="F52" i="1"/>
  <c r="I52" i="1" s="1"/>
  <c r="K46" i="1"/>
  <c r="L46" i="1" s="1"/>
  <c r="T46" i="1" s="1"/>
  <c r="F46" i="1"/>
  <c r="G46" i="1" s="1"/>
  <c r="K45" i="1"/>
  <c r="F45" i="1"/>
  <c r="I45" i="1" s="1"/>
  <c r="K44" i="1"/>
  <c r="F44" i="1"/>
  <c r="G44" i="1" s="1"/>
  <c r="K43" i="1"/>
  <c r="F43" i="1"/>
  <c r="I43" i="1" s="1"/>
  <c r="K42" i="1"/>
  <c r="F42" i="1"/>
  <c r="G42" i="1" s="1"/>
  <c r="K41" i="1"/>
  <c r="F41" i="1"/>
  <c r="I41" i="1" s="1"/>
  <c r="K40" i="1"/>
  <c r="F40" i="1"/>
  <c r="G40" i="1" s="1"/>
  <c r="K39" i="1"/>
  <c r="L39" i="1" s="1"/>
  <c r="P39" i="1" s="1"/>
  <c r="F39" i="1"/>
  <c r="I39" i="1" s="1"/>
  <c r="K38" i="1"/>
  <c r="F38" i="1"/>
  <c r="G38" i="1" s="1"/>
  <c r="K37" i="1"/>
  <c r="L37" i="1" s="1"/>
  <c r="T37" i="1" s="1"/>
  <c r="F37" i="1"/>
  <c r="I37" i="1" s="1"/>
  <c r="K36" i="1"/>
  <c r="F36" i="1"/>
  <c r="G36" i="1" s="1"/>
  <c r="K35" i="1"/>
  <c r="L35" i="1" s="1"/>
  <c r="F35" i="1"/>
  <c r="I35" i="1" s="1"/>
  <c r="K34" i="1"/>
  <c r="F34" i="1"/>
  <c r="G34" i="1" s="1"/>
  <c r="K33" i="1"/>
  <c r="F33" i="1"/>
  <c r="I33" i="1" s="1"/>
  <c r="K32" i="1"/>
  <c r="F32" i="1"/>
  <c r="G32" i="1" s="1"/>
  <c r="K31" i="1"/>
  <c r="L31" i="1" s="1"/>
  <c r="T31" i="1" s="1"/>
  <c r="F31" i="1"/>
  <c r="I31" i="1" s="1"/>
  <c r="L25" i="1"/>
  <c r="T25" i="1" s="1"/>
  <c r="F25" i="1"/>
  <c r="M25" i="1" s="1"/>
  <c r="L24" i="1"/>
  <c r="P24" i="1" s="1"/>
  <c r="F24" i="1"/>
  <c r="M24" i="1" s="1"/>
  <c r="K23" i="1"/>
  <c r="L23" i="1" s="1"/>
  <c r="F23" i="1"/>
  <c r="G23" i="1" s="1"/>
  <c r="I23" i="1" s="1"/>
  <c r="K17" i="1"/>
  <c r="F17" i="1"/>
  <c r="G17" i="1" s="1"/>
  <c r="I17" i="1" s="1"/>
  <c r="K16" i="1"/>
  <c r="L16" i="1" s="1"/>
  <c r="T16" i="1" s="1"/>
  <c r="F16" i="1"/>
  <c r="G16" i="1" s="1"/>
  <c r="I16" i="1" s="1"/>
  <c r="K15" i="1"/>
  <c r="L15" i="1" s="1"/>
  <c r="F15" i="1"/>
  <c r="G15" i="1" s="1"/>
  <c r="I15" i="1" s="1"/>
  <c r="K14" i="1"/>
  <c r="F14" i="1"/>
  <c r="G14" i="1" s="1"/>
  <c r="I14" i="1" s="1"/>
  <c r="K13" i="1"/>
  <c r="L13" i="1" s="1"/>
  <c r="F13" i="1"/>
  <c r="K12" i="1"/>
  <c r="L12" i="1" s="1"/>
  <c r="F12" i="1"/>
  <c r="G12" i="1" s="1"/>
  <c r="I12" i="1" s="1"/>
  <c r="K11" i="1"/>
  <c r="F11" i="1"/>
  <c r="G11" i="1" s="1"/>
  <c r="I11" i="1" s="1"/>
  <c r="K10" i="1"/>
  <c r="F10" i="1"/>
  <c r="G10" i="1" s="1"/>
  <c r="I10" i="1" s="1"/>
  <c r="K9" i="1"/>
  <c r="F9" i="1"/>
  <c r="G9" i="1" s="1"/>
  <c r="I9" i="1" s="1"/>
  <c r="K8" i="1"/>
  <c r="L8" i="1" s="1"/>
  <c r="P8" i="1" s="1"/>
  <c r="F8" i="1"/>
  <c r="G8" i="1" s="1"/>
  <c r="I8" i="1" s="1"/>
  <c r="K7" i="1"/>
  <c r="F7" i="1"/>
  <c r="G7" i="1" s="1"/>
  <c r="I7" i="1" s="1"/>
  <c r="M123" i="1" l="1"/>
  <c r="M101" i="1"/>
  <c r="M120" i="1"/>
  <c r="M81" i="1"/>
  <c r="M41" i="1"/>
  <c r="M61" i="1"/>
  <c r="M10" i="1"/>
  <c r="M14" i="1"/>
  <c r="M43" i="1"/>
  <c r="M88" i="1"/>
  <c r="M63" i="1"/>
  <c r="M89" i="1"/>
  <c r="I77" i="1"/>
  <c r="L61" i="1"/>
  <c r="T61" i="1" s="1"/>
  <c r="U61" i="1" s="1"/>
  <c r="M77" i="1"/>
  <c r="I46" i="1"/>
  <c r="P61" i="1"/>
  <c r="Q61" i="1" s="1"/>
  <c r="L120" i="1"/>
  <c r="M52" i="1"/>
  <c r="G63" i="1"/>
  <c r="M39" i="1"/>
  <c r="M46" i="1"/>
  <c r="T119" i="1"/>
  <c r="P119" i="1"/>
  <c r="Q119" i="1" s="1"/>
  <c r="P46" i="1"/>
  <c r="U46" i="1" s="1"/>
  <c r="M64" i="1"/>
  <c r="I73" i="1"/>
  <c r="Q73" i="1" s="1"/>
  <c r="G78" i="1"/>
  <c r="M111" i="1"/>
  <c r="M103" i="1"/>
  <c r="M35" i="1"/>
  <c r="I38" i="1"/>
  <c r="M44" i="1"/>
  <c r="G54" i="1"/>
  <c r="Q56" i="1"/>
  <c r="I60" i="1"/>
  <c r="Q65" i="1"/>
  <c r="G74" i="1"/>
  <c r="P76" i="1"/>
  <c r="U76" i="1" s="1"/>
  <c r="G79" i="1"/>
  <c r="M31" i="1"/>
  <c r="M107" i="1"/>
  <c r="M38" i="1"/>
  <c r="M54" i="1"/>
  <c r="M60" i="1"/>
  <c r="M65" i="1"/>
  <c r="I36" i="1"/>
  <c r="L41" i="1"/>
  <c r="T41" i="1" s="1"/>
  <c r="L52" i="1"/>
  <c r="T52" i="1" s="1"/>
  <c r="L54" i="1"/>
  <c r="T54" i="1" s="1"/>
  <c r="I57" i="1"/>
  <c r="Q57" i="1" s="1"/>
  <c r="M79" i="1"/>
  <c r="M7" i="1"/>
  <c r="M33" i="1"/>
  <c r="P52" i="1"/>
  <c r="Q52" i="1" s="1"/>
  <c r="P54" i="1"/>
  <c r="Q54" i="1" s="1"/>
  <c r="I75" i="1"/>
  <c r="Q75" i="1" s="1"/>
  <c r="M133" i="1"/>
  <c r="P35" i="1"/>
  <c r="Q35" i="1" s="1"/>
  <c r="T35" i="1"/>
  <c r="M131" i="1"/>
  <c r="L131" i="1"/>
  <c r="P131" i="1" s="1"/>
  <c r="Q131" i="1" s="1"/>
  <c r="P12" i="1"/>
  <c r="Q12" i="1" s="1"/>
  <c r="T12" i="1"/>
  <c r="P15" i="1"/>
  <c r="T15" i="1"/>
  <c r="U15" i="1" s="1"/>
  <c r="P23" i="1"/>
  <c r="Q23" i="1" s="1"/>
  <c r="T23" i="1"/>
  <c r="P13" i="1"/>
  <c r="T13" i="1"/>
  <c r="L125" i="1"/>
  <c r="M125" i="1"/>
  <c r="M109" i="1"/>
  <c r="L109" i="1"/>
  <c r="L7" i="1"/>
  <c r="T7" i="1" s="1"/>
  <c r="M34" i="1"/>
  <c r="L38" i="1"/>
  <c r="G45" i="1"/>
  <c r="L60" i="1"/>
  <c r="T60" i="1" s="1"/>
  <c r="U60" i="1" s="1"/>
  <c r="L63" i="1"/>
  <c r="T63" i="1" s="1"/>
  <c r="G81" i="1"/>
  <c r="P25" i="1"/>
  <c r="U25" i="1" s="1"/>
  <c r="M32" i="1"/>
  <c r="I42" i="1"/>
  <c r="L43" i="1"/>
  <c r="M45" i="1"/>
  <c r="I53" i="1"/>
  <c r="Q53" i="1" s="1"/>
  <c r="I55" i="1"/>
  <c r="Q55" i="1" s="1"/>
  <c r="L56" i="1"/>
  <c r="T56" i="1" s="1"/>
  <c r="U56" i="1" s="1"/>
  <c r="G59" i="1"/>
  <c r="P60" i="1"/>
  <c r="P63" i="1"/>
  <c r="Q63" i="1" s="1"/>
  <c r="L72" i="1"/>
  <c r="T72" i="1" s="1"/>
  <c r="U72" i="1" s="1"/>
  <c r="M73" i="1"/>
  <c r="L77" i="1"/>
  <c r="T77" i="1" s="1"/>
  <c r="U77" i="1" s="1"/>
  <c r="M106" i="1"/>
  <c r="M128" i="1"/>
  <c r="G133" i="1"/>
  <c r="I133" i="1" s="1"/>
  <c r="M9" i="1"/>
  <c r="G25" i="1"/>
  <c r="I25" i="1" s="1"/>
  <c r="I32" i="1"/>
  <c r="L73" i="1"/>
  <c r="T73" i="1" s="1"/>
  <c r="U73" i="1" s="1"/>
  <c r="G88" i="1"/>
  <c r="I88" i="1" s="1"/>
  <c r="L10" i="1"/>
  <c r="T10" i="1" s="1"/>
  <c r="L14" i="1"/>
  <c r="T14" i="1" s="1"/>
  <c r="G37" i="1"/>
  <c r="I40" i="1"/>
  <c r="M42" i="1"/>
  <c r="L45" i="1"/>
  <c r="T45" i="1" s="1"/>
  <c r="M55" i="1"/>
  <c r="M56" i="1"/>
  <c r="M59" i="1"/>
  <c r="M72" i="1"/>
  <c r="P77" i="1"/>
  <c r="P79" i="1"/>
  <c r="Q79" i="1" s="1"/>
  <c r="M98" i="1"/>
  <c r="L128" i="1"/>
  <c r="P128" i="1" s="1"/>
  <c r="Q128" i="1" s="1"/>
  <c r="M12" i="1"/>
  <c r="M8" i="1"/>
  <c r="M13" i="1"/>
  <c r="M16" i="1"/>
  <c r="G33" i="1"/>
  <c r="M37" i="1"/>
  <c r="M40" i="1"/>
  <c r="L42" i="1"/>
  <c r="L55" i="1"/>
  <c r="T55" i="1" s="1"/>
  <c r="U55" i="1" s="1"/>
  <c r="L59" i="1"/>
  <c r="T59" i="1" s="1"/>
  <c r="U59" i="1" s="1"/>
  <c r="I62" i="1"/>
  <c r="Q62" i="1" s="1"/>
  <c r="I64" i="1"/>
  <c r="Q64" i="1" s="1"/>
  <c r="L65" i="1"/>
  <c r="T65" i="1" s="1"/>
  <c r="U65" i="1" s="1"/>
  <c r="M23" i="1"/>
  <c r="T39" i="1"/>
  <c r="U39" i="1" s="1"/>
  <c r="I34" i="1"/>
  <c r="M15" i="1"/>
  <c r="M36" i="1"/>
  <c r="T8" i="1"/>
  <c r="U8" i="1" s="1"/>
  <c r="M11" i="1"/>
  <c r="M17" i="1"/>
  <c r="T24" i="1"/>
  <c r="U24" i="1" s="1"/>
  <c r="L33" i="1"/>
  <c r="T33" i="1" s="1"/>
  <c r="G41" i="1"/>
  <c r="I44" i="1"/>
  <c r="L64" i="1"/>
  <c r="T64" i="1" s="1"/>
  <c r="U64" i="1" s="1"/>
  <c r="L80" i="1"/>
  <c r="T80" i="1" s="1"/>
  <c r="U80" i="1" s="1"/>
  <c r="G82" i="1"/>
  <c r="L89" i="1"/>
  <c r="T89" i="1" s="1"/>
  <c r="M116" i="1"/>
  <c r="M113" i="1"/>
  <c r="M119" i="1"/>
  <c r="M136" i="1"/>
  <c r="Q8" i="1"/>
  <c r="Q59" i="1"/>
  <c r="T116" i="1"/>
  <c r="P116" i="1"/>
  <c r="Q116" i="1" s="1"/>
  <c r="T113" i="1"/>
  <c r="P113" i="1"/>
  <c r="Q113" i="1" s="1"/>
  <c r="Q39" i="1"/>
  <c r="T97" i="1"/>
  <c r="U97" i="1" s="1"/>
  <c r="P97" i="1"/>
  <c r="Q97" i="1" s="1"/>
  <c r="T106" i="1"/>
  <c r="P106" i="1"/>
  <c r="Q15" i="1"/>
  <c r="L11" i="1"/>
  <c r="P16" i="1"/>
  <c r="Q16" i="1" s="1"/>
  <c r="L17" i="1"/>
  <c r="P31" i="1"/>
  <c r="Q31" i="1" s="1"/>
  <c r="L32" i="1"/>
  <c r="L36" i="1"/>
  <c r="L40" i="1"/>
  <c r="L44" i="1"/>
  <c r="L53" i="1"/>
  <c r="T53" i="1" s="1"/>
  <c r="U53" i="1" s="1"/>
  <c r="L57" i="1"/>
  <c r="T57" i="1" s="1"/>
  <c r="U57" i="1" s="1"/>
  <c r="L62" i="1"/>
  <c r="T62" i="1" s="1"/>
  <c r="U62" i="1" s="1"/>
  <c r="I76" i="1"/>
  <c r="G76" i="1"/>
  <c r="T90" i="1"/>
  <c r="P90" i="1"/>
  <c r="Q90" i="1" s="1"/>
  <c r="L98" i="1"/>
  <c r="P103" i="1"/>
  <c r="M105" i="1"/>
  <c r="L105" i="1"/>
  <c r="M112" i="1"/>
  <c r="M118" i="1"/>
  <c r="M121" i="1"/>
  <c r="L121" i="1"/>
  <c r="M134" i="1"/>
  <c r="L134" i="1"/>
  <c r="P82" i="1"/>
  <c r="Q82" i="1" s="1"/>
  <c r="M82" i="1"/>
  <c r="L82" i="1"/>
  <c r="T82" i="1" s="1"/>
  <c r="P7" i="1"/>
  <c r="Q7" i="1" s="1"/>
  <c r="G13" i="1"/>
  <c r="I13" i="1" s="1"/>
  <c r="G24" i="1"/>
  <c r="I24" i="1" s="1"/>
  <c r="M53" i="1"/>
  <c r="M57" i="1"/>
  <c r="M62" i="1"/>
  <c r="M90" i="1"/>
  <c r="M102" i="1"/>
  <c r="L102" i="1"/>
  <c r="M114" i="1"/>
  <c r="L114" i="1"/>
  <c r="L123" i="1"/>
  <c r="M130" i="1"/>
  <c r="L130" i="1"/>
  <c r="I80" i="1"/>
  <c r="Q80" i="1" s="1"/>
  <c r="G80" i="1"/>
  <c r="M97" i="1"/>
  <c r="M126" i="1"/>
  <c r="L126" i="1"/>
  <c r="T128" i="1"/>
  <c r="U128" i="1" s="1"/>
  <c r="P78" i="1"/>
  <c r="Q78" i="1" s="1"/>
  <c r="M78" i="1"/>
  <c r="M108" i="1"/>
  <c r="L108" i="1"/>
  <c r="G31" i="1"/>
  <c r="G35" i="1"/>
  <c r="G39" i="1"/>
  <c r="G43" i="1"/>
  <c r="G52" i="1"/>
  <c r="G56" i="1"/>
  <c r="G61" i="1"/>
  <c r="G65" i="1"/>
  <c r="M75" i="1"/>
  <c r="M76" i="1"/>
  <c r="P81" i="1"/>
  <c r="Q81" i="1" s="1"/>
  <c r="L81" i="1"/>
  <c r="T81" i="1" s="1"/>
  <c r="U81" i="1" s="1"/>
  <c r="L101" i="1"/>
  <c r="L107" i="1"/>
  <c r="M122" i="1"/>
  <c r="L122" i="1"/>
  <c r="M135" i="1"/>
  <c r="L135" i="1"/>
  <c r="L9" i="1"/>
  <c r="L34" i="1"/>
  <c r="P37" i="1"/>
  <c r="Q37" i="1" s="1"/>
  <c r="P45" i="1"/>
  <c r="Q45" i="1" s="1"/>
  <c r="I72" i="1"/>
  <c r="Q72" i="1" s="1"/>
  <c r="G72" i="1"/>
  <c r="P74" i="1"/>
  <c r="Q74" i="1" s="1"/>
  <c r="M74" i="1"/>
  <c r="Q77" i="1"/>
  <c r="M96" i="1"/>
  <c r="L96" i="1"/>
  <c r="M100" i="1"/>
  <c r="L100" i="1"/>
  <c r="T104" i="1"/>
  <c r="P104" i="1"/>
  <c r="M115" i="1"/>
  <c r="L115" i="1"/>
  <c r="T120" i="1"/>
  <c r="P120" i="1"/>
  <c r="Q120" i="1" s="1"/>
  <c r="P133" i="1"/>
  <c r="Q133" i="1" s="1"/>
  <c r="L74" i="1"/>
  <c r="T74" i="1" s="1"/>
  <c r="M80" i="1"/>
  <c r="P88" i="1"/>
  <c r="U88" i="1" s="1"/>
  <c r="M104" i="1"/>
  <c r="M117" i="1"/>
  <c r="L117" i="1"/>
  <c r="M127" i="1"/>
  <c r="L127" i="1"/>
  <c r="M129" i="1"/>
  <c r="L129" i="1"/>
  <c r="T136" i="1"/>
  <c r="P136" i="1"/>
  <c r="Q136" i="1" s="1"/>
  <c r="L118" i="1"/>
  <c r="L124" i="1"/>
  <c r="L132" i="1"/>
  <c r="P111" i="1"/>
  <c r="Q111" i="1" s="1"/>
  <c r="L112" i="1"/>
  <c r="L75" i="1"/>
  <c r="T75" i="1" s="1"/>
  <c r="U75" i="1" s="1"/>
  <c r="L79" i="1"/>
  <c r="T79" i="1" s="1"/>
  <c r="U79" i="1" s="1"/>
  <c r="U119" i="1" l="1"/>
  <c r="U136" i="1"/>
  <c r="Q13" i="1"/>
  <c r="U13" i="1"/>
  <c r="P10" i="1"/>
  <c r="Q10" i="1" s="1"/>
  <c r="U54" i="1"/>
  <c r="U90" i="1"/>
  <c r="U116" i="1"/>
  <c r="U31" i="1"/>
  <c r="U74" i="1"/>
  <c r="U45" i="1"/>
  <c r="U82" i="1"/>
  <c r="U33" i="1"/>
  <c r="U23" i="1"/>
  <c r="U35" i="1"/>
  <c r="U78" i="1"/>
  <c r="U7" i="1"/>
  <c r="U120" i="1"/>
  <c r="U52" i="1"/>
  <c r="U37" i="1"/>
  <c r="U16" i="1"/>
  <c r="U113" i="1"/>
  <c r="U10" i="1"/>
  <c r="U63" i="1"/>
  <c r="U12" i="1"/>
  <c r="U111" i="1"/>
  <c r="U133" i="1"/>
  <c r="Q103" i="1"/>
  <c r="U103" i="1"/>
  <c r="Q106" i="1"/>
  <c r="U106" i="1"/>
  <c r="Q104" i="1"/>
  <c r="U104" i="1"/>
  <c r="T131" i="1"/>
  <c r="U131" i="1" s="1"/>
  <c r="P41" i="1"/>
  <c r="Q41" i="1" s="1"/>
  <c r="Q25" i="1"/>
  <c r="P89" i="1"/>
  <c r="Q89" i="1" s="1"/>
  <c r="Q88" i="1"/>
  <c r="Q76" i="1"/>
  <c r="Q46" i="1"/>
  <c r="P33" i="1"/>
  <c r="Q33" i="1" s="1"/>
  <c r="P14" i="1"/>
  <c r="Q14" i="1" s="1"/>
  <c r="Q60" i="1"/>
  <c r="T125" i="1"/>
  <c r="P125" i="1"/>
  <c r="Q125" i="1" s="1"/>
  <c r="T42" i="1"/>
  <c r="P42" i="1"/>
  <c r="Q42" i="1" s="1"/>
  <c r="T109" i="1"/>
  <c r="P109" i="1"/>
  <c r="T38" i="1"/>
  <c r="P38" i="1"/>
  <c r="Q38" i="1" s="1"/>
  <c r="P43" i="1"/>
  <c r="Q43" i="1" s="1"/>
  <c r="T43" i="1"/>
  <c r="P127" i="1"/>
  <c r="Q127" i="1" s="1"/>
  <c r="T127" i="1"/>
  <c r="U127" i="1" s="1"/>
  <c r="T101" i="1"/>
  <c r="P101" i="1"/>
  <c r="P105" i="1"/>
  <c r="T105" i="1"/>
  <c r="P17" i="1"/>
  <c r="Q17" i="1" s="1"/>
  <c r="T17" i="1"/>
  <c r="P102" i="1"/>
  <c r="T102" i="1"/>
  <c r="T117" i="1"/>
  <c r="P117" i="1"/>
  <c r="Q117" i="1" s="1"/>
  <c r="T100" i="1"/>
  <c r="P100" i="1"/>
  <c r="T134" i="1"/>
  <c r="P134" i="1"/>
  <c r="Q134" i="1" s="1"/>
  <c r="T129" i="1"/>
  <c r="P129" i="1"/>
  <c r="Q129" i="1" s="1"/>
  <c r="P135" i="1"/>
  <c r="Q135" i="1" s="1"/>
  <c r="T135" i="1"/>
  <c r="T126" i="1"/>
  <c r="P126" i="1"/>
  <c r="Q126" i="1" s="1"/>
  <c r="T98" i="1"/>
  <c r="P98" i="1"/>
  <c r="Q98" i="1" s="1"/>
  <c r="T44" i="1"/>
  <c r="P44" i="1"/>
  <c r="Q44" i="1" s="1"/>
  <c r="P11" i="1"/>
  <c r="Q11" i="1" s="1"/>
  <c r="T11" i="1"/>
  <c r="Q24" i="1"/>
  <c r="P9" i="1"/>
  <c r="Q9" i="1" s="1"/>
  <c r="T9" i="1"/>
  <c r="P96" i="1"/>
  <c r="Q96" i="1" s="1"/>
  <c r="T96" i="1"/>
  <c r="U96" i="1" s="1"/>
  <c r="T130" i="1"/>
  <c r="P130" i="1"/>
  <c r="Q130" i="1" s="1"/>
  <c r="T121" i="1"/>
  <c r="P121" i="1"/>
  <c r="Q121" i="1" s="1"/>
  <c r="T40" i="1"/>
  <c r="P40" i="1"/>
  <c r="Q40" i="1" s="1"/>
  <c r="P132" i="1"/>
  <c r="Q132" i="1" s="1"/>
  <c r="T132" i="1"/>
  <c r="U132" i="1" s="1"/>
  <c r="T122" i="1"/>
  <c r="P122" i="1"/>
  <c r="Q122" i="1" s="1"/>
  <c r="T108" i="1"/>
  <c r="P108" i="1"/>
  <c r="T36" i="1"/>
  <c r="P36" i="1"/>
  <c r="Q36" i="1" s="1"/>
  <c r="P112" i="1"/>
  <c r="Q112" i="1" s="1"/>
  <c r="T112" i="1"/>
  <c r="P124" i="1"/>
  <c r="Q124" i="1" s="1"/>
  <c r="T124" i="1"/>
  <c r="P115" i="1"/>
  <c r="Q115" i="1" s="1"/>
  <c r="T115" i="1"/>
  <c r="T123" i="1"/>
  <c r="P123" i="1"/>
  <c r="Q123" i="1" s="1"/>
  <c r="T32" i="1"/>
  <c r="P32" i="1"/>
  <c r="Q32" i="1" s="1"/>
  <c r="P118" i="1"/>
  <c r="Q118" i="1" s="1"/>
  <c r="T118" i="1"/>
  <c r="P34" i="1"/>
  <c r="Q34" i="1" s="1"/>
  <c r="T34" i="1"/>
  <c r="T107" i="1"/>
  <c r="P107" i="1"/>
  <c r="T114" i="1"/>
  <c r="P114" i="1"/>
  <c r="Q114" i="1" s="1"/>
  <c r="U134" i="1" l="1"/>
  <c r="U121" i="1"/>
  <c r="U11" i="1"/>
  <c r="U135" i="1"/>
  <c r="U43" i="1"/>
  <c r="U114" i="1"/>
  <c r="U130" i="1"/>
  <c r="U117" i="1"/>
  <c r="U129" i="1"/>
  <c r="U38" i="1"/>
  <c r="U40" i="1"/>
  <c r="U32" i="1"/>
  <c r="U44" i="1"/>
  <c r="U89" i="1"/>
  <c r="U123" i="1"/>
  <c r="U41" i="1"/>
  <c r="U14" i="1"/>
  <c r="U34" i="1"/>
  <c r="U115" i="1"/>
  <c r="U36" i="1"/>
  <c r="U9" i="1"/>
  <c r="U98" i="1"/>
  <c r="U17" i="1"/>
  <c r="U118" i="1"/>
  <c r="U124" i="1"/>
  <c r="U126" i="1"/>
  <c r="U42" i="1"/>
  <c r="U112" i="1"/>
  <c r="U122" i="1"/>
  <c r="U125" i="1"/>
  <c r="Q109" i="1"/>
  <c r="U109" i="1"/>
  <c r="Q108" i="1"/>
  <c r="U108" i="1"/>
  <c r="Q101" i="1"/>
  <c r="U101" i="1"/>
  <c r="Q107" i="1"/>
  <c r="U107" i="1"/>
  <c r="Q102" i="1"/>
  <c r="U102" i="1"/>
  <c r="Q105" i="1"/>
  <c r="U105" i="1"/>
  <c r="Q100" i="1"/>
  <c r="U100" i="1"/>
</calcChain>
</file>

<file path=xl/sharedStrings.xml><?xml version="1.0" encoding="utf-8"?>
<sst xmlns="http://schemas.openxmlformats.org/spreadsheetml/2006/main" count="555" uniqueCount="147">
  <si>
    <t>Žemės ūkio paskirties žemė</t>
  </si>
  <si>
    <t>76 proc.</t>
  </si>
  <si>
    <t>PROJEKTAS    1 lentelė</t>
  </si>
  <si>
    <t>Žemės sklypo</t>
  </si>
  <si>
    <t>Teritorijų</t>
  </si>
  <si>
    <t>Apmokest.</t>
  </si>
  <si>
    <t>Sklypo</t>
  </si>
  <si>
    <t xml:space="preserve">Tarifas 2022 m. </t>
  </si>
  <si>
    <t>Mokestis</t>
  </si>
  <si>
    <t xml:space="preserve">Tarifas 2023 m. </t>
  </si>
  <si>
    <t>paskirtis</t>
  </si>
  <si>
    <t>zonos</t>
  </si>
  <si>
    <t>adresas</t>
  </si>
  <si>
    <t>sklypo</t>
  </si>
  <si>
    <t>rinkos vertė</t>
  </si>
  <si>
    <t>vid.rinkos</t>
  </si>
  <si>
    <t>mokestinė</t>
  </si>
  <si>
    <t>už 1 ha</t>
  </si>
  <si>
    <t>plotas (ha)</t>
  </si>
  <si>
    <t>vertė, Eur</t>
  </si>
  <si>
    <t xml:space="preserve"> 2023 m.</t>
  </si>
  <si>
    <t>35.1.1</t>
  </si>
  <si>
    <t>35.1.2</t>
  </si>
  <si>
    <t>35.1.3</t>
  </si>
  <si>
    <t>35.2</t>
  </si>
  <si>
    <t>Babrungo sen., Juodėnų k.                                 RC_681000080090</t>
  </si>
  <si>
    <t>Nausodžio sen., Varkalių k.                                RC_687400140102</t>
  </si>
  <si>
    <t>35.3</t>
  </si>
  <si>
    <t>Platelių sen., Platelių k.                                        RC_440008280560</t>
  </si>
  <si>
    <t>Platelių sen., Stirbaičių k.                                    RC_685000040193</t>
  </si>
  <si>
    <t>Platelių sen., Platelių k.                                       RC_685000050242</t>
  </si>
  <si>
    <t>35.4</t>
  </si>
  <si>
    <t>Kulių sen. Kulių mstl.                                          RC_440026072822</t>
  </si>
  <si>
    <t>35.5</t>
  </si>
  <si>
    <t>Alsėdžių sen., Alsėdžių mstl.                            RC_440041603598</t>
  </si>
  <si>
    <t>35.6</t>
  </si>
  <si>
    <t>Žem. Kalvarijos mstl.                                       RC_440008058680</t>
  </si>
  <si>
    <t>35.7</t>
  </si>
  <si>
    <t>Žemaičių Kalvarijos sen., Getaučių k.             RC_681400010280</t>
  </si>
  <si>
    <t>Stalgėnų sen., Stalgo  k.                                   RC_686400040153</t>
  </si>
  <si>
    <t>Nausodžio sen., Mažiavų k.                              RC_683400010047</t>
  </si>
  <si>
    <t>Mėgėjų sodo žemės sklypai</t>
  </si>
  <si>
    <t>88 proc.</t>
  </si>
  <si>
    <t>PROJEKTAS    2 lentelė</t>
  </si>
  <si>
    <t>už 1 a</t>
  </si>
  <si>
    <t>Namų valdų žemė</t>
  </si>
  <si>
    <t>26 proc.</t>
  </si>
  <si>
    <t>Gyvenamųjų teritorijų žemė</t>
  </si>
  <si>
    <t>Plungė, Paprūdžio g. 25                                     RC_685400160109</t>
  </si>
  <si>
    <t>Plungė Vytauto g.  14                                        RC_685400100012</t>
  </si>
  <si>
    <t>Plungė, Ateities g. 20                                        RC_685400040121</t>
  </si>
  <si>
    <t>Plungė, Dariaus ir Girėno g. 46                        RC_685400030105</t>
  </si>
  <si>
    <t>Plungė, J.Kučinskio g. 6                                   RC_440007595102</t>
  </si>
  <si>
    <t>Plungė, Stoties g. 1A                                        RC_685400080038</t>
  </si>
  <si>
    <t>Nausodžio sen., Prūsalių k.                              RC_440004827780</t>
  </si>
  <si>
    <t>Platelių sen., Platelių mstl., Didžioji g. 5         RC_ 440000990069</t>
  </si>
  <si>
    <t>Kulių sen., Kulių mstl., Gaisrininkų g. 2          RC _440004584514</t>
  </si>
  <si>
    <t>Alsėdžių sen., Alsėdžių mstl.                           RC_680400010121</t>
  </si>
  <si>
    <t>Žemaičių Kalvarijos sen., Gegrėnų k.              RC_681400040103</t>
  </si>
  <si>
    <t>Platelių sen. Gintališkės k.                                  RC_440010281532</t>
  </si>
  <si>
    <t>Šateikių sen. Aleksandravo k.                             RC_440001330786</t>
  </si>
  <si>
    <t>Žlibinų sen. Vilkaičių k.                                       RC_440004136345</t>
  </si>
  <si>
    <t>Kita (komerc. veiklai)</t>
  </si>
  <si>
    <t>27 proc.</t>
  </si>
  <si>
    <t>PROJEKTAS           5 lentelė</t>
  </si>
  <si>
    <t>Plungė, Vytauto g. 11                                         RC_685400100094</t>
  </si>
  <si>
    <t>Plungė, Turgaus g. 3                                           RC_685400130041</t>
  </si>
  <si>
    <t>Plungė, Telšių g. 121A                                        RC_685400120051</t>
  </si>
  <si>
    <t>Plungė, Stoties g. 13                                           RC_685400060042</t>
  </si>
  <si>
    <t>Plungė, Pramonės pr. 15                                     RC_685400080023</t>
  </si>
  <si>
    <t>Babrungo sen., Jovaišiškės k.                           RC_440007985153</t>
  </si>
  <si>
    <t>Platelių sen., Platelių mstl., Didžioji g. 24A      RC_685000050161</t>
  </si>
  <si>
    <t>Kulių sen., Kulių mstl., Aušros g. 14               RC_683700040003</t>
  </si>
  <si>
    <t>Kulių sen., Kulių mstl., Gaisrininkų g. 4          RC_440026447523</t>
  </si>
  <si>
    <t>Alsėdžių mstl., Draugystės g. 6C                     RC_680400070216</t>
  </si>
  <si>
    <t>Žem. Kalv. sen., Žem.Kalvarijos mstl.             RC_440022019403</t>
  </si>
  <si>
    <t>Šateikių sen., Šateikių k.                                   RC_686700090055</t>
  </si>
  <si>
    <t>Paukštakių sen., Stanelių k.                             RC_440001544489</t>
  </si>
  <si>
    <t>Pramonės ir sandėliavimo teritorijos</t>
  </si>
  <si>
    <t>21 proc.</t>
  </si>
  <si>
    <t>Plungė, Dariaus ir Girėno g. 38F                   RC_685400030003</t>
  </si>
  <si>
    <t>Plungė, Telšių g. 72A                                   RC_685400130046</t>
  </si>
  <si>
    <t>Plungė, Pramonės pr. 11                              RC_440001595886</t>
  </si>
  <si>
    <t>Plungė, Stoties g. 9B                                    RC_685400060005</t>
  </si>
  <si>
    <t>Babrungo sen., Glaudžių k.                           RC_682400020245</t>
  </si>
  <si>
    <t>Žem. Kalvarijos sen., Virkšų k.                     RC_440025864588</t>
  </si>
  <si>
    <t>Alsėdžių sen., Alsėdžių mstl. Žvirblaičių g.    RC_440007445136</t>
  </si>
  <si>
    <t>35,7</t>
  </si>
  <si>
    <t>Paukštakių sen., Stanelių k.                           RC_440024162121</t>
  </si>
  <si>
    <t>Žlibinų sen. Kantaučių k.                                RC_440039676838</t>
  </si>
  <si>
    <t>Ž. Kalvarijos sen. Gegrėnų k.                        RC_440033352176</t>
  </si>
  <si>
    <t>Paukštakių sen. Stanelių k.                                RC_440007324683</t>
  </si>
  <si>
    <t>Naudingųjų iškasenų žemė</t>
  </si>
  <si>
    <t>netaikomas koeficientas 0,35</t>
  </si>
  <si>
    <t>99 proc.</t>
  </si>
  <si>
    <t>Naudingųjų iškasenų teritorijos</t>
  </si>
  <si>
    <t>Kiti žemės ūkio paskirties žemės sklypai</t>
  </si>
  <si>
    <t>vidut. 34 proc.</t>
  </si>
  <si>
    <t>Rekreacinės teritorijos</t>
  </si>
  <si>
    <t>Ekosistemų apsaugos miškų sklypai</t>
  </si>
  <si>
    <t>Rekreacinių miškų sklypai</t>
  </si>
  <si>
    <t>Apsauginių miškų sklypai</t>
  </si>
  <si>
    <t>Ūkinių miškų sklypai</t>
  </si>
  <si>
    <t>Konservacinė</t>
  </si>
  <si>
    <t>Šateikių sen. Šateikių k.</t>
  </si>
  <si>
    <t>Vandens ūkio</t>
  </si>
  <si>
    <t>311 ir be kodo</t>
  </si>
  <si>
    <t>308 ir be kodo</t>
  </si>
  <si>
    <t>Visuomeninės paskirties teritorijos</t>
  </si>
  <si>
    <t>315  (3 SAVININKAI JV)</t>
  </si>
  <si>
    <t>RC_687400140108</t>
  </si>
  <si>
    <t>315 (2 Savin.)</t>
  </si>
  <si>
    <t>Inžinerinės infrastruktūros teritorijos</t>
  </si>
  <si>
    <t>318 (2 Savin.)</t>
  </si>
  <si>
    <t>Atskirųjų želdynų teritorijos</t>
  </si>
  <si>
    <t>324 FA</t>
  </si>
  <si>
    <t>324 JV</t>
  </si>
  <si>
    <t>Susisiekimo ir inžinerinių komunikacijų aptarnavimo objektų teritorijos</t>
  </si>
  <si>
    <t>Susisiekimo ir inžinerinių tinklų koridorių teritorijos</t>
  </si>
  <si>
    <t xml:space="preserve"> 2018-2022 m.</t>
  </si>
  <si>
    <t xml:space="preserve">Tarifas 2024 m. </t>
  </si>
  <si>
    <t xml:space="preserve"> 2024 m.</t>
  </si>
  <si>
    <t>Rinkos vertės pokytis %  2022-2023 m.</t>
  </si>
  <si>
    <t>Mokesčio skirtumas Eur/1 ha lyginant su 2018-2022 m.</t>
  </si>
  <si>
    <t>Mokesčio skirtumas Eur/1 a lyginant su 2018-2022 m.</t>
  </si>
  <si>
    <t>Mokesčio skirtumas Eur/1 ha lyginant su 2023 m.</t>
  </si>
  <si>
    <t>Mokesčio skirtumas Eur/1 a lyginant su 2023 m.</t>
  </si>
  <si>
    <t>Babrungo sen. Babrungo k.                           RC_681000050017</t>
  </si>
  <si>
    <r>
      <t xml:space="preserve">Žemaičių Kalvarijos sen.,Ž. Kalv. mstl. </t>
    </r>
    <r>
      <rPr>
        <sz val="8"/>
        <rFont val="Times New Roman"/>
        <family val="1"/>
        <charset val="186"/>
      </rPr>
      <t>RC_440040219990</t>
    </r>
  </si>
  <si>
    <t>Nausodžio sen., Kaušėnų k.                              RC_440002818091</t>
  </si>
  <si>
    <t>Plungė, Stoties g. 6B                                      RC_440003799059</t>
  </si>
  <si>
    <t>2018-2022 m. 1 ha rinkos vertė</t>
  </si>
  <si>
    <t>2018-2022 m. 1 ha mokestinė vertė</t>
  </si>
  <si>
    <t>2023 m. 1 ha</t>
  </si>
  <si>
    <t>2018-2022 m. 1 a rinkos vertė</t>
  </si>
  <si>
    <t>2018-2022 m. 1 a mokestinė vertė</t>
  </si>
  <si>
    <t>2023 m. 1 a</t>
  </si>
  <si>
    <t>PROJEKTAS            3 lentelė</t>
  </si>
  <si>
    <t>PROJEKTAS           3 lentelė</t>
  </si>
  <si>
    <t>PROJEKTAS           4 lentelė</t>
  </si>
  <si>
    <t>PROJEKTAS          4 lentelė</t>
  </si>
  <si>
    <t>PROJEKTAS          5 lentelė</t>
  </si>
  <si>
    <t>PROJEKTAS    6 lentelė</t>
  </si>
  <si>
    <t>PROJEKTAS   7 lentelė</t>
  </si>
  <si>
    <t xml:space="preserve">                               Žemės mokesčio už 2024 metus tarifo apskaičiavimo  projektas</t>
  </si>
  <si>
    <t>Platelių sen. Platelių mstl.                            RC_440008040362</t>
  </si>
  <si>
    <t>Parengė: Finansų ir biudžeto skyriaus vyr. specialistė Milda Šapalienė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</si>
</sst>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h:mm\ AM/PM"/>
    <numFmt numFmtId="166" formatCode="0.0000"/>
  </numFmts>
  <fonts count="10" x14ac:knownFonts="1">
    <font>
      <sz val="11"/>
      <color theme="1"/>
      <name val="Calibri"/>
      <charset val="186"/>
      <scheme val="minor"/>
    </font>
    <font>
      <sz val="10"/>
      <name val="Times New Roman"/>
      <charset val="186"/>
    </font>
    <font>
      <b/>
      <sz val="10"/>
      <name val="Times New Roman"/>
      <charset val="186"/>
    </font>
    <font>
      <sz val="10"/>
      <color theme="1"/>
      <name val="Times New Roman"/>
      <charset val="186"/>
    </font>
    <font>
      <b/>
      <sz val="10"/>
      <color theme="1"/>
      <name val="Times New Roman"/>
      <charset val="186"/>
    </font>
    <font>
      <sz val="10"/>
      <color rgb="FFFF0000"/>
      <name val="Times New Roman"/>
      <charset val="186"/>
    </font>
    <font>
      <sz val="10"/>
      <name val="Arial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Times New Roman"/>
      <family val="1"/>
      <charset val="186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6" fillId="0" borderId="0"/>
  </cellStyleXfs>
  <cellXfs count="245">
    <xf numFmtId="0" fontId="0" fillId="0" borderId="0" xfId="0"/>
    <xf numFmtId="0" fontId="1" fillId="2" borderId="1" xfId="1" applyFont="1" applyFill="1" applyBorder="1" applyAlignment="1">
      <alignment horizontal="left"/>
    </xf>
    <xf numFmtId="0" fontId="1" fillId="2" borderId="1" xfId="1" applyFont="1" applyFill="1" applyBorder="1" applyAlignment="1">
      <alignment horizontal="center"/>
    </xf>
    <xf numFmtId="164" fontId="1" fillId="2" borderId="4" xfId="1" applyNumberFormat="1" applyFont="1" applyFill="1" applyBorder="1" applyAlignment="1">
      <alignment horizontal="center" vertical="center"/>
    </xf>
    <xf numFmtId="1" fontId="1" fillId="2" borderId="5" xfId="1" applyNumberFormat="1" applyFont="1" applyFill="1" applyBorder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2" fontId="1" fillId="2" borderId="4" xfId="1" applyNumberFormat="1" applyFont="1" applyFill="1" applyBorder="1" applyAlignment="1">
      <alignment horizontal="center"/>
    </xf>
    <xf numFmtId="2" fontId="1" fillId="2" borderId="9" xfId="1" applyNumberFormat="1" applyFont="1" applyFill="1" applyBorder="1" applyAlignment="1">
      <alignment horizontal="center" vertical="center"/>
    </xf>
    <xf numFmtId="2" fontId="1" fillId="2" borderId="1" xfId="1" applyNumberFormat="1" applyFont="1" applyFill="1" applyBorder="1" applyAlignment="1">
      <alignment horizontal="center" vertical="center"/>
    </xf>
    <xf numFmtId="0" fontId="3" fillId="2" borderId="0" xfId="0" applyFont="1" applyFill="1"/>
    <xf numFmtId="0" fontId="3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/>
    <xf numFmtId="0" fontId="4" fillId="0" borderId="0" xfId="0" applyFont="1"/>
    <xf numFmtId="2" fontId="3" fillId="0" borderId="0" xfId="0" applyNumberFormat="1" applyFont="1"/>
    <xf numFmtId="2" fontId="3" fillId="0" borderId="0" xfId="0" applyNumberFormat="1" applyFont="1" applyFill="1" applyBorder="1"/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1" applyFont="1"/>
    <xf numFmtId="0" fontId="2" fillId="2" borderId="0" xfId="1" applyFont="1" applyFill="1" applyAlignment="1">
      <alignment horizontal="right"/>
    </xf>
    <xf numFmtId="0" fontId="2" fillId="2" borderId="0" xfId="1" applyFont="1" applyFill="1" applyAlignment="1"/>
    <xf numFmtId="0" fontId="1" fillId="0" borderId="0" xfId="1" applyFont="1"/>
    <xf numFmtId="0" fontId="2" fillId="2" borderId="0" xfId="1" applyFont="1" applyFill="1"/>
    <xf numFmtId="0" fontId="1" fillId="2" borderId="0" xfId="1" applyFont="1" applyFill="1" applyAlignment="1">
      <alignment horizontal="center" vertical="center"/>
    </xf>
    <xf numFmtId="0" fontId="1" fillId="2" borderId="0" xfId="1" applyFont="1" applyFill="1"/>
    <xf numFmtId="0" fontId="1" fillId="2" borderId="1" xfId="1" applyFont="1" applyFill="1" applyBorder="1"/>
    <xf numFmtId="0" fontId="2" fillId="7" borderId="10" xfId="1" applyFont="1" applyFill="1" applyBorder="1" applyAlignment="1">
      <alignment horizontal="center" vertical="center"/>
    </xf>
    <xf numFmtId="0" fontId="2" fillId="7" borderId="7" xfId="1" applyFont="1" applyFill="1" applyBorder="1" applyAlignment="1">
      <alignment horizontal="center" vertical="center"/>
    </xf>
    <xf numFmtId="0" fontId="1" fillId="7" borderId="7" xfId="1" applyFont="1" applyFill="1" applyBorder="1" applyAlignment="1">
      <alignment horizontal="center" vertical="center"/>
    </xf>
    <xf numFmtId="0" fontId="1" fillId="7" borderId="12" xfId="1" applyFont="1" applyFill="1" applyBorder="1" applyAlignment="1">
      <alignment horizontal="center" vertical="center"/>
    </xf>
    <xf numFmtId="0" fontId="2" fillId="7" borderId="9" xfId="1" applyFont="1" applyFill="1" applyBorder="1" applyAlignment="1">
      <alignment horizontal="center" vertical="center"/>
    </xf>
    <xf numFmtId="0" fontId="2" fillId="7" borderId="6" xfId="1" applyFont="1" applyFill="1" applyBorder="1" applyAlignment="1">
      <alignment horizontal="center" vertical="center"/>
    </xf>
    <xf numFmtId="0" fontId="1" fillId="7" borderId="6" xfId="1" applyFont="1" applyFill="1" applyBorder="1" applyAlignment="1">
      <alignment horizontal="center" vertical="center"/>
    </xf>
    <xf numFmtId="0" fontId="1" fillId="7" borderId="14" xfId="1" applyFont="1" applyFill="1" applyBorder="1" applyAlignment="1">
      <alignment horizontal="center" vertical="center"/>
    </xf>
    <xf numFmtId="0" fontId="2" fillId="7" borderId="13" xfId="1" applyFont="1" applyFill="1" applyBorder="1" applyAlignment="1">
      <alignment horizontal="center" vertical="center"/>
    </xf>
    <xf numFmtId="0" fontId="2" fillId="7" borderId="4" xfId="1" applyFont="1" applyFill="1" applyBorder="1" applyAlignment="1">
      <alignment horizontal="center" vertical="center"/>
    </xf>
    <xf numFmtId="0" fontId="1" fillId="7" borderId="4" xfId="1" applyFont="1" applyFill="1" applyBorder="1" applyAlignment="1">
      <alignment horizontal="center" vertical="center"/>
    </xf>
    <xf numFmtId="0" fontId="1" fillId="7" borderId="5" xfId="1" applyFont="1" applyFill="1" applyBorder="1" applyAlignment="1">
      <alignment horizontal="center" vertical="center"/>
    </xf>
    <xf numFmtId="0" fontId="1" fillId="2" borderId="4" xfId="1" applyFont="1" applyFill="1" applyBorder="1" applyAlignment="1">
      <alignment horizontal="center" vertical="center"/>
    </xf>
    <xf numFmtId="49" fontId="1" fillId="2" borderId="1" xfId="1" applyNumberFormat="1" applyFont="1" applyFill="1" applyBorder="1" applyAlignment="1">
      <alignment horizontal="center"/>
    </xf>
    <xf numFmtId="0" fontId="1" fillId="2" borderId="11" xfId="1" applyFont="1" applyFill="1" applyBorder="1" applyAlignment="1"/>
    <xf numFmtId="0" fontId="2" fillId="2" borderId="11" xfId="1" applyFont="1" applyFill="1" applyBorder="1" applyAlignment="1"/>
    <xf numFmtId="0" fontId="1" fillId="2" borderId="0" xfId="1" applyFont="1" applyFill="1" applyBorder="1" applyAlignment="1"/>
    <xf numFmtId="165" fontId="1" fillId="2" borderId="0" xfId="1" applyNumberFormat="1" applyFont="1" applyFill="1" applyBorder="1" applyAlignment="1"/>
    <xf numFmtId="0" fontId="2" fillId="2" borderId="0" xfId="1" applyFont="1" applyFill="1" applyBorder="1" applyAlignment="1"/>
    <xf numFmtId="1" fontId="1" fillId="2" borderId="4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/>
    </xf>
    <xf numFmtId="49" fontId="1" fillId="0" borderId="0" xfId="1" applyNumberFormat="1" applyFont="1" applyFill="1" applyBorder="1" applyAlignment="1">
      <alignment horizontal="center"/>
    </xf>
    <xf numFmtId="0" fontId="1" fillId="0" borderId="0" xfId="1" applyFont="1" applyFill="1" applyBorder="1" applyAlignment="1">
      <alignment horizontal="left" vertical="center"/>
    </xf>
    <xf numFmtId="0" fontId="1" fillId="0" borderId="0" xfId="1" applyFont="1" applyFill="1" applyBorder="1" applyAlignment="1">
      <alignment horizontal="center" vertical="center"/>
    </xf>
    <xf numFmtId="0" fontId="1" fillId="2" borderId="0" xfId="1" applyFont="1" applyFill="1" applyBorder="1" applyAlignment="1">
      <alignment horizontal="center" vertical="center"/>
    </xf>
    <xf numFmtId="1" fontId="1" fillId="2" borderId="0" xfId="1" applyNumberFormat="1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>
      <alignment horizontal="center" vertical="center"/>
    </xf>
    <xf numFmtId="0" fontId="1" fillId="5" borderId="1" xfId="1" applyFont="1" applyFill="1" applyBorder="1" applyAlignment="1">
      <alignment horizontal="left"/>
    </xf>
    <xf numFmtId="0" fontId="1" fillId="2" borderId="0" xfId="1" applyFont="1" applyFill="1" applyBorder="1" applyAlignment="1">
      <alignment horizontal="center"/>
    </xf>
    <xf numFmtId="0" fontId="1" fillId="2" borderId="0" xfId="1" applyFont="1" applyFill="1" applyBorder="1"/>
    <xf numFmtId="1" fontId="1" fillId="2" borderId="4" xfId="1" applyNumberFormat="1" applyFont="1" applyFill="1" applyBorder="1" applyAlignment="1">
      <alignment horizontal="center"/>
    </xf>
    <xf numFmtId="0" fontId="1" fillId="5" borderId="1" xfId="1" applyFont="1" applyFill="1" applyBorder="1"/>
    <xf numFmtId="2" fontId="1" fillId="0" borderId="0" xfId="1" applyNumberFormat="1" applyFont="1"/>
    <xf numFmtId="2" fontId="1" fillId="0" borderId="0" xfId="1" applyNumberFormat="1" applyFont="1" applyFill="1" applyBorder="1"/>
    <xf numFmtId="0" fontId="2" fillId="2" borderId="0" xfId="1" applyFont="1" applyFill="1" applyAlignment="1">
      <alignment horizontal="center" vertical="center"/>
    </xf>
    <xf numFmtId="2" fontId="1" fillId="2" borderId="0" xfId="1" applyNumberFormat="1" applyFont="1" applyFill="1"/>
    <xf numFmtId="2" fontId="1" fillId="2" borderId="0" xfId="1" applyNumberFormat="1" applyFont="1" applyFill="1" applyBorder="1"/>
    <xf numFmtId="2" fontId="1" fillId="7" borderId="6" xfId="1" applyNumberFormat="1" applyFont="1" applyFill="1" applyBorder="1" applyAlignment="1">
      <alignment horizontal="center" vertical="center"/>
    </xf>
    <xf numFmtId="2" fontId="1" fillId="7" borderId="4" xfId="1" applyNumberFormat="1" applyFont="1" applyFill="1" applyBorder="1" applyAlignment="1">
      <alignment horizontal="center" vertical="center"/>
    </xf>
    <xf numFmtId="164" fontId="1" fillId="2" borderId="1" xfId="1" applyNumberFormat="1" applyFont="1" applyFill="1" applyBorder="1" applyAlignment="1">
      <alignment horizontal="right" vertical="center"/>
    </xf>
    <xf numFmtId="2" fontId="1" fillId="2" borderId="0" xfId="1" applyNumberFormat="1" applyFont="1" applyFill="1" applyBorder="1" applyAlignment="1">
      <alignment horizontal="center" vertical="center"/>
    </xf>
    <xf numFmtId="0" fontId="1" fillId="4" borderId="0" xfId="1" applyFont="1" applyFill="1" applyBorder="1"/>
    <xf numFmtId="2" fontId="1" fillId="0" borderId="0" xfId="1" applyNumberFormat="1" applyFont="1" applyFill="1" applyBorder="1" applyAlignment="1">
      <alignment horizontal="center" vertical="center"/>
    </xf>
    <xf numFmtId="2" fontId="1" fillId="0" borderId="9" xfId="1" applyNumberFormat="1" applyFont="1" applyFill="1" applyBorder="1" applyAlignment="1">
      <alignment horizontal="center" vertical="center"/>
    </xf>
    <xf numFmtId="2" fontId="1" fillId="2" borderId="0" xfId="1" applyNumberFormat="1" applyFont="1" applyFill="1" applyBorder="1" applyAlignment="1">
      <alignment horizontal="center"/>
    </xf>
    <xf numFmtId="1" fontId="1" fillId="2" borderId="0" xfId="1" applyNumberFormat="1" applyFont="1" applyFill="1" applyBorder="1" applyAlignment="1">
      <alignment horizontal="center"/>
    </xf>
    <xf numFmtId="164" fontId="1" fillId="2" borderId="0" xfId="1" applyNumberFormat="1" applyFont="1" applyFill="1" applyBorder="1" applyAlignment="1">
      <alignment horizontal="right" vertical="center"/>
    </xf>
    <xf numFmtId="164" fontId="2" fillId="2" borderId="2" xfId="1" applyNumberFormat="1" applyFont="1" applyFill="1" applyBorder="1" applyAlignment="1">
      <alignment horizontal="center" vertical="center"/>
    </xf>
    <xf numFmtId="2" fontId="1" fillId="4" borderId="0" xfId="1" applyNumberFormat="1" applyFont="1" applyFill="1" applyBorder="1"/>
    <xf numFmtId="164" fontId="1" fillId="2" borderId="1" xfId="1" applyNumberFormat="1" applyFont="1" applyFill="1" applyBorder="1"/>
    <xf numFmtId="0" fontId="1" fillId="0" borderId="0" xfId="1" applyFont="1" applyAlignment="1">
      <alignment horizontal="center" vertical="center"/>
    </xf>
    <xf numFmtId="0" fontId="1" fillId="2" borderId="11" xfId="1" applyFont="1" applyFill="1" applyBorder="1" applyAlignment="1">
      <alignment horizontal="center" vertical="center"/>
    </xf>
    <xf numFmtId="2" fontId="1" fillId="2" borderId="3" xfId="1" applyNumberFormat="1" applyFont="1" applyFill="1" applyBorder="1" applyAlignment="1">
      <alignment horizontal="center" vertical="center"/>
    </xf>
    <xf numFmtId="2" fontId="1" fillId="2" borderId="8" xfId="1" applyNumberFormat="1" applyFont="1" applyFill="1" applyBorder="1" applyAlignment="1">
      <alignment horizontal="center" vertical="center"/>
    </xf>
    <xf numFmtId="0" fontId="1" fillId="0" borderId="0" xfId="1" applyFont="1" applyFill="1"/>
    <xf numFmtId="0" fontId="5" fillId="4" borderId="1" xfId="1" applyFont="1" applyFill="1" applyBorder="1" applyAlignment="1">
      <alignment horizontal="left"/>
    </xf>
    <xf numFmtId="0" fontId="1" fillId="0" borderId="0" xfId="1" applyFont="1" applyFill="1" applyAlignment="1">
      <alignment horizontal="center" vertical="center"/>
    </xf>
    <xf numFmtId="0" fontId="2" fillId="0" borderId="0" xfId="1" applyFont="1" applyFill="1"/>
    <xf numFmtId="0" fontId="2" fillId="7" borderId="10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/>
    </xf>
    <xf numFmtId="0" fontId="1" fillId="5" borderId="0" xfId="1" applyFont="1" applyFill="1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/>
    </xf>
    <xf numFmtId="0" fontId="1" fillId="0" borderId="1" xfId="0" applyFont="1" applyBorder="1" applyAlignment="1">
      <alignment wrapText="1"/>
    </xf>
    <xf numFmtId="164" fontId="1" fillId="2" borderId="4" xfId="1" applyNumberFormat="1" applyFont="1" applyFill="1" applyBorder="1" applyAlignment="1">
      <alignment horizontal="right" vertical="center"/>
    </xf>
    <xf numFmtId="49" fontId="1" fillId="0" borderId="1" xfId="1" applyNumberFormat="1" applyFont="1" applyFill="1" applyBorder="1" applyAlignment="1">
      <alignment horizontal="center"/>
    </xf>
    <xf numFmtId="0" fontId="1" fillId="0" borderId="13" xfId="1" applyFont="1" applyFill="1" applyBorder="1" applyAlignment="1">
      <alignment horizontal="left" vertical="center"/>
    </xf>
    <xf numFmtId="0" fontId="1" fillId="0" borderId="4" xfId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/>
    </xf>
    <xf numFmtId="164" fontId="1" fillId="0" borderId="4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right"/>
    </xf>
    <xf numFmtId="2" fontId="1" fillId="0" borderId="0" xfId="1" applyNumberFormat="1" applyFont="1" applyFill="1"/>
    <xf numFmtId="2" fontId="1" fillId="4" borderId="0" xfId="1" applyNumberFormat="1" applyFont="1" applyFill="1"/>
    <xf numFmtId="1" fontId="1" fillId="0" borderId="4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/>
    </xf>
    <xf numFmtId="164" fontId="1" fillId="0" borderId="1" xfId="1" applyNumberFormat="1" applyFont="1" applyFill="1" applyBorder="1"/>
    <xf numFmtId="164" fontId="1" fillId="0" borderId="1" xfId="1" applyNumberFormat="1" applyFont="1" applyFill="1" applyBorder="1" applyAlignment="1">
      <alignment horizontal="right" vertical="center"/>
    </xf>
    <xf numFmtId="2" fontId="1" fillId="0" borderId="1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right"/>
    </xf>
    <xf numFmtId="0" fontId="4" fillId="2" borderId="0" xfId="0" applyFont="1" applyFill="1"/>
    <xf numFmtId="0" fontId="1" fillId="7" borderId="4" xfId="1" applyFont="1" applyFill="1" applyBorder="1" applyAlignment="1">
      <alignment horizontal="center" vertical="center" wrapText="1"/>
    </xf>
    <xf numFmtId="164" fontId="1" fillId="3" borderId="4" xfId="1" applyNumberFormat="1" applyFont="1" applyFill="1" applyBorder="1" applyAlignment="1">
      <alignment horizontal="center" vertical="center"/>
    </xf>
    <xf numFmtId="1" fontId="1" fillId="3" borderId="5" xfId="1" applyNumberFormat="1" applyFont="1" applyFill="1" applyBorder="1" applyAlignment="1">
      <alignment horizontal="center" vertical="center"/>
    </xf>
    <xf numFmtId="2" fontId="1" fillId="3" borderId="4" xfId="1" applyNumberFormat="1" applyFont="1" applyFill="1" applyBorder="1" applyAlignment="1">
      <alignment horizontal="center"/>
    </xf>
    <xf numFmtId="2" fontId="1" fillId="3" borderId="9" xfId="1" applyNumberFormat="1" applyFont="1" applyFill="1" applyBorder="1" applyAlignment="1">
      <alignment horizontal="center" vertical="center"/>
    </xf>
    <xf numFmtId="2" fontId="1" fillId="3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/>
    </xf>
    <xf numFmtId="0" fontId="1" fillId="3" borderId="1" xfId="1" applyFont="1" applyFill="1" applyBorder="1" applyAlignment="1">
      <alignment horizontal="center"/>
    </xf>
    <xf numFmtId="164" fontId="2" fillId="3" borderId="7" xfId="1" applyNumberFormat="1" applyFont="1" applyFill="1" applyBorder="1" applyAlignment="1">
      <alignment horizontal="center" vertical="center"/>
    </xf>
    <xf numFmtId="2" fontId="1" fillId="3" borderId="1" xfId="1" applyNumberFormat="1" applyFont="1" applyFill="1" applyBorder="1" applyAlignment="1">
      <alignment horizontal="center" vertical="center"/>
    </xf>
    <xf numFmtId="2" fontId="1" fillId="8" borderId="4" xfId="1" applyNumberFormat="1" applyFont="1" applyFill="1" applyBorder="1" applyAlignment="1">
      <alignment horizontal="center" vertical="center"/>
    </xf>
    <xf numFmtId="2" fontId="1" fillId="8" borderId="1" xfId="1" applyNumberFormat="1" applyFont="1" applyFill="1" applyBorder="1" applyAlignment="1">
      <alignment horizontal="center" vertical="center"/>
    </xf>
    <xf numFmtId="0" fontId="1" fillId="7" borderId="4" xfId="1" applyFont="1" applyFill="1" applyBorder="1" applyAlignment="1">
      <alignment horizontal="center" vertical="center" wrapText="1"/>
    </xf>
    <xf numFmtId="49" fontId="1" fillId="3" borderId="1" xfId="1" applyNumberFormat="1" applyFont="1" applyFill="1" applyBorder="1" applyAlignment="1">
      <alignment horizontal="center"/>
    </xf>
    <xf numFmtId="0" fontId="7" fillId="7" borderId="12" xfId="1" applyFont="1" applyFill="1" applyBorder="1" applyAlignment="1">
      <alignment horizontal="center" vertical="center"/>
    </xf>
    <xf numFmtId="0" fontId="1" fillId="3" borderId="4" xfId="1" applyFont="1" applyFill="1" applyBorder="1" applyAlignment="1">
      <alignment horizontal="center" vertical="center"/>
    </xf>
    <xf numFmtId="2" fontId="1" fillId="6" borderId="4" xfId="1" applyNumberFormat="1" applyFont="1" applyFill="1" applyBorder="1" applyAlignment="1">
      <alignment horizontal="center"/>
    </xf>
    <xf numFmtId="1" fontId="1" fillId="6" borderId="4" xfId="1" applyNumberFormat="1" applyFont="1" applyFill="1" applyBorder="1" applyAlignment="1">
      <alignment horizontal="center"/>
    </xf>
    <xf numFmtId="2" fontId="1" fillId="6" borderId="1" xfId="1" applyNumberFormat="1" applyFont="1" applyFill="1" applyBorder="1" applyAlignment="1">
      <alignment horizontal="center"/>
    </xf>
    <xf numFmtId="2" fontId="1" fillId="6" borderId="6" xfId="1" applyNumberFormat="1" applyFont="1" applyFill="1" applyBorder="1" applyAlignment="1">
      <alignment horizontal="center"/>
    </xf>
    <xf numFmtId="1" fontId="1" fillId="6" borderId="6" xfId="1" applyNumberFormat="1" applyFont="1" applyFill="1" applyBorder="1" applyAlignment="1">
      <alignment horizontal="center"/>
    </xf>
    <xf numFmtId="1" fontId="1" fillId="6" borderId="1" xfId="1" applyNumberFormat="1" applyFont="1" applyFill="1" applyBorder="1" applyAlignment="1">
      <alignment horizontal="center"/>
    </xf>
    <xf numFmtId="0" fontId="1" fillId="3" borderId="13" xfId="1" applyFont="1" applyFill="1" applyBorder="1" applyAlignment="1">
      <alignment horizontal="left" vertical="center"/>
    </xf>
    <xf numFmtId="2" fontId="7" fillId="4" borderId="0" xfId="1" applyNumberFormat="1" applyFont="1" applyFill="1" applyAlignment="1">
      <alignment horizontal="center"/>
    </xf>
    <xf numFmtId="1" fontId="1" fillId="6" borderId="5" xfId="1" applyNumberFormat="1" applyFont="1" applyFill="1" applyBorder="1" applyAlignment="1">
      <alignment horizontal="center" vertical="center"/>
    </xf>
    <xf numFmtId="1" fontId="1" fillId="3" borderId="4" xfId="1" applyNumberFormat="1" applyFont="1" applyFill="1" applyBorder="1" applyAlignment="1">
      <alignment horizontal="center" vertical="center"/>
    </xf>
    <xf numFmtId="164" fontId="1" fillId="3" borderId="1" xfId="1" applyNumberFormat="1" applyFont="1" applyFill="1" applyBorder="1" applyAlignment="1">
      <alignment horizontal="right" vertical="center"/>
    </xf>
    <xf numFmtId="2" fontId="7" fillId="7" borderId="7" xfId="1" applyNumberFormat="1" applyFont="1" applyFill="1" applyBorder="1" applyAlignment="1">
      <alignment horizontal="center" vertical="center"/>
    </xf>
    <xf numFmtId="0" fontId="7" fillId="7" borderId="14" xfId="1" applyFont="1" applyFill="1" applyBorder="1" applyAlignment="1">
      <alignment horizontal="center" vertical="center"/>
    </xf>
    <xf numFmtId="164" fontId="2" fillId="8" borderId="1" xfId="1" applyNumberFormat="1" applyFont="1" applyFill="1" applyBorder="1" applyAlignment="1">
      <alignment horizontal="center" vertical="center"/>
    </xf>
    <xf numFmtId="164" fontId="2" fillId="8" borderId="7" xfId="1" applyNumberFormat="1" applyFont="1" applyFill="1" applyBorder="1" applyAlignment="1">
      <alignment horizontal="center" vertical="center"/>
    </xf>
    <xf numFmtId="0" fontId="2" fillId="8" borderId="1" xfId="1" applyFont="1" applyFill="1" applyBorder="1" applyAlignment="1">
      <alignment horizontal="center"/>
    </xf>
    <xf numFmtId="164" fontId="2" fillId="8" borderId="1" xfId="1" applyNumberFormat="1" applyFont="1" applyFill="1" applyBorder="1" applyAlignment="1">
      <alignment horizontal="center"/>
    </xf>
    <xf numFmtId="0" fontId="2" fillId="8" borderId="4" xfId="1" applyFont="1" applyFill="1" applyBorder="1" applyAlignment="1">
      <alignment horizontal="center" vertical="center" wrapText="1"/>
    </xf>
    <xf numFmtId="164" fontId="2" fillId="8" borderId="7" xfId="1" applyNumberFormat="1" applyFont="1" applyFill="1" applyBorder="1" applyAlignment="1">
      <alignment horizontal="center"/>
    </xf>
    <xf numFmtId="1" fontId="1" fillId="6" borderId="14" xfId="1" applyNumberFormat="1" applyFont="1" applyFill="1" applyBorder="1" applyAlignment="1">
      <alignment horizontal="center" vertical="center"/>
    </xf>
    <xf numFmtId="1" fontId="1" fillId="6" borderId="1" xfId="1" applyNumberFormat="1" applyFont="1" applyFill="1" applyBorder="1" applyAlignment="1">
      <alignment horizontal="center" vertical="center"/>
    </xf>
    <xf numFmtId="164" fontId="2" fillId="8" borderId="4" xfId="1" applyNumberFormat="1" applyFont="1" applyFill="1" applyBorder="1" applyAlignment="1">
      <alignment horizontal="center" vertical="center"/>
    </xf>
    <xf numFmtId="0" fontId="1" fillId="3" borderId="1" xfId="1" applyFont="1" applyFill="1" applyBorder="1" applyAlignment="1">
      <alignment horizontal="left" vertical="center"/>
    </xf>
    <xf numFmtId="0" fontId="7" fillId="3" borderId="1" xfId="1" applyFont="1" applyFill="1" applyBorder="1" applyAlignment="1">
      <alignment horizontal="left"/>
    </xf>
    <xf numFmtId="166" fontId="1" fillId="3" borderId="1" xfId="1" applyNumberFormat="1" applyFont="1" applyFill="1" applyBorder="1" applyAlignment="1">
      <alignment horizontal="center"/>
    </xf>
    <xf numFmtId="0" fontId="7" fillId="3" borderId="1" xfId="1" applyFont="1" applyFill="1" applyBorder="1"/>
    <xf numFmtId="0" fontId="7" fillId="3" borderId="7" xfId="1" applyFont="1" applyFill="1" applyBorder="1" applyAlignment="1">
      <alignment horizontal="left"/>
    </xf>
    <xf numFmtId="0" fontId="1" fillId="3" borderId="7" xfId="1" applyFont="1" applyFill="1" applyBorder="1" applyAlignment="1">
      <alignment horizontal="center"/>
    </xf>
    <xf numFmtId="2" fontId="1" fillId="3" borderId="6" xfId="1" applyNumberFormat="1" applyFont="1" applyFill="1" applyBorder="1" applyAlignment="1">
      <alignment horizontal="center" vertical="center"/>
    </xf>
    <xf numFmtId="1" fontId="1" fillId="3" borderId="4" xfId="1" applyNumberFormat="1" applyFont="1" applyFill="1" applyBorder="1" applyAlignment="1">
      <alignment horizontal="center"/>
    </xf>
    <xf numFmtId="164" fontId="1" fillId="3" borderId="1" xfId="1" applyNumberFormat="1" applyFont="1" applyFill="1" applyBorder="1"/>
    <xf numFmtId="1" fontId="1" fillId="3" borderId="6" xfId="1" applyNumberFormat="1" applyFont="1" applyFill="1" applyBorder="1" applyAlignment="1">
      <alignment horizontal="center"/>
    </xf>
    <xf numFmtId="164" fontId="1" fillId="3" borderId="7" xfId="1" applyNumberFormat="1" applyFont="1" applyFill="1" applyBorder="1"/>
    <xf numFmtId="1" fontId="1" fillId="3" borderId="1" xfId="1" applyNumberFormat="1" applyFont="1" applyFill="1" applyBorder="1" applyAlignment="1">
      <alignment horizontal="center"/>
    </xf>
    <xf numFmtId="0" fontId="3" fillId="3" borderId="0" xfId="0" applyFont="1" applyFill="1"/>
    <xf numFmtId="1" fontId="1" fillId="3" borderId="1" xfId="1" applyNumberFormat="1" applyFont="1" applyFill="1" applyBorder="1" applyAlignment="1">
      <alignment horizontal="center" vertical="center"/>
    </xf>
    <xf numFmtId="0" fontId="1" fillId="3" borderId="0" xfId="1" applyFont="1" applyFill="1"/>
    <xf numFmtId="0" fontId="1" fillId="3" borderId="0" xfId="1" applyFont="1" applyFill="1" applyAlignment="1">
      <alignment horizontal="center" vertical="center"/>
    </xf>
    <xf numFmtId="0" fontId="2" fillId="3" borderId="0" xfId="1" applyFont="1" applyFill="1"/>
    <xf numFmtId="0" fontId="1" fillId="3" borderId="0" xfId="1" applyFont="1" applyFill="1" applyBorder="1" applyAlignment="1">
      <alignment horizontal="center" vertical="center"/>
    </xf>
    <xf numFmtId="2" fontId="1" fillId="3" borderId="0" xfId="1" applyNumberFormat="1" applyFont="1" applyFill="1" applyBorder="1"/>
    <xf numFmtId="0" fontId="1" fillId="3" borderId="0" xfId="1" applyFont="1" applyFill="1" applyBorder="1"/>
    <xf numFmtId="2" fontId="1" fillId="3" borderId="0" xfId="1" applyNumberFormat="1" applyFont="1" applyFill="1" applyBorder="1" applyAlignment="1">
      <alignment horizontal="center" vertical="center"/>
    </xf>
    <xf numFmtId="0" fontId="2" fillId="3" borderId="0" xfId="1" applyFont="1" applyFill="1" applyAlignment="1">
      <alignment horizontal="center" vertical="center"/>
    </xf>
    <xf numFmtId="0" fontId="1" fillId="3" borderId="1" xfId="1" applyFont="1" applyFill="1" applyBorder="1"/>
    <xf numFmtId="0" fontId="3" fillId="3" borderId="0" xfId="0" applyFont="1" applyFill="1" applyAlignment="1">
      <alignment horizontal="center" vertical="center"/>
    </xf>
    <xf numFmtId="0" fontId="2" fillId="3" borderId="13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/>
    </xf>
    <xf numFmtId="0" fontId="1" fillId="3" borderId="4" xfId="1" applyFont="1" applyFill="1" applyBorder="1" applyAlignment="1">
      <alignment horizontal="center" vertical="center" wrapText="1"/>
    </xf>
    <xf numFmtId="0" fontId="1" fillId="3" borderId="5" xfId="1" applyFont="1" applyFill="1" applyBorder="1" applyAlignment="1">
      <alignment horizontal="center" vertical="center"/>
    </xf>
    <xf numFmtId="164" fontId="3" fillId="3" borderId="0" xfId="0" applyNumberFormat="1" applyFont="1" applyFill="1"/>
    <xf numFmtId="49" fontId="1" fillId="3" borderId="0" xfId="1" applyNumberFormat="1" applyFont="1" applyFill="1" applyBorder="1" applyAlignment="1">
      <alignment horizontal="center"/>
    </xf>
    <xf numFmtId="0" fontId="1" fillId="3" borderId="0" xfId="1" applyFont="1" applyFill="1" applyBorder="1" applyAlignment="1">
      <alignment horizontal="center"/>
    </xf>
    <xf numFmtId="2" fontId="1" fillId="3" borderId="0" xfId="1" applyNumberFormat="1" applyFont="1" applyFill="1" applyBorder="1" applyAlignment="1">
      <alignment horizontal="center"/>
    </xf>
    <xf numFmtId="164" fontId="2" fillId="3" borderId="0" xfId="1" applyNumberFormat="1" applyFont="1" applyFill="1" applyBorder="1" applyAlignment="1">
      <alignment horizontal="center"/>
    </xf>
    <xf numFmtId="164" fontId="1" fillId="3" borderId="0" xfId="1" applyNumberFormat="1" applyFont="1" applyFill="1" applyBorder="1"/>
    <xf numFmtId="164" fontId="2" fillId="3" borderId="0" xfId="1" applyNumberFormat="1" applyFont="1" applyFill="1" applyBorder="1" applyAlignment="1">
      <alignment horizontal="center" vertical="center"/>
    </xf>
    <xf numFmtId="49" fontId="7" fillId="3" borderId="1" xfId="1" applyNumberFormat="1" applyFont="1" applyFill="1" applyBorder="1" applyAlignment="1">
      <alignment horizontal="center"/>
    </xf>
    <xf numFmtId="0" fontId="7" fillId="3" borderId="13" xfId="1" applyFont="1" applyFill="1" applyBorder="1" applyAlignment="1">
      <alignment horizontal="left" vertical="center"/>
    </xf>
    <xf numFmtId="0" fontId="7" fillId="3" borderId="4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 wrapText="1"/>
    </xf>
    <xf numFmtId="0" fontId="1" fillId="3" borderId="7" xfId="1" applyFont="1" applyFill="1" applyBorder="1"/>
    <xf numFmtId="49" fontId="1" fillId="3" borderId="7" xfId="1" applyNumberFormat="1" applyFont="1" applyFill="1" applyBorder="1" applyAlignment="1">
      <alignment horizontal="center"/>
    </xf>
    <xf numFmtId="0" fontId="7" fillId="3" borderId="7" xfId="1" applyFont="1" applyFill="1" applyBorder="1"/>
    <xf numFmtId="2" fontId="1" fillId="3" borderId="7" xfId="1" applyNumberFormat="1" applyFont="1" applyFill="1" applyBorder="1" applyAlignment="1">
      <alignment horizontal="center" vertical="center"/>
    </xf>
    <xf numFmtId="1" fontId="1" fillId="3" borderId="0" xfId="1" applyNumberFormat="1" applyFont="1" applyFill="1" applyBorder="1" applyAlignment="1">
      <alignment horizontal="center"/>
    </xf>
    <xf numFmtId="164" fontId="2" fillId="3" borderId="1" xfId="1" applyNumberFormat="1" applyFont="1" applyFill="1" applyBorder="1" applyAlignment="1">
      <alignment horizontal="center" vertical="center"/>
    </xf>
    <xf numFmtId="0" fontId="2" fillId="9" borderId="10" xfId="1" applyFont="1" applyFill="1" applyBorder="1" applyAlignment="1">
      <alignment horizontal="center" vertical="center"/>
    </xf>
    <xf numFmtId="0" fontId="2" fillId="9" borderId="7" xfId="1" applyFont="1" applyFill="1" applyBorder="1" applyAlignment="1">
      <alignment horizontal="center" vertical="center"/>
    </xf>
    <xf numFmtId="0" fontId="1" fillId="9" borderId="7" xfId="1" applyFont="1" applyFill="1" applyBorder="1" applyAlignment="1">
      <alignment horizontal="center" vertical="center"/>
    </xf>
    <xf numFmtId="0" fontId="1" fillId="9" borderId="12" xfId="1" applyFont="1" applyFill="1" applyBorder="1" applyAlignment="1">
      <alignment horizontal="center" vertical="center"/>
    </xf>
    <xf numFmtId="2" fontId="7" fillId="9" borderId="7" xfId="1" applyNumberFormat="1" applyFont="1" applyFill="1" applyBorder="1" applyAlignment="1">
      <alignment horizontal="center" vertical="center"/>
    </xf>
    <xf numFmtId="0" fontId="7" fillId="9" borderId="12" xfId="1" applyFont="1" applyFill="1" applyBorder="1" applyAlignment="1">
      <alignment horizontal="center" vertical="center"/>
    </xf>
    <xf numFmtId="0" fontId="2" fillId="9" borderId="9" xfId="1" applyFont="1" applyFill="1" applyBorder="1" applyAlignment="1">
      <alignment horizontal="center" vertical="center"/>
    </xf>
    <xf numFmtId="0" fontId="2" fillId="9" borderId="6" xfId="1" applyFont="1" applyFill="1" applyBorder="1" applyAlignment="1">
      <alignment horizontal="center" vertical="center"/>
    </xf>
    <xf numFmtId="0" fontId="1" fillId="9" borderId="6" xfId="1" applyFont="1" applyFill="1" applyBorder="1" applyAlignment="1">
      <alignment horizontal="center" vertical="center"/>
    </xf>
    <xf numFmtId="0" fontId="1" fillId="9" borderId="14" xfId="1" applyFont="1" applyFill="1" applyBorder="1" applyAlignment="1">
      <alignment horizontal="center" vertical="center"/>
    </xf>
    <xf numFmtId="2" fontId="1" fillId="9" borderId="6" xfId="1" applyNumberFormat="1" applyFont="1" applyFill="1" applyBorder="1" applyAlignment="1">
      <alignment horizontal="center" vertical="center"/>
    </xf>
    <xf numFmtId="0" fontId="2" fillId="9" borderId="13" xfId="1" applyFont="1" applyFill="1" applyBorder="1" applyAlignment="1">
      <alignment horizontal="center" vertical="center"/>
    </xf>
    <xf numFmtId="0" fontId="2" fillId="9" borderId="4" xfId="1" applyFont="1" applyFill="1" applyBorder="1" applyAlignment="1">
      <alignment horizontal="center" vertical="center"/>
    </xf>
    <xf numFmtId="0" fontId="1" fillId="9" borderId="4" xfId="1" applyFont="1" applyFill="1" applyBorder="1" applyAlignment="1">
      <alignment horizontal="center" vertical="center" wrapText="1"/>
    </xf>
    <xf numFmtId="0" fontId="1" fillId="9" borderId="5" xfId="1" applyFont="1" applyFill="1" applyBorder="1" applyAlignment="1">
      <alignment horizontal="center" vertical="center"/>
    </xf>
    <xf numFmtId="0" fontId="1" fillId="9" borderId="4" xfId="1" applyFont="1" applyFill="1" applyBorder="1" applyAlignment="1">
      <alignment horizontal="center" vertical="center"/>
    </xf>
    <xf numFmtId="2" fontId="1" fillId="9" borderId="4" xfId="1" applyNumberFormat="1" applyFont="1" applyFill="1" applyBorder="1" applyAlignment="1">
      <alignment horizontal="center" vertical="center"/>
    </xf>
    <xf numFmtId="0" fontId="1" fillId="3" borderId="7" xfId="1" applyFont="1" applyFill="1" applyBorder="1" applyAlignment="1">
      <alignment horizontal="center" vertical="center" wrapText="1"/>
    </xf>
    <xf numFmtId="49" fontId="1" fillId="3" borderId="1" xfId="1" applyNumberFormat="1" applyFont="1" applyFill="1" applyBorder="1" applyAlignment="1">
      <alignment horizontal="left"/>
    </xf>
    <xf numFmtId="0" fontId="1" fillId="3" borderId="1" xfId="0" applyFont="1" applyFill="1" applyBorder="1" applyAlignment="1">
      <alignment wrapText="1"/>
    </xf>
    <xf numFmtId="2" fontId="1" fillId="8" borderId="4" xfId="1" applyNumberFormat="1" applyFont="1" applyFill="1" applyBorder="1" applyAlignment="1">
      <alignment horizontal="center"/>
    </xf>
    <xf numFmtId="2" fontId="1" fillId="8" borderId="1" xfId="1" applyNumberFormat="1" applyFont="1" applyFill="1" applyBorder="1" applyAlignment="1">
      <alignment horizontal="center"/>
    </xf>
    <xf numFmtId="0" fontId="7" fillId="7" borderId="7" xfId="1" applyFont="1" applyFill="1" applyBorder="1" applyAlignment="1">
      <alignment horizontal="center" vertical="center" wrapText="1"/>
    </xf>
    <xf numFmtId="0" fontId="7" fillId="7" borderId="6" xfId="1" applyFont="1" applyFill="1" applyBorder="1" applyAlignment="1">
      <alignment horizontal="center" vertical="center" wrapText="1"/>
    </xf>
    <xf numFmtId="0" fontId="7" fillId="7" borderId="4" xfId="1" applyFont="1" applyFill="1" applyBorder="1" applyAlignment="1">
      <alignment horizontal="center" vertical="center" wrapText="1"/>
    </xf>
    <xf numFmtId="0" fontId="7" fillId="9" borderId="7" xfId="1" applyFont="1" applyFill="1" applyBorder="1" applyAlignment="1">
      <alignment horizontal="center" vertical="center" wrapText="1"/>
    </xf>
    <xf numFmtId="0" fontId="7" fillId="9" borderId="6" xfId="1" applyFont="1" applyFill="1" applyBorder="1" applyAlignment="1">
      <alignment horizontal="center" vertical="center" wrapText="1"/>
    </xf>
    <xf numFmtId="0" fontId="7" fillId="9" borderId="4" xfId="1" applyFont="1" applyFill="1" applyBorder="1" applyAlignment="1">
      <alignment horizontal="center" vertical="center" wrapText="1"/>
    </xf>
    <xf numFmtId="0" fontId="2" fillId="7" borderId="7" xfId="1" applyFont="1" applyFill="1" applyBorder="1" applyAlignment="1">
      <alignment horizontal="center" vertical="center" wrapText="1"/>
    </xf>
    <xf numFmtId="0" fontId="2" fillId="7" borderId="6" xfId="1" applyFont="1" applyFill="1" applyBorder="1" applyAlignment="1">
      <alignment horizontal="center" vertical="center" wrapText="1"/>
    </xf>
    <xf numFmtId="0" fontId="2" fillId="7" borderId="4" xfId="1" applyFont="1" applyFill="1" applyBorder="1" applyAlignment="1">
      <alignment horizontal="center" vertical="center" wrapText="1"/>
    </xf>
    <xf numFmtId="0" fontId="1" fillId="7" borderId="1" xfId="1" applyFont="1" applyFill="1" applyBorder="1" applyAlignment="1">
      <alignment horizontal="center" vertical="center" wrapText="1"/>
    </xf>
    <xf numFmtId="0" fontId="1" fillId="7" borderId="7" xfId="1" applyFont="1" applyFill="1" applyBorder="1" applyAlignment="1">
      <alignment horizontal="center" vertical="center" wrapText="1"/>
    </xf>
    <xf numFmtId="0" fontId="1" fillId="9" borderId="1" xfId="1" applyFont="1" applyFill="1" applyBorder="1" applyAlignment="1">
      <alignment horizontal="center" vertical="center" wrapText="1"/>
    </xf>
    <xf numFmtId="0" fontId="1" fillId="9" borderId="7" xfId="1" applyFont="1" applyFill="1" applyBorder="1" applyAlignment="1">
      <alignment horizontal="center" vertical="center" wrapText="1"/>
    </xf>
    <xf numFmtId="0" fontId="2" fillId="9" borderId="7" xfId="1" applyFont="1" applyFill="1" applyBorder="1" applyAlignment="1">
      <alignment horizontal="center" vertical="center" wrapText="1"/>
    </xf>
    <xf numFmtId="0" fontId="2" fillId="9" borderId="6" xfId="1" applyFont="1" applyFill="1" applyBorder="1" applyAlignment="1">
      <alignment horizontal="center" vertical="center" wrapText="1"/>
    </xf>
    <xf numFmtId="0" fontId="2" fillId="9" borderId="4" xfId="1" applyFont="1" applyFill="1" applyBorder="1" applyAlignment="1">
      <alignment horizontal="center" vertical="center" wrapText="1"/>
    </xf>
    <xf numFmtId="0" fontId="1" fillId="5" borderId="2" xfId="1" applyFon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center" vertical="center" wrapText="1"/>
    </xf>
    <xf numFmtId="0" fontId="1" fillId="5" borderId="8" xfId="1" applyFont="1" applyFill="1" applyBorder="1" applyAlignment="1">
      <alignment horizontal="center" vertical="center" wrapText="1"/>
    </xf>
    <xf numFmtId="0" fontId="1" fillId="7" borderId="6" xfId="1" applyFont="1" applyFill="1" applyBorder="1" applyAlignment="1">
      <alignment horizontal="center" vertical="center" wrapText="1"/>
    </xf>
    <xf numFmtId="0" fontId="1" fillId="7" borderId="4" xfId="1" applyFont="1" applyFill="1" applyBorder="1" applyAlignment="1">
      <alignment horizontal="center" vertical="center" wrapText="1"/>
    </xf>
    <xf numFmtId="0" fontId="1" fillId="9" borderId="6" xfId="1" applyFont="1" applyFill="1" applyBorder="1" applyAlignment="1">
      <alignment horizontal="center" vertical="center" wrapText="1"/>
    </xf>
    <xf numFmtId="0" fontId="1" fillId="9" borderId="4" xfId="1" applyFont="1" applyFill="1" applyBorder="1" applyAlignment="1">
      <alignment horizontal="center" vertical="center" wrapText="1"/>
    </xf>
    <xf numFmtId="0" fontId="8" fillId="7" borderId="7" xfId="1" applyFont="1" applyFill="1" applyBorder="1" applyAlignment="1">
      <alignment horizontal="center" vertical="center" wrapText="1"/>
    </xf>
    <xf numFmtId="0" fontId="8" fillId="9" borderId="7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right"/>
    </xf>
    <xf numFmtId="0" fontId="1" fillId="2" borderId="0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138"/>
  <sheetViews>
    <sheetView tabSelected="1" zoomScale="96" zoomScaleNormal="96" workbookViewId="0">
      <pane xSplit="1" topLeftCell="B1" activePane="topRight" state="frozen"/>
      <selection pane="topRight" activeCell="V9" sqref="V9"/>
    </sheetView>
  </sheetViews>
  <sheetFormatPr defaultColWidth="9" defaultRowHeight="13.2" x14ac:dyDescent="0.25"/>
  <cols>
    <col min="1" max="1" width="29" style="13" customWidth="1"/>
    <col min="2" max="2" width="9.44140625" style="13" customWidth="1"/>
    <col min="3" max="3" width="24.109375" style="13" customWidth="1"/>
    <col min="4" max="4" width="8.6640625" style="13" customWidth="1"/>
    <col min="5" max="5" width="10.33203125" style="13" customWidth="1"/>
    <col min="6" max="6" width="9.109375" style="13" customWidth="1"/>
    <col min="7" max="7" width="10.6640625" style="13" customWidth="1"/>
    <col min="8" max="8" width="7.109375" style="14" customWidth="1"/>
    <col min="9" max="9" width="10.44140625" style="13" customWidth="1"/>
    <col min="10" max="10" width="10.6640625" style="13" customWidth="1"/>
    <col min="11" max="12" width="10.5546875" style="15" customWidth="1"/>
    <col min="13" max="13" width="10.6640625" style="13" customWidth="1"/>
    <col min="14" max="14" width="3.88671875" style="16" customWidth="1"/>
    <col min="15" max="15" width="7.6640625" style="17" customWidth="1"/>
    <col min="16" max="16" width="8.5546875" style="18" customWidth="1"/>
    <col min="17" max="17" width="13.5546875" style="18" customWidth="1"/>
    <col min="18" max="18" width="3.5546875" style="13" customWidth="1"/>
    <col min="19" max="19" width="7.6640625" style="17" customWidth="1"/>
    <col min="20" max="20" width="8.5546875" style="18" customWidth="1"/>
    <col min="21" max="21" width="14.33203125" style="18" customWidth="1"/>
    <col min="22" max="16384" width="9" style="13"/>
  </cols>
  <sheetData>
    <row r="2" spans="1:21" x14ac:dyDescent="0.25">
      <c r="A2" s="19"/>
      <c r="B2" s="19"/>
      <c r="C2" s="240" t="s">
        <v>144</v>
      </c>
      <c r="D2" s="240"/>
      <c r="E2" s="240"/>
      <c r="F2" s="240"/>
      <c r="G2" s="20"/>
      <c r="H2" s="21"/>
      <c r="I2" s="25"/>
      <c r="J2" s="22"/>
      <c r="K2" s="59"/>
      <c r="L2" s="59"/>
      <c r="M2" s="22"/>
      <c r="N2" s="60"/>
      <c r="O2" s="61"/>
      <c r="P2" s="24"/>
      <c r="Q2" s="77"/>
      <c r="S2" s="61"/>
      <c r="T2" s="24"/>
      <c r="U2" s="77"/>
    </row>
    <row r="3" spans="1:21" s="9" customFormat="1" ht="15" customHeight="1" x14ac:dyDescent="0.25">
      <c r="A3" s="26" t="s">
        <v>0</v>
      </c>
      <c r="B3" s="25"/>
      <c r="C3" s="25"/>
      <c r="D3" s="25"/>
      <c r="E3" s="24"/>
      <c r="F3" s="25"/>
      <c r="G3" s="25"/>
      <c r="H3" s="23"/>
      <c r="I3" s="25"/>
      <c r="J3" s="24"/>
      <c r="K3" s="62"/>
      <c r="L3" s="62"/>
      <c r="M3" s="133" t="s">
        <v>1</v>
      </c>
      <c r="N3" s="63"/>
      <c r="O3" s="241"/>
      <c r="P3" s="241"/>
      <c r="Q3" s="241"/>
      <c r="S3" s="242" t="s">
        <v>2</v>
      </c>
      <c r="T3" s="243"/>
      <c r="U3" s="244"/>
    </row>
    <row r="4" spans="1:21" s="10" customFormat="1" ht="15" customHeight="1" x14ac:dyDescent="0.3">
      <c r="A4" s="27" t="s">
        <v>3</v>
      </c>
      <c r="B4" s="27" t="s">
        <v>4</v>
      </c>
      <c r="C4" s="27" t="s">
        <v>3</v>
      </c>
      <c r="D4" s="28" t="s">
        <v>5</v>
      </c>
      <c r="E4" s="29" t="s">
        <v>6</v>
      </c>
      <c r="F4" s="215" t="s">
        <v>131</v>
      </c>
      <c r="G4" s="215" t="s">
        <v>132</v>
      </c>
      <c r="H4" s="221" t="s">
        <v>7</v>
      </c>
      <c r="I4" s="30" t="s">
        <v>8</v>
      </c>
      <c r="J4" s="29" t="s">
        <v>6</v>
      </c>
      <c r="K4" s="137" t="s">
        <v>133</v>
      </c>
      <c r="L4" s="124" t="s">
        <v>133</v>
      </c>
      <c r="M4" s="225" t="s">
        <v>122</v>
      </c>
      <c r="N4" s="7"/>
      <c r="O4" s="221" t="s">
        <v>9</v>
      </c>
      <c r="P4" s="30" t="s">
        <v>8</v>
      </c>
      <c r="Q4" s="224" t="s">
        <v>123</v>
      </c>
      <c r="S4" s="221" t="s">
        <v>120</v>
      </c>
      <c r="T4" s="30" t="s">
        <v>8</v>
      </c>
      <c r="U4" s="224" t="s">
        <v>125</v>
      </c>
    </row>
    <row r="5" spans="1:21" s="10" customFormat="1" x14ac:dyDescent="0.3">
      <c r="A5" s="31" t="s">
        <v>10</v>
      </c>
      <c r="B5" s="31" t="s">
        <v>11</v>
      </c>
      <c r="C5" s="31" t="s">
        <v>12</v>
      </c>
      <c r="D5" s="32" t="s">
        <v>13</v>
      </c>
      <c r="E5" s="33" t="s">
        <v>14</v>
      </c>
      <c r="F5" s="216"/>
      <c r="G5" s="216"/>
      <c r="H5" s="222"/>
      <c r="I5" s="34" t="s">
        <v>17</v>
      </c>
      <c r="J5" s="33" t="s">
        <v>14</v>
      </c>
      <c r="K5" s="64" t="s">
        <v>15</v>
      </c>
      <c r="L5" s="34" t="s">
        <v>16</v>
      </c>
      <c r="M5" s="234"/>
      <c r="N5" s="7"/>
      <c r="O5" s="222"/>
      <c r="P5" s="34" t="s">
        <v>17</v>
      </c>
      <c r="Q5" s="224"/>
      <c r="S5" s="222"/>
      <c r="T5" s="34" t="s">
        <v>17</v>
      </c>
      <c r="U5" s="224"/>
    </row>
    <row r="6" spans="1:21" s="10" customFormat="1" ht="26.4" x14ac:dyDescent="0.3">
      <c r="A6" s="35"/>
      <c r="B6" s="35"/>
      <c r="C6" s="35"/>
      <c r="D6" s="36" t="s">
        <v>18</v>
      </c>
      <c r="E6" s="110" t="s">
        <v>119</v>
      </c>
      <c r="F6" s="217"/>
      <c r="G6" s="217"/>
      <c r="H6" s="223"/>
      <c r="I6" s="38" t="s">
        <v>119</v>
      </c>
      <c r="J6" s="37" t="s">
        <v>20</v>
      </c>
      <c r="K6" s="65" t="s">
        <v>19</v>
      </c>
      <c r="L6" s="38" t="s">
        <v>19</v>
      </c>
      <c r="M6" s="235"/>
      <c r="N6" s="7"/>
      <c r="O6" s="223"/>
      <c r="P6" s="38" t="s">
        <v>20</v>
      </c>
      <c r="Q6" s="224"/>
      <c r="S6" s="223"/>
      <c r="T6" s="38" t="s">
        <v>121</v>
      </c>
      <c r="U6" s="225"/>
    </row>
    <row r="7" spans="1:21" s="10" customFormat="1" x14ac:dyDescent="0.25">
      <c r="A7" s="1" t="s">
        <v>0</v>
      </c>
      <c r="B7" s="123" t="s">
        <v>24</v>
      </c>
      <c r="C7" s="132" t="s">
        <v>25</v>
      </c>
      <c r="D7" s="125">
        <v>1.28</v>
      </c>
      <c r="E7" s="125">
        <v>2660</v>
      </c>
      <c r="F7" s="134">
        <f>SUM(E7/D7)</f>
        <v>2078.125</v>
      </c>
      <c r="G7" s="4">
        <f>SUM(F7*0.35)</f>
        <v>727.34375</v>
      </c>
      <c r="H7" s="139">
        <v>1</v>
      </c>
      <c r="I7" s="213">
        <f t="shared" ref="I7:I17" si="0">(G7*H7/100)</f>
        <v>7.2734375</v>
      </c>
      <c r="J7" s="135">
        <v>4710</v>
      </c>
      <c r="K7" s="126">
        <f t="shared" ref="K7:K17" si="1">(J7*1)/D7</f>
        <v>3679.6875</v>
      </c>
      <c r="L7" s="113">
        <f>SUM(K7*0.35)</f>
        <v>1287.890625</v>
      </c>
      <c r="M7" s="136">
        <f t="shared" ref="M7:M17" si="2">((K7*100)/F7)-100</f>
        <v>77.067669172932341</v>
      </c>
      <c r="N7" s="7"/>
      <c r="O7" s="139">
        <v>0.7</v>
      </c>
      <c r="P7" s="121">
        <f t="shared" ref="P7" si="3">SUM(L7*O7/100)</f>
        <v>9.0152343749999986</v>
      </c>
      <c r="Q7" s="8">
        <f t="shared" ref="Q7:Q17" si="4">P7-I7</f>
        <v>1.7417968749999986</v>
      </c>
      <c r="S7" s="139">
        <v>0.7</v>
      </c>
      <c r="T7" s="121">
        <f t="shared" ref="T7" si="5">SUM(L7*S7/100)</f>
        <v>9.0152343749999986</v>
      </c>
      <c r="U7" s="8">
        <f>SUM(T7-P7)</f>
        <v>0</v>
      </c>
    </row>
    <row r="8" spans="1:21" s="9" customFormat="1" x14ac:dyDescent="0.25">
      <c r="A8" s="1" t="s">
        <v>0</v>
      </c>
      <c r="B8" s="123" t="s">
        <v>24</v>
      </c>
      <c r="C8" s="116" t="s">
        <v>26</v>
      </c>
      <c r="D8" s="117">
        <v>0.3</v>
      </c>
      <c r="E8" s="111">
        <v>670</v>
      </c>
      <c r="F8" s="134">
        <f t="shared" ref="F8:F17" si="6">SUM(E8/D8)</f>
        <v>2233.3333333333335</v>
      </c>
      <c r="G8" s="4">
        <f t="shared" ref="G8:G17" si="7">SUM(F8*0.35)</f>
        <v>781.66666666666663</v>
      </c>
      <c r="H8" s="139">
        <v>1</v>
      </c>
      <c r="I8" s="213">
        <f t="shared" si="0"/>
        <v>7.8166666666666664</v>
      </c>
      <c r="J8" s="135">
        <v>1180</v>
      </c>
      <c r="K8" s="126">
        <f t="shared" si="1"/>
        <v>3933.3333333333335</v>
      </c>
      <c r="L8" s="113">
        <f t="shared" ref="L8:L17" si="8">SUM(K8*0.35)</f>
        <v>1376.6666666666667</v>
      </c>
      <c r="M8" s="136">
        <f t="shared" si="2"/>
        <v>76.119402985074629</v>
      </c>
      <c r="N8" s="7"/>
      <c r="O8" s="139">
        <v>0.7</v>
      </c>
      <c r="P8" s="121">
        <f t="shared" ref="P8:P17" si="9">SUM(L8*O8/100)</f>
        <v>9.6366666666666667</v>
      </c>
      <c r="Q8" s="8">
        <f t="shared" si="4"/>
        <v>1.8200000000000003</v>
      </c>
      <c r="S8" s="139">
        <v>0.7</v>
      </c>
      <c r="T8" s="121">
        <f t="shared" ref="T8:T17" si="10">SUM(L8*S8/100)</f>
        <v>9.6366666666666667</v>
      </c>
      <c r="U8" s="8">
        <f t="shared" ref="U8:U17" si="11">SUM(T8-P8)</f>
        <v>0</v>
      </c>
    </row>
    <row r="9" spans="1:21" s="9" customFormat="1" x14ac:dyDescent="0.25">
      <c r="A9" s="1" t="s">
        <v>0</v>
      </c>
      <c r="B9" s="123" t="s">
        <v>27</v>
      </c>
      <c r="C9" s="116" t="s">
        <v>28</v>
      </c>
      <c r="D9" s="117">
        <v>1</v>
      </c>
      <c r="E9" s="111">
        <v>1810</v>
      </c>
      <c r="F9" s="134">
        <f t="shared" si="6"/>
        <v>1810</v>
      </c>
      <c r="G9" s="4">
        <f t="shared" si="7"/>
        <v>633.5</v>
      </c>
      <c r="H9" s="139">
        <v>1</v>
      </c>
      <c r="I9" s="213">
        <f t="shared" si="0"/>
        <v>6.335</v>
      </c>
      <c r="J9" s="135">
        <v>3150</v>
      </c>
      <c r="K9" s="126">
        <f t="shared" si="1"/>
        <v>3150</v>
      </c>
      <c r="L9" s="113">
        <f t="shared" si="8"/>
        <v>1102.5</v>
      </c>
      <c r="M9" s="136">
        <f t="shared" si="2"/>
        <v>74.033149171270708</v>
      </c>
      <c r="N9" s="7"/>
      <c r="O9" s="139">
        <v>0.7</v>
      </c>
      <c r="P9" s="121">
        <f t="shared" si="9"/>
        <v>7.7175000000000002</v>
      </c>
      <c r="Q9" s="8">
        <f t="shared" si="4"/>
        <v>1.3825000000000003</v>
      </c>
      <c r="S9" s="139">
        <v>0.7</v>
      </c>
      <c r="T9" s="121">
        <f t="shared" si="10"/>
        <v>7.7175000000000002</v>
      </c>
      <c r="U9" s="8">
        <f t="shared" si="11"/>
        <v>0</v>
      </c>
    </row>
    <row r="10" spans="1:21" s="9" customFormat="1" x14ac:dyDescent="0.25">
      <c r="A10" s="1" t="s">
        <v>0</v>
      </c>
      <c r="B10" s="123" t="s">
        <v>27</v>
      </c>
      <c r="C10" s="116" t="s">
        <v>29</v>
      </c>
      <c r="D10" s="117">
        <v>2</v>
      </c>
      <c r="E10" s="111">
        <v>3280</v>
      </c>
      <c r="F10" s="134">
        <f t="shared" si="6"/>
        <v>1640</v>
      </c>
      <c r="G10" s="4">
        <f t="shared" si="7"/>
        <v>574</v>
      </c>
      <c r="H10" s="139">
        <v>1</v>
      </c>
      <c r="I10" s="213">
        <f t="shared" si="0"/>
        <v>5.74</v>
      </c>
      <c r="J10" s="135">
        <v>5920</v>
      </c>
      <c r="K10" s="126">
        <f t="shared" si="1"/>
        <v>2960</v>
      </c>
      <c r="L10" s="113">
        <f t="shared" si="8"/>
        <v>1036</v>
      </c>
      <c r="M10" s="136">
        <f t="shared" si="2"/>
        <v>80.487804878048792</v>
      </c>
      <c r="N10" s="7"/>
      <c r="O10" s="139">
        <v>0.7</v>
      </c>
      <c r="P10" s="121">
        <f t="shared" si="9"/>
        <v>7.2519999999999989</v>
      </c>
      <c r="Q10" s="8">
        <f t="shared" si="4"/>
        <v>1.5119999999999987</v>
      </c>
      <c r="S10" s="139">
        <v>0.7</v>
      </c>
      <c r="T10" s="121">
        <f t="shared" si="10"/>
        <v>7.2519999999999989</v>
      </c>
      <c r="U10" s="8">
        <f t="shared" si="11"/>
        <v>0</v>
      </c>
    </row>
    <row r="11" spans="1:21" s="9" customFormat="1" x14ac:dyDescent="0.25">
      <c r="A11" s="1" t="s">
        <v>0</v>
      </c>
      <c r="B11" s="123" t="s">
        <v>27</v>
      </c>
      <c r="C11" s="116" t="s">
        <v>30</v>
      </c>
      <c r="D11" s="117">
        <v>0.49</v>
      </c>
      <c r="E11" s="111">
        <v>884</v>
      </c>
      <c r="F11" s="134">
        <f t="shared" si="6"/>
        <v>1804.0816326530612</v>
      </c>
      <c r="G11" s="4">
        <f t="shared" si="7"/>
        <v>631.42857142857133</v>
      </c>
      <c r="H11" s="139">
        <v>1</v>
      </c>
      <c r="I11" s="213">
        <f t="shared" si="0"/>
        <v>6.3142857142857132</v>
      </c>
      <c r="J11" s="135">
        <v>1550</v>
      </c>
      <c r="K11" s="126">
        <f t="shared" si="1"/>
        <v>3163.2653061224491</v>
      </c>
      <c r="L11" s="113">
        <f t="shared" si="8"/>
        <v>1107.1428571428571</v>
      </c>
      <c r="M11" s="136">
        <f t="shared" si="2"/>
        <v>75.339366515837099</v>
      </c>
      <c r="N11" s="7"/>
      <c r="O11" s="139">
        <v>0.7</v>
      </c>
      <c r="P11" s="121">
        <f t="shared" si="9"/>
        <v>7.7499999999999991</v>
      </c>
      <c r="Q11" s="8">
        <f t="shared" si="4"/>
        <v>1.4357142857142859</v>
      </c>
      <c r="S11" s="139">
        <v>0.7</v>
      </c>
      <c r="T11" s="121">
        <f t="shared" si="10"/>
        <v>7.7499999999999991</v>
      </c>
      <c r="U11" s="8">
        <f t="shared" si="11"/>
        <v>0</v>
      </c>
    </row>
    <row r="12" spans="1:21" s="9" customFormat="1" x14ac:dyDescent="0.25">
      <c r="A12" s="1" t="s">
        <v>0</v>
      </c>
      <c r="B12" s="123" t="s">
        <v>31</v>
      </c>
      <c r="C12" s="116" t="s">
        <v>32</v>
      </c>
      <c r="D12" s="117">
        <v>0.27</v>
      </c>
      <c r="E12" s="111">
        <v>433</v>
      </c>
      <c r="F12" s="134">
        <f t="shared" si="6"/>
        <v>1603.7037037037037</v>
      </c>
      <c r="G12" s="4">
        <f t="shared" si="7"/>
        <v>561.2962962962963</v>
      </c>
      <c r="H12" s="139">
        <v>1</v>
      </c>
      <c r="I12" s="213">
        <f t="shared" si="0"/>
        <v>5.6129629629629632</v>
      </c>
      <c r="J12" s="135">
        <v>853</v>
      </c>
      <c r="K12" s="126">
        <f t="shared" si="1"/>
        <v>3159.2592592592591</v>
      </c>
      <c r="L12" s="113">
        <f t="shared" si="8"/>
        <v>1105.7407407407406</v>
      </c>
      <c r="M12" s="136">
        <f t="shared" si="2"/>
        <v>96.997690531177824</v>
      </c>
      <c r="N12" s="7"/>
      <c r="O12" s="139">
        <v>0.7</v>
      </c>
      <c r="P12" s="121">
        <f t="shared" si="9"/>
        <v>7.7401851851851839</v>
      </c>
      <c r="Q12" s="8">
        <f t="shared" si="4"/>
        <v>2.1272222222222208</v>
      </c>
      <c r="S12" s="139">
        <v>0.7</v>
      </c>
      <c r="T12" s="121">
        <f t="shared" si="10"/>
        <v>7.7401851851851839</v>
      </c>
      <c r="U12" s="8">
        <f t="shared" si="11"/>
        <v>0</v>
      </c>
    </row>
    <row r="13" spans="1:21" s="9" customFormat="1" x14ac:dyDescent="0.25">
      <c r="A13" s="1" t="s">
        <v>0</v>
      </c>
      <c r="B13" s="123" t="s">
        <v>33</v>
      </c>
      <c r="C13" s="116" t="s">
        <v>34</v>
      </c>
      <c r="D13" s="117">
        <v>0.39</v>
      </c>
      <c r="E13" s="111">
        <v>423</v>
      </c>
      <c r="F13" s="134">
        <f t="shared" si="6"/>
        <v>1084.6153846153845</v>
      </c>
      <c r="G13" s="4">
        <f t="shared" si="7"/>
        <v>379.61538461538458</v>
      </c>
      <c r="H13" s="139">
        <v>1</v>
      </c>
      <c r="I13" s="213">
        <f t="shared" si="0"/>
        <v>3.796153846153846</v>
      </c>
      <c r="J13" s="135">
        <v>944</v>
      </c>
      <c r="K13" s="126">
        <f t="shared" si="1"/>
        <v>2420.5128205128203</v>
      </c>
      <c r="L13" s="113">
        <f t="shared" si="8"/>
        <v>847.17948717948707</v>
      </c>
      <c r="M13" s="136">
        <f t="shared" si="2"/>
        <v>123.1678486997636</v>
      </c>
      <c r="N13" s="7"/>
      <c r="O13" s="139">
        <v>0.7</v>
      </c>
      <c r="P13" s="121">
        <f t="shared" si="9"/>
        <v>5.9302564102564084</v>
      </c>
      <c r="Q13" s="8">
        <f t="shared" si="4"/>
        <v>2.1341025641025624</v>
      </c>
      <c r="S13" s="139">
        <v>0.7</v>
      </c>
      <c r="T13" s="121">
        <f t="shared" si="10"/>
        <v>5.9302564102564084</v>
      </c>
      <c r="U13" s="8">
        <f t="shared" si="11"/>
        <v>0</v>
      </c>
    </row>
    <row r="14" spans="1:21" s="9" customFormat="1" x14ac:dyDescent="0.25">
      <c r="A14" s="1" t="s">
        <v>0</v>
      </c>
      <c r="B14" s="123" t="s">
        <v>35</v>
      </c>
      <c r="C14" s="116" t="s">
        <v>36</v>
      </c>
      <c r="D14" s="117">
        <v>0.63</v>
      </c>
      <c r="E14" s="111">
        <v>974</v>
      </c>
      <c r="F14" s="134">
        <f t="shared" si="6"/>
        <v>1546.031746031746</v>
      </c>
      <c r="G14" s="4">
        <f t="shared" si="7"/>
        <v>541.11111111111109</v>
      </c>
      <c r="H14" s="139">
        <v>1</v>
      </c>
      <c r="I14" s="213">
        <f t="shared" si="0"/>
        <v>5.4111111111111105</v>
      </c>
      <c r="J14" s="135">
        <v>2060</v>
      </c>
      <c r="K14" s="126">
        <f t="shared" si="1"/>
        <v>3269.8412698412699</v>
      </c>
      <c r="L14" s="113">
        <f t="shared" si="8"/>
        <v>1144.4444444444443</v>
      </c>
      <c r="M14" s="136">
        <f t="shared" si="2"/>
        <v>111.49897330595482</v>
      </c>
      <c r="N14" s="7"/>
      <c r="O14" s="139">
        <v>0.7</v>
      </c>
      <c r="P14" s="121">
        <f t="shared" si="9"/>
        <v>8.0111111111111093</v>
      </c>
      <c r="Q14" s="8">
        <f t="shared" si="4"/>
        <v>2.5999999999999988</v>
      </c>
      <c r="S14" s="139">
        <v>0.7</v>
      </c>
      <c r="T14" s="121">
        <f t="shared" si="10"/>
        <v>8.0111111111111093</v>
      </c>
      <c r="U14" s="8">
        <f t="shared" si="11"/>
        <v>0</v>
      </c>
    </row>
    <row r="15" spans="1:21" s="9" customFormat="1" x14ac:dyDescent="0.25">
      <c r="A15" s="1" t="s">
        <v>0</v>
      </c>
      <c r="B15" s="123" t="s">
        <v>37</v>
      </c>
      <c r="C15" s="116" t="s">
        <v>38</v>
      </c>
      <c r="D15" s="117">
        <v>4.72</v>
      </c>
      <c r="E15" s="111">
        <v>6160</v>
      </c>
      <c r="F15" s="134">
        <f t="shared" si="6"/>
        <v>1305.0847457627119</v>
      </c>
      <c r="G15" s="4">
        <f t="shared" si="7"/>
        <v>456.77966101694915</v>
      </c>
      <c r="H15" s="139">
        <v>1</v>
      </c>
      <c r="I15" s="213">
        <f t="shared" si="0"/>
        <v>4.5677966101694913</v>
      </c>
      <c r="J15" s="135">
        <v>13800</v>
      </c>
      <c r="K15" s="126">
        <f t="shared" si="1"/>
        <v>2923.7288135593221</v>
      </c>
      <c r="L15" s="113">
        <f t="shared" si="8"/>
        <v>1023.3050847457627</v>
      </c>
      <c r="M15" s="136">
        <f t="shared" si="2"/>
        <v>124.02597402597402</v>
      </c>
      <c r="N15" s="7"/>
      <c r="O15" s="139">
        <v>0.7</v>
      </c>
      <c r="P15" s="121">
        <f t="shared" si="9"/>
        <v>7.1631355932203382</v>
      </c>
      <c r="Q15" s="8">
        <f t="shared" si="4"/>
        <v>2.5953389830508469</v>
      </c>
      <c r="S15" s="139">
        <v>0.7</v>
      </c>
      <c r="T15" s="121">
        <f t="shared" si="10"/>
        <v>7.1631355932203382</v>
      </c>
      <c r="U15" s="8">
        <f t="shared" si="11"/>
        <v>0</v>
      </c>
    </row>
    <row r="16" spans="1:21" s="9" customFormat="1" x14ac:dyDescent="0.25">
      <c r="A16" s="1" t="s">
        <v>0</v>
      </c>
      <c r="B16" s="123" t="s">
        <v>37</v>
      </c>
      <c r="C16" s="116" t="s">
        <v>39</v>
      </c>
      <c r="D16" s="117">
        <v>1.5</v>
      </c>
      <c r="E16" s="111">
        <v>2230</v>
      </c>
      <c r="F16" s="134">
        <f t="shared" si="6"/>
        <v>1486.6666666666667</v>
      </c>
      <c r="G16" s="4">
        <f t="shared" si="7"/>
        <v>520.33333333333337</v>
      </c>
      <c r="H16" s="139">
        <v>1</v>
      </c>
      <c r="I16" s="213">
        <f t="shared" si="0"/>
        <v>5.203333333333334</v>
      </c>
      <c r="J16" s="135">
        <v>4720</v>
      </c>
      <c r="K16" s="126">
        <f t="shared" si="1"/>
        <v>3146.6666666666665</v>
      </c>
      <c r="L16" s="113">
        <f t="shared" si="8"/>
        <v>1101.3333333333333</v>
      </c>
      <c r="M16" s="136">
        <f t="shared" si="2"/>
        <v>111.65919282511206</v>
      </c>
      <c r="N16" s="7"/>
      <c r="O16" s="139">
        <v>0.7</v>
      </c>
      <c r="P16" s="121">
        <f t="shared" si="9"/>
        <v>7.7093333333333325</v>
      </c>
      <c r="Q16" s="8">
        <f t="shared" si="4"/>
        <v>2.5059999999999985</v>
      </c>
      <c r="S16" s="139">
        <v>0.7</v>
      </c>
      <c r="T16" s="121">
        <f t="shared" si="10"/>
        <v>7.7093333333333325</v>
      </c>
      <c r="U16" s="8">
        <f t="shared" si="11"/>
        <v>0</v>
      </c>
    </row>
    <row r="17" spans="1:21" s="9" customFormat="1" x14ac:dyDescent="0.25">
      <c r="A17" s="1" t="s">
        <v>0</v>
      </c>
      <c r="B17" s="123" t="s">
        <v>37</v>
      </c>
      <c r="C17" s="116" t="s">
        <v>40</v>
      </c>
      <c r="D17" s="117">
        <v>0.2</v>
      </c>
      <c r="E17" s="111">
        <v>309</v>
      </c>
      <c r="F17" s="134">
        <f t="shared" si="6"/>
        <v>1545</v>
      </c>
      <c r="G17" s="4">
        <f t="shared" si="7"/>
        <v>540.75</v>
      </c>
      <c r="H17" s="139">
        <v>1</v>
      </c>
      <c r="I17" s="213">
        <f t="shared" si="0"/>
        <v>5.4074999999999998</v>
      </c>
      <c r="J17" s="135">
        <v>641</v>
      </c>
      <c r="K17" s="126">
        <f t="shared" si="1"/>
        <v>3205</v>
      </c>
      <c r="L17" s="113">
        <f t="shared" si="8"/>
        <v>1121.75</v>
      </c>
      <c r="M17" s="136">
        <f t="shared" si="2"/>
        <v>107.44336569579289</v>
      </c>
      <c r="N17" s="7"/>
      <c r="O17" s="139">
        <v>0.7</v>
      </c>
      <c r="P17" s="121">
        <f t="shared" si="9"/>
        <v>7.8522499999999988</v>
      </c>
      <c r="Q17" s="8">
        <f t="shared" si="4"/>
        <v>2.4447499999999991</v>
      </c>
      <c r="S17" s="139">
        <v>0.7</v>
      </c>
      <c r="T17" s="121">
        <f t="shared" si="10"/>
        <v>7.8522499999999988</v>
      </c>
      <c r="U17" s="8">
        <f t="shared" si="11"/>
        <v>0</v>
      </c>
    </row>
    <row r="18" spans="1:21" s="9" customFormat="1" x14ac:dyDescent="0.25">
      <c r="A18" s="41"/>
      <c r="B18" s="41"/>
      <c r="C18" s="41"/>
      <c r="D18" s="41"/>
      <c r="E18" s="41"/>
      <c r="F18" s="41"/>
      <c r="G18" s="41"/>
      <c r="H18" s="42"/>
      <c r="I18" s="41"/>
      <c r="J18" s="41"/>
      <c r="K18" s="41"/>
      <c r="L18" s="43"/>
      <c r="M18" s="56"/>
      <c r="N18" s="67"/>
      <c r="O18" s="5"/>
      <c r="P18" s="78"/>
      <c r="Q18" s="78"/>
      <c r="S18" s="5"/>
      <c r="T18" s="78"/>
      <c r="U18" s="78"/>
    </row>
    <row r="19" spans="1:21" ht="15.75" customHeight="1" x14ac:dyDescent="0.25">
      <c r="A19" s="1" t="s">
        <v>41</v>
      </c>
      <c r="B19" s="43"/>
      <c r="C19" s="43"/>
      <c r="D19" s="43"/>
      <c r="E19" s="43"/>
      <c r="F19" s="44"/>
      <c r="G19" s="43"/>
      <c r="H19" s="45"/>
      <c r="I19" s="43"/>
      <c r="J19" s="43"/>
      <c r="K19" s="43"/>
      <c r="L19" s="43"/>
      <c r="M19" s="68" t="s">
        <v>42</v>
      </c>
      <c r="N19" s="69"/>
      <c r="O19" s="231" t="s">
        <v>43</v>
      </c>
      <c r="P19" s="232"/>
      <c r="Q19" s="233"/>
      <c r="S19" s="231" t="s">
        <v>43</v>
      </c>
      <c r="T19" s="232"/>
      <c r="U19" s="233"/>
    </row>
    <row r="20" spans="1:21" s="10" customFormat="1" ht="15" customHeight="1" x14ac:dyDescent="0.3">
      <c r="A20" s="27" t="s">
        <v>3</v>
      </c>
      <c r="B20" s="27" t="s">
        <v>4</v>
      </c>
      <c r="C20" s="27" t="s">
        <v>3</v>
      </c>
      <c r="D20" s="28" t="s">
        <v>5</v>
      </c>
      <c r="E20" s="29" t="s">
        <v>6</v>
      </c>
      <c r="F20" s="215" t="s">
        <v>134</v>
      </c>
      <c r="G20" s="215" t="s">
        <v>135</v>
      </c>
      <c r="H20" s="221" t="s">
        <v>7</v>
      </c>
      <c r="I20" s="30" t="s">
        <v>8</v>
      </c>
      <c r="J20" s="29" t="s">
        <v>6</v>
      </c>
      <c r="K20" s="137" t="s">
        <v>136</v>
      </c>
      <c r="L20" s="124" t="s">
        <v>136</v>
      </c>
      <c r="M20" s="225" t="s">
        <v>122</v>
      </c>
      <c r="N20" s="7"/>
      <c r="O20" s="221" t="s">
        <v>9</v>
      </c>
      <c r="P20" s="30" t="s">
        <v>8</v>
      </c>
      <c r="Q20" s="224" t="s">
        <v>124</v>
      </c>
      <c r="S20" s="221" t="s">
        <v>120</v>
      </c>
      <c r="T20" s="30" t="s">
        <v>8</v>
      </c>
      <c r="U20" s="224" t="s">
        <v>126</v>
      </c>
    </row>
    <row r="21" spans="1:21" s="10" customFormat="1" x14ac:dyDescent="0.3">
      <c r="A21" s="31" t="s">
        <v>10</v>
      </c>
      <c r="B21" s="31" t="s">
        <v>11</v>
      </c>
      <c r="C21" s="31" t="s">
        <v>12</v>
      </c>
      <c r="D21" s="32" t="s">
        <v>13</v>
      </c>
      <c r="E21" s="33" t="s">
        <v>14</v>
      </c>
      <c r="F21" s="216"/>
      <c r="G21" s="216"/>
      <c r="H21" s="222"/>
      <c r="I21" s="34" t="s">
        <v>44</v>
      </c>
      <c r="J21" s="33" t="s">
        <v>14</v>
      </c>
      <c r="K21" s="64" t="s">
        <v>15</v>
      </c>
      <c r="L21" s="34" t="s">
        <v>16</v>
      </c>
      <c r="M21" s="234"/>
      <c r="N21" s="7"/>
      <c r="O21" s="222"/>
      <c r="P21" s="138" t="s">
        <v>44</v>
      </c>
      <c r="Q21" s="224"/>
      <c r="S21" s="222"/>
      <c r="T21" s="34" t="s">
        <v>17</v>
      </c>
      <c r="U21" s="224"/>
    </row>
    <row r="22" spans="1:21" s="10" customFormat="1" ht="26.4" x14ac:dyDescent="0.3">
      <c r="A22" s="35"/>
      <c r="B22" s="35"/>
      <c r="C22" s="35"/>
      <c r="D22" s="36" t="s">
        <v>18</v>
      </c>
      <c r="E22" s="110" t="s">
        <v>119</v>
      </c>
      <c r="F22" s="217"/>
      <c r="G22" s="217"/>
      <c r="H22" s="223"/>
      <c r="I22" s="38" t="s">
        <v>119</v>
      </c>
      <c r="J22" s="37" t="s">
        <v>20</v>
      </c>
      <c r="K22" s="65" t="s">
        <v>19</v>
      </c>
      <c r="L22" s="38" t="s">
        <v>19</v>
      </c>
      <c r="M22" s="235"/>
      <c r="N22" s="7"/>
      <c r="O22" s="223"/>
      <c r="P22" s="38" t="s">
        <v>20</v>
      </c>
      <c r="Q22" s="224"/>
      <c r="S22" s="223"/>
      <c r="T22" s="38" t="s">
        <v>121</v>
      </c>
      <c r="U22" s="225"/>
    </row>
    <row r="23" spans="1:21" s="9" customFormat="1" ht="15.75" customHeight="1" x14ac:dyDescent="0.25">
      <c r="A23" s="1" t="s">
        <v>41</v>
      </c>
      <c r="B23" s="123" t="s">
        <v>21</v>
      </c>
      <c r="C23" s="148"/>
      <c r="D23" s="125">
        <v>0.01</v>
      </c>
      <c r="E23" s="135">
        <v>320.66000000000003</v>
      </c>
      <c r="F23" s="134">
        <f>SUM(E23/D23/100)</f>
        <v>320.66000000000003</v>
      </c>
      <c r="G23" s="4">
        <f t="shared" ref="G23:G24" si="12">SUM(F23*0.35)</f>
        <v>112.23099999999999</v>
      </c>
      <c r="H23" s="139">
        <v>1.1000000000000001</v>
      </c>
      <c r="I23" s="213">
        <f t="shared" ref="I23:I24" si="13">(G23*H23/100)</f>
        <v>1.2345410000000001</v>
      </c>
      <c r="J23" s="39">
        <v>750</v>
      </c>
      <c r="K23" s="127">
        <f>(J23*0.01)/D23</f>
        <v>750</v>
      </c>
      <c r="L23" s="6">
        <f>SUM(K23*0.35)</f>
        <v>262.5</v>
      </c>
      <c r="M23" s="66">
        <f>((K23*100)/F23)-100</f>
        <v>133.89259651967814</v>
      </c>
      <c r="N23" s="7"/>
      <c r="O23" s="139">
        <v>1</v>
      </c>
      <c r="P23" s="121">
        <f>SUM(L23*O23/100)</f>
        <v>2.625</v>
      </c>
      <c r="Q23" s="8">
        <f>P23-I23</f>
        <v>1.3904589999999999</v>
      </c>
      <c r="S23" s="139">
        <v>1</v>
      </c>
      <c r="T23" s="121">
        <f>SUM(L23*S23/100)</f>
        <v>2.625</v>
      </c>
      <c r="U23" s="8">
        <f t="shared" ref="U23:U25" si="14">SUM(T23-P23)</f>
        <v>0</v>
      </c>
    </row>
    <row r="24" spans="1:21" s="9" customFormat="1" ht="15.75" customHeight="1" x14ac:dyDescent="0.25">
      <c r="A24" s="1" t="s">
        <v>41</v>
      </c>
      <c r="B24" s="123" t="s">
        <v>22</v>
      </c>
      <c r="C24" s="116"/>
      <c r="D24" s="125">
        <v>0.01</v>
      </c>
      <c r="E24" s="125">
        <v>425</v>
      </c>
      <c r="F24" s="134">
        <f>SUM(E24/D24/100)</f>
        <v>425</v>
      </c>
      <c r="G24" s="4">
        <f t="shared" si="12"/>
        <v>148.75</v>
      </c>
      <c r="H24" s="139">
        <v>1.1000000000000001</v>
      </c>
      <c r="I24" s="213">
        <f t="shared" si="13"/>
        <v>1.63625</v>
      </c>
      <c r="J24" s="39">
        <v>580</v>
      </c>
      <c r="K24" s="127">
        <v>590</v>
      </c>
      <c r="L24" s="6">
        <f>SUM(K24*0.35)</f>
        <v>206.5</v>
      </c>
      <c r="M24" s="66">
        <f>((K24*100)/F24)-100</f>
        <v>38.823529411764696</v>
      </c>
      <c r="N24" s="7"/>
      <c r="O24" s="139">
        <v>1</v>
      </c>
      <c r="P24" s="121">
        <f t="shared" ref="P24:P25" si="15">SUM(L24*O24/100)</f>
        <v>2.0649999999999999</v>
      </c>
      <c r="Q24" s="8">
        <f>P24-I24</f>
        <v>0.42874999999999996</v>
      </c>
      <c r="S24" s="139">
        <v>1</v>
      </c>
      <c r="T24" s="121">
        <f>SUM(L24*S24/100)</f>
        <v>2.0649999999999999</v>
      </c>
      <c r="U24" s="8">
        <f t="shared" si="14"/>
        <v>0</v>
      </c>
    </row>
    <row r="25" spans="1:21" s="10" customFormat="1" x14ac:dyDescent="0.25">
      <c r="A25" s="1" t="s">
        <v>41</v>
      </c>
      <c r="B25" s="123" t="s">
        <v>24</v>
      </c>
      <c r="C25" s="148"/>
      <c r="D25" s="125">
        <v>0.01</v>
      </c>
      <c r="E25" s="135">
        <v>306.42</v>
      </c>
      <c r="F25" s="134">
        <f>SUM(E25/D25/100)</f>
        <v>306.42</v>
      </c>
      <c r="G25" s="4">
        <f t="shared" ref="G25" si="16">SUM(F25*0.35)</f>
        <v>107.247</v>
      </c>
      <c r="H25" s="139">
        <v>1.1000000000000001</v>
      </c>
      <c r="I25" s="213">
        <f t="shared" ref="I25" si="17">(G25*H25/100)</f>
        <v>1.1797170000000001</v>
      </c>
      <c r="J25" s="39">
        <v>4710</v>
      </c>
      <c r="K25" s="127">
        <v>590</v>
      </c>
      <c r="L25" s="6">
        <f>SUM(K25*0.35)</f>
        <v>206.5</v>
      </c>
      <c r="M25" s="66">
        <f>((K25*100)/F25)-100</f>
        <v>92.546178447881971</v>
      </c>
      <c r="N25" s="7"/>
      <c r="O25" s="139">
        <v>1</v>
      </c>
      <c r="P25" s="121">
        <f t="shared" si="15"/>
        <v>2.0649999999999999</v>
      </c>
      <c r="Q25" s="8">
        <f>P25-I25</f>
        <v>0.88528299999999982</v>
      </c>
      <c r="S25" s="139">
        <v>1</v>
      </c>
      <c r="T25" s="121">
        <f>SUM(L25*S25/100)</f>
        <v>2.0649999999999999</v>
      </c>
      <c r="U25" s="8">
        <f t="shared" si="14"/>
        <v>0</v>
      </c>
    </row>
    <row r="26" spans="1:21" s="11" customFormat="1" x14ac:dyDescent="0.25">
      <c r="A26" s="47"/>
      <c r="B26" s="48"/>
      <c r="C26" s="49"/>
      <c r="D26" s="50"/>
      <c r="E26" s="51"/>
      <c r="F26" s="52"/>
      <c r="G26" s="52"/>
      <c r="H26" s="53"/>
      <c r="I26" s="71"/>
      <c r="J26" s="51"/>
      <c r="K26" s="72"/>
      <c r="L26" s="71"/>
      <c r="M26" s="73"/>
      <c r="N26" s="67"/>
      <c r="O26" s="74"/>
      <c r="P26" s="79"/>
      <c r="Q26" s="80"/>
      <c r="S26" s="74"/>
      <c r="T26" s="79"/>
      <c r="U26" s="80"/>
    </row>
    <row r="27" spans="1:21" ht="15" customHeight="1" x14ac:dyDescent="0.25">
      <c r="A27" s="54" t="s">
        <v>45</v>
      </c>
      <c r="B27" s="55"/>
      <c r="C27" s="55"/>
      <c r="D27" s="56"/>
      <c r="E27" s="24"/>
      <c r="F27" s="25"/>
      <c r="G27" s="25"/>
      <c r="H27" s="23"/>
      <c r="I27" s="25"/>
      <c r="J27" s="24"/>
      <c r="K27" s="62"/>
      <c r="L27" s="62"/>
      <c r="M27" s="75" t="s">
        <v>46</v>
      </c>
      <c r="N27" s="69"/>
      <c r="O27" s="231" t="s">
        <v>137</v>
      </c>
      <c r="P27" s="232"/>
      <c r="Q27" s="233"/>
      <c r="S27" s="231" t="s">
        <v>138</v>
      </c>
      <c r="T27" s="232"/>
      <c r="U27" s="233"/>
    </row>
    <row r="28" spans="1:21" s="11" customFormat="1" ht="15" customHeight="1" x14ac:dyDescent="0.3">
      <c r="A28" s="27" t="s">
        <v>3</v>
      </c>
      <c r="B28" s="27" t="s">
        <v>4</v>
      </c>
      <c r="C28" s="27" t="s">
        <v>3</v>
      </c>
      <c r="D28" s="28" t="s">
        <v>5</v>
      </c>
      <c r="E28" s="29" t="s">
        <v>6</v>
      </c>
      <c r="F28" s="215" t="s">
        <v>134</v>
      </c>
      <c r="G28" s="215" t="s">
        <v>135</v>
      </c>
      <c r="H28" s="238" t="s">
        <v>7</v>
      </c>
      <c r="I28" s="30" t="s">
        <v>8</v>
      </c>
      <c r="J28" s="29" t="s">
        <v>6</v>
      </c>
      <c r="K28" s="137" t="s">
        <v>136</v>
      </c>
      <c r="L28" s="124" t="s">
        <v>136</v>
      </c>
      <c r="M28" s="225" t="s">
        <v>122</v>
      </c>
      <c r="N28" s="70"/>
      <c r="O28" s="221" t="s">
        <v>9</v>
      </c>
      <c r="P28" s="30" t="s">
        <v>8</v>
      </c>
      <c r="Q28" s="224" t="s">
        <v>124</v>
      </c>
      <c r="S28" s="221" t="s">
        <v>9</v>
      </c>
      <c r="T28" s="30" t="s">
        <v>8</v>
      </c>
      <c r="U28" s="224" t="s">
        <v>126</v>
      </c>
    </row>
    <row r="29" spans="1:21" s="11" customFormat="1" x14ac:dyDescent="0.3">
      <c r="A29" s="31" t="s">
        <v>10</v>
      </c>
      <c r="B29" s="31" t="s">
        <v>11</v>
      </c>
      <c r="C29" s="31" t="s">
        <v>12</v>
      </c>
      <c r="D29" s="32" t="s">
        <v>13</v>
      </c>
      <c r="E29" s="33" t="s">
        <v>14</v>
      </c>
      <c r="F29" s="216"/>
      <c r="G29" s="216"/>
      <c r="H29" s="222"/>
      <c r="I29" s="34" t="s">
        <v>44</v>
      </c>
      <c r="J29" s="33" t="s">
        <v>14</v>
      </c>
      <c r="K29" s="64" t="s">
        <v>15</v>
      </c>
      <c r="L29" s="34" t="s">
        <v>16</v>
      </c>
      <c r="M29" s="234"/>
      <c r="N29" s="70"/>
      <c r="O29" s="222"/>
      <c r="P29" s="34" t="s">
        <v>44</v>
      </c>
      <c r="Q29" s="224"/>
      <c r="S29" s="222"/>
      <c r="T29" s="34" t="s">
        <v>44</v>
      </c>
      <c r="U29" s="224"/>
    </row>
    <row r="30" spans="1:21" s="11" customFormat="1" ht="26.4" x14ac:dyDescent="0.3">
      <c r="A30" s="35"/>
      <c r="B30" s="35"/>
      <c r="C30" s="35"/>
      <c r="D30" s="36" t="s">
        <v>18</v>
      </c>
      <c r="E30" s="122" t="s">
        <v>119</v>
      </c>
      <c r="F30" s="217"/>
      <c r="G30" s="217"/>
      <c r="H30" s="223"/>
      <c r="I30" s="38" t="s">
        <v>119</v>
      </c>
      <c r="J30" s="37" t="s">
        <v>20</v>
      </c>
      <c r="K30" s="65" t="s">
        <v>19</v>
      </c>
      <c r="L30" s="38" t="s">
        <v>19</v>
      </c>
      <c r="M30" s="235"/>
      <c r="N30" s="70"/>
      <c r="O30" s="223"/>
      <c r="P30" s="38" t="s">
        <v>20</v>
      </c>
      <c r="Q30" s="224"/>
      <c r="S30" s="223"/>
      <c r="T30" s="38" t="s">
        <v>20</v>
      </c>
      <c r="U30" s="225"/>
    </row>
    <row r="31" spans="1:21" s="160" customFormat="1" x14ac:dyDescent="0.25">
      <c r="A31" s="116" t="s">
        <v>47</v>
      </c>
      <c r="B31" s="123" t="s">
        <v>21</v>
      </c>
      <c r="C31" s="116" t="s">
        <v>48</v>
      </c>
      <c r="D31" s="117">
        <v>0.18240000000000001</v>
      </c>
      <c r="E31" s="115">
        <v>16400</v>
      </c>
      <c r="F31" s="134">
        <f>SUM(E31/D31/100)</f>
        <v>899.12280701754378</v>
      </c>
      <c r="G31" s="155">
        <f>SUM(F31)</f>
        <v>899.12280701754378</v>
      </c>
      <c r="H31" s="141">
        <v>0.4</v>
      </c>
      <c r="I31" s="213">
        <f t="shared" ref="I31:I46" si="18">(F31*H31/100)</f>
        <v>3.5964912280701755</v>
      </c>
      <c r="J31" s="115">
        <v>20700</v>
      </c>
      <c r="K31" s="127">
        <f t="shared" ref="K31:K46" si="19">(J31*0.01)/D31</f>
        <v>1134.8684210526314</v>
      </c>
      <c r="L31" s="155">
        <f>SUM(K31)</f>
        <v>1134.8684210526314</v>
      </c>
      <c r="M31" s="156">
        <f t="shared" ref="M31:M46" si="20">((K31*100)/F31)-100</f>
        <v>26.219512195121951</v>
      </c>
      <c r="N31" s="114"/>
      <c r="O31" s="147">
        <v>0.4</v>
      </c>
      <c r="P31" s="121">
        <f>SUM(L31*O31/100)</f>
        <v>4.5394736842105257</v>
      </c>
      <c r="Q31" s="119">
        <f t="shared" ref="Q31:Q46" si="21">P31-I31</f>
        <v>0.94298245614035014</v>
      </c>
      <c r="S31" s="147">
        <v>0.4</v>
      </c>
      <c r="T31" s="120">
        <f>SUM(L31*S31/100)</f>
        <v>4.5394736842105257</v>
      </c>
      <c r="U31" s="119">
        <f t="shared" ref="U31:U46" si="22">SUM(T31-P31)</f>
        <v>0</v>
      </c>
    </row>
    <row r="32" spans="1:21" s="160" customFormat="1" x14ac:dyDescent="0.25">
      <c r="A32" s="116" t="s">
        <v>47</v>
      </c>
      <c r="B32" s="123" t="s">
        <v>21</v>
      </c>
      <c r="C32" s="116" t="s">
        <v>49</v>
      </c>
      <c r="D32" s="117">
        <v>0.19109999999999999</v>
      </c>
      <c r="E32" s="115">
        <v>17200</v>
      </c>
      <c r="F32" s="134">
        <f t="shared" ref="F32:F46" si="23">SUM(E32/D32/100)</f>
        <v>900.05232862375715</v>
      </c>
      <c r="G32" s="155">
        <f t="shared" ref="G32:G46" si="24">SUM(F32)</f>
        <v>900.05232862375715</v>
      </c>
      <c r="H32" s="141">
        <v>0.4</v>
      </c>
      <c r="I32" s="213">
        <f t="shared" si="18"/>
        <v>3.6002093144950287</v>
      </c>
      <c r="J32" s="115">
        <v>21600</v>
      </c>
      <c r="K32" s="127">
        <f t="shared" si="19"/>
        <v>1130.2982731554162</v>
      </c>
      <c r="L32" s="155">
        <f t="shared" ref="L32:L46" si="25">SUM(K32)</f>
        <v>1130.2982731554162</v>
      </c>
      <c r="M32" s="156">
        <f t="shared" si="20"/>
        <v>25.581395348837219</v>
      </c>
      <c r="N32" s="114"/>
      <c r="O32" s="147">
        <v>0.4</v>
      </c>
      <c r="P32" s="121">
        <f t="shared" ref="P32:P46" si="26">SUM(L32*O32/100)</f>
        <v>4.5211930926216652</v>
      </c>
      <c r="Q32" s="119">
        <f t="shared" si="21"/>
        <v>0.92098377812663657</v>
      </c>
      <c r="S32" s="147">
        <v>0.4</v>
      </c>
      <c r="T32" s="120">
        <f t="shared" ref="T32:T46" si="27">SUM(L32*S32/100)</f>
        <v>4.5211930926216652</v>
      </c>
      <c r="U32" s="119">
        <f t="shared" si="22"/>
        <v>0</v>
      </c>
    </row>
    <row r="33" spans="1:21" s="160" customFormat="1" x14ac:dyDescent="0.25">
      <c r="A33" s="116" t="s">
        <v>47</v>
      </c>
      <c r="B33" s="123" t="s">
        <v>22</v>
      </c>
      <c r="C33" s="116" t="s">
        <v>50</v>
      </c>
      <c r="D33" s="117">
        <v>0.12089999999999999</v>
      </c>
      <c r="E33" s="115">
        <v>9900</v>
      </c>
      <c r="F33" s="134">
        <f t="shared" si="23"/>
        <v>818.85856079404471</v>
      </c>
      <c r="G33" s="155">
        <f t="shared" si="24"/>
        <v>818.85856079404471</v>
      </c>
      <c r="H33" s="141">
        <v>0.4</v>
      </c>
      <c r="I33" s="213">
        <f t="shared" si="18"/>
        <v>3.2754342431761789</v>
      </c>
      <c r="J33" s="115">
        <v>12400</v>
      </c>
      <c r="K33" s="127">
        <f t="shared" si="19"/>
        <v>1025.6410256410256</v>
      </c>
      <c r="L33" s="155">
        <f t="shared" si="25"/>
        <v>1025.6410256410256</v>
      </c>
      <c r="M33" s="156">
        <f t="shared" si="20"/>
        <v>25.252525252525245</v>
      </c>
      <c r="N33" s="114"/>
      <c r="O33" s="147">
        <v>0.4</v>
      </c>
      <c r="P33" s="121">
        <f t="shared" si="26"/>
        <v>4.1025641025641031</v>
      </c>
      <c r="Q33" s="119">
        <f t="shared" si="21"/>
        <v>0.82712985938792416</v>
      </c>
      <c r="S33" s="147">
        <v>0.4</v>
      </c>
      <c r="T33" s="120">
        <f t="shared" si="27"/>
        <v>4.1025641025641031</v>
      </c>
      <c r="U33" s="119">
        <f t="shared" si="22"/>
        <v>0</v>
      </c>
    </row>
    <row r="34" spans="1:21" s="160" customFormat="1" x14ac:dyDescent="0.25">
      <c r="A34" s="116" t="s">
        <v>47</v>
      </c>
      <c r="B34" s="123" t="s">
        <v>22</v>
      </c>
      <c r="C34" s="116" t="s">
        <v>51</v>
      </c>
      <c r="D34" s="117">
        <v>0.30180000000000001</v>
      </c>
      <c r="E34" s="115">
        <v>23500</v>
      </c>
      <c r="F34" s="134">
        <f t="shared" si="23"/>
        <v>778.66136514247842</v>
      </c>
      <c r="G34" s="155">
        <f t="shared" si="24"/>
        <v>778.66136514247842</v>
      </c>
      <c r="H34" s="141">
        <v>0.4</v>
      </c>
      <c r="I34" s="213">
        <f t="shared" si="18"/>
        <v>3.1146454605699136</v>
      </c>
      <c r="J34" s="115">
        <v>29300</v>
      </c>
      <c r="K34" s="127">
        <f t="shared" si="19"/>
        <v>970.8416169648774</v>
      </c>
      <c r="L34" s="155">
        <f t="shared" si="25"/>
        <v>970.8416169648774</v>
      </c>
      <c r="M34" s="156">
        <f t="shared" si="20"/>
        <v>24.680851063829806</v>
      </c>
      <c r="N34" s="114"/>
      <c r="O34" s="147">
        <v>0.4</v>
      </c>
      <c r="P34" s="121">
        <f t="shared" si="26"/>
        <v>3.8833664678595095</v>
      </c>
      <c r="Q34" s="119">
        <f t="shared" si="21"/>
        <v>0.7687210072895958</v>
      </c>
      <c r="S34" s="147">
        <v>0.4</v>
      </c>
      <c r="T34" s="120">
        <f t="shared" si="27"/>
        <v>3.8833664678595095</v>
      </c>
      <c r="U34" s="119">
        <f t="shared" si="22"/>
        <v>0</v>
      </c>
    </row>
    <row r="35" spans="1:21" s="160" customFormat="1" x14ac:dyDescent="0.25">
      <c r="A35" s="116" t="s">
        <v>47</v>
      </c>
      <c r="B35" s="123" t="s">
        <v>23</v>
      </c>
      <c r="C35" s="116" t="s">
        <v>52</v>
      </c>
      <c r="D35" s="117">
        <v>0.25629999999999997</v>
      </c>
      <c r="E35" s="115">
        <v>11600</v>
      </c>
      <c r="F35" s="134">
        <f t="shared" si="23"/>
        <v>452.5946156847445</v>
      </c>
      <c r="G35" s="155">
        <f t="shared" si="24"/>
        <v>452.5946156847445</v>
      </c>
      <c r="H35" s="141">
        <v>0.4</v>
      </c>
      <c r="I35" s="213">
        <f t="shared" si="18"/>
        <v>1.8103784627389781</v>
      </c>
      <c r="J35" s="115">
        <v>13200</v>
      </c>
      <c r="K35" s="127">
        <f t="shared" si="19"/>
        <v>515.02145922746786</v>
      </c>
      <c r="L35" s="155">
        <f t="shared" si="25"/>
        <v>515.02145922746786</v>
      </c>
      <c r="M35" s="156">
        <f t="shared" si="20"/>
        <v>13.793103448275858</v>
      </c>
      <c r="N35" s="114"/>
      <c r="O35" s="147">
        <v>0.4</v>
      </c>
      <c r="P35" s="121">
        <f t="shared" si="26"/>
        <v>2.0600858369098716</v>
      </c>
      <c r="Q35" s="119">
        <f t="shared" si="21"/>
        <v>0.2497073741708935</v>
      </c>
      <c r="S35" s="147">
        <v>0.4</v>
      </c>
      <c r="T35" s="120">
        <f t="shared" si="27"/>
        <v>2.0600858369098716</v>
      </c>
      <c r="U35" s="119">
        <f t="shared" si="22"/>
        <v>0</v>
      </c>
    </row>
    <row r="36" spans="1:21" s="160" customFormat="1" x14ac:dyDescent="0.25">
      <c r="A36" s="116" t="s">
        <v>47</v>
      </c>
      <c r="B36" s="123" t="s">
        <v>23</v>
      </c>
      <c r="C36" s="116" t="s">
        <v>53</v>
      </c>
      <c r="D36" s="117">
        <v>0.25879999999999997</v>
      </c>
      <c r="E36" s="115">
        <v>11700</v>
      </c>
      <c r="F36" s="134">
        <f t="shared" si="23"/>
        <v>452.08655332302942</v>
      </c>
      <c r="G36" s="155">
        <f t="shared" si="24"/>
        <v>452.08655332302942</v>
      </c>
      <c r="H36" s="141">
        <v>0.4</v>
      </c>
      <c r="I36" s="213">
        <f t="shared" si="18"/>
        <v>1.8083462132921178</v>
      </c>
      <c r="J36" s="115">
        <v>13400</v>
      </c>
      <c r="K36" s="127">
        <f t="shared" si="19"/>
        <v>517.7743431221021</v>
      </c>
      <c r="L36" s="155">
        <f t="shared" si="25"/>
        <v>517.7743431221021</v>
      </c>
      <c r="M36" s="156">
        <f t="shared" si="20"/>
        <v>14.529914529914535</v>
      </c>
      <c r="N36" s="114"/>
      <c r="O36" s="147">
        <v>0.4</v>
      </c>
      <c r="P36" s="121">
        <f t="shared" si="26"/>
        <v>2.0710973724884085</v>
      </c>
      <c r="Q36" s="119">
        <f t="shared" si="21"/>
        <v>0.26275115919629077</v>
      </c>
      <c r="S36" s="147">
        <v>0.4</v>
      </c>
      <c r="T36" s="120">
        <f t="shared" si="27"/>
        <v>2.0710973724884085</v>
      </c>
      <c r="U36" s="119">
        <f t="shared" si="22"/>
        <v>0</v>
      </c>
    </row>
    <row r="37" spans="1:21" s="160" customFormat="1" x14ac:dyDescent="0.25">
      <c r="A37" s="116" t="s">
        <v>47</v>
      </c>
      <c r="B37" s="123" t="s">
        <v>24</v>
      </c>
      <c r="C37" s="116" t="s">
        <v>54</v>
      </c>
      <c r="D37" s="117">
        <v>0.56000000000000005</v>
      </c>
      <c r="E37" s="115">
        <v>15500</v>
      </c>
      <c r="F37" s="134">
        <f t="shared" si="23"/>
        <v>276.78571428571428</v>
      </c>
      <c r="G37" s="155">
        <f t="shared" si="24"/>
        <v>276.78571428571428</v>
      </c>
      <c r="H37" s="141">
        <v>0.4</v>
      </c>
      <c r="I37" s="213">
        <f t="shared" si="18"/>
        <v>1.1071428571428572</v>
      </c>
      <c r="J37" s="115">
        <v>19700</v>
      </c>
      <c r="K37" s="127">
        <f t="shared" si="19"/>
        <v>351.78571428571428</v>
      </c>
      <c r="L37" s="155">
        <f t="shared" si="25"/>
        <v>351.78571428571428</v>
      </c>
      <c r="M37" s="156">
        <f t="shared" si="20"/>
        <v>27.096774193548384</v>
      </c>
      <c r="N37" s="114"/>
      <c r="O37" s="147">
        <v>0.4</v>
      </c>
      <c r="P37" s="121">
        <f t="shared" si="26"/>
        <v>1.4071428571428573</v>
      </c>
      <c r="Q37" s="119">
        <f t="shared" si="21"/>
        <v>0.30000000000000004</v>
      </c>
      <c r="S37" s="147">
        <v>0.4</v>
      </c>
      <c r="T37" s="120">
        <f t="shared" si="27"/>
        <v>1.4071428571428573</v>
      </c>
      <c r="U37" s="119">
        <f t="shared" si="22"/>
        <v>0</v>
      </c>
    </row>
    <row r="38" spans="1:21" s="160" customFormat="1" x14ac:dyDescent="0.25">
      <c r="A38" s="116" t="s">
        <v>47</v>
      </c>
      <c r="B38" s="123" t="s">
        <v>24</v>
      </c>
      <c r="C38" s="149" t="s">
        <v>127</v>
      </c>
      <c r="D38" s="150">
        <v>0.2828</v>
      </c>
      <c r="E38" s="119">
        <v>8116</v>
      </c>
      <c r="F38" s="127">
        <f t="shared" ref="F38" si="28">(E38*0.01)/D38</f>
        <v>286.987270155587</v>
      </c>
      <c r="G38" s="155">
        <f t="shared" si="24"/>
        <v>286.987270155587</v>
      </c>
      <c r="H38" s="142">
        <v>0.4</v>
      </c>
      <c r="I38" s="214">
        <f t="shared" si="18"/>
        <v>1.147949080622348</v>
      </c>
      <c r="J38" s="119">
        <v>10500</v>
      </c>
      <c r="K38" s="131">
        <f t="shared" si="19"/>
        <v>371.28712871287127</v>
      </c>
      <c r="L38" s="155">
        <f t="shared" si="25"/>
        <v>371.28712871287127</v>
      </c>
      <c r="M38" s="156">
        <f t="shared" si="20"/>
        <v>29.374075899457864</v>
      </c>
      <c r="N38" s="114"/>
      <c r="O38" s="147">
        <v>0.4</v>
      </c>
      <c r="P38" s="121">
        <f t="shared" si="26"/>
        <v>1.4851485148514851</v>
      </c>
      <c r="Q38" s="119">
        <f t="shared" si="21"/>
        <v>0.33719943422913712</v>
      </c>
      <c r="S38" s="147">
        <v>0.4</v>
      </c>
      <c r="T38" s="120">
        <f t="shared" si="27"/>
        <v>1.4851485148514851</v>
      </c>
      <c r="U38" s="119">
        <f t="shared" si="22"/>
        <v>0</v>
      </c>
    </row>
    <row r="39" spans="1:21" s="160" customFormat="1" x14ac:dyDescent="0.25">
      <c r="A39" s="116" t="s">
        <v>47</v>
      </c>
      <c r="B39" s="123" t="s">
        <v>27</v>
      </c>
      <c r="C39" s="149" t="s">
        <v>55</v>
      </c>
      <c r="D39" s="117">
        <v>0.30420000000000003</v>
      </c>
      <c r="E39" s="115">
        <v>5010</v>
      </c>
      <c r="F39" s="134">
        <f t="shared" si="23"/>
        <v>164.69428007889547</v>
      </c>
      <c r="G39" s="155">
        <f t="shared" si="24"/>
        <v>164.69428007889547</v>
      </c>
      <c r="H39" s="141">
        <v>0.4</v>
      </c>
      <c r="I39" s="213">
        <f t="shared" si="18"/>
        <v>0.65877712031558189</v>
      </c>
      <c r="J39" s="115">
        <v>6380</v>
      </c>
      <c r="K39" s="127">
        <f t="shared" si="19"/>
        <v>209.73044049967126</v>
      </c>
      <c r="L39" s="155">
        <f t="shared" si="25"/>
        <v>209.73044049967126</v>
      </c>
      <c r="M39" s="156">
        <f t="shared" si="20"/>
        <v>27.345309381237527</v>
      </c>
      <c r="N39" s="114"/>
      <c r="O39" s="147">
        <v>0.4</v>
      </c>
      <c r="P39" s="121">
        <f t="shared" si="26"/>
        <v>0.83892176199868518</v>
      </c>
      <c r="Q39" s="119">
        <f t="shared" si="21"/>
        <v>0.18014464168310329</v>
      </c>
      <c r="S39" s="147">
        <v>0.4</v>
      </c>
      <c r="T39" s="120">
        <f t="shared" si="27"/>
        <v>0.83892176199868518</v>
      </c>
      <c r="U39" s="119">
        <f t="shared" si="22"/>
        <v>0</v>
      </c>
    </row>
    <row r="40" spans="1:21" s="160" customFormat="1" x14ac:dyDescent="0.25">
      <c r="A40" s="116" t="s">
        <v>47</v>
      </c>
      <c r="B40" s="123" t="s">
        <v>31</v>
      </c>
      <c r="C40" s="149" t="s">
        <v>56</v>
      </c>
      <c r="D40" s="117">
        <v>0.29270000000000002</v>
      </c>
      <c r="E40" s="115">
        <v>1710</v>
      </c>
      <c r="F40" s="134">
        <f t="shared" si="23"/>
        <v>58.421592073795694</v>
      </c>
      <c r="G40" s="155">
        <f t="shared" si="24"/>
        <v>58.421592073795694</v>
      </c>
      <c r="H40" s="141">
        <v>0.5</v>
      </c>
      <c r="I40" s="213">
        <f t="shared" si="18"/>
        <v>0.29210796036897846</v>
      </c>
      <c r="J40" s="115">
        <v>2150</v>
      </c>
      <c r="K40" s="127">
        <f t="shared" si="19"/>
        <v>73.454048513836682</v>
      </c>
      <c r="L40" s="155">
        <f t="shared" si="25"/>
        <v>73.454048513836682</v>
      </c>
      <c r="M40" s="156">
        <f t="shared" si="20"/>
        <v>25.730994152046762</v>
      </c>
      <c r="N40" s="114"/>
      <c r="O40" s="141">
        <v>0.5</v>
      </c>
      <c r="P40" s="121">
        <f t="shared" si="26"/>
        <v>0.36727024256918339</v>
      </c>
      <c r="Q40" s="119">
        <f t="shared" si="21"/>
        <v>7.5162282200204933E-2</v>
      </c>
      <c r="S40" s="141">
        <v>0.5</v>
      </c>
      <c r="T40" s="120">
        <f t="shared" si="27"/>
        <v>0.36727024256918339</v>
      </c>
      <c r="U40" s="119">
        <f t="shared" si="22"/>
        <v>0</v>
      </c>
    </row>
    <row r="41" spans="1:21" s="160" customFormat="1" x14ac:dyDescent="0.25">
      <c r="A41" s="116" t="s">
        <v>47</v>
      </c>
      <c r="B41" s="123" t="s">
        <v>33</v>
      </c>
      <c r="C41" s="151" t="s">
        <v>57</v>
      </c>
      <c r="D41" s="117">
        <v>0.22220000000000001</v>
      </c>
      <c r="E41" s="115">
        <v>1380</v>
      </c>
      <c r="F41" s="134">
        <f t="shared" si="23"/>
        <v>62.106210621062104</v>
      </c>
      <c r="G41" s="155">
        <f t="shared" si="24"/>
        <v>62.106210621062104</v>
      </c>
      <c r="H41" s="141">
        <v>0.5</v>
      </c>
      <c r="I41" s="214">
        <f t="shared" si="18"/>
        <v>0.31053105310531054</v>
      </c>
      <c r="J41" s="119">
        <v>1520</v>
      </c>
      <c r="K41" s="127">
        <f t="shared" si="19"/>
        <v>68.406840684068413</v>
      </c>
      <c r="L41" s="155">
        <f t="shared" si="25"/>
        <v>68.406840684068413</v>
      </c>
      <c r="M41" s="156">
        <f t="shared" si="20"/>
        <v>10.14492753623189</v>
      </c>
      <c r="N41" s="114"/>
      <c r="O41" s="141">
        <v>0.5</v>
      </c>
      <c r="P41" s="121">
        <f t="shared" si="26"/>
        <v>0.34203420342034208</v>
      </c>
      <c r="Q41" s="119">
        <f t="shared" si="21"/>
        <v>3.1503150315031536E-2</v>
      </c>
      <c r="S41" s="141">
        <v>0.5</v>
      </c>
      <c r="T41" s="120">
        <f t="shared" si="27"/>
        <v>0.34203420342034208</v>
      </c>
      <c r="U41" s="119">
        <f t="shared" si="22"/>
        <v>0</v>
      </c>
    </row>
    <row r="42" spans="1:21" s="160" customFormat="1" x14ac:dyDescent="0.25">
      <c r="A42" s="116" t="s">
        <v>47</v>
      </c>
      <c r="B42" s="123" t="s">
        <v>35</v>
      </c>
      <c r="C42" s="151" t="s">
        <v>128</v>
      </c>
      <c r="D42" s="117">
        <v>2.81E-2</v>
      </c>
      <c r="E42" s="135">
        <v>168.89</v>
      </c>
      <c r="F42" s="134">
        <f t="shared" si="23"/>
        <v>60.10320284697508</v>
      </c>
      <c r="G42" s="155">
        <f t="shared" si="24"/>
        <v>60.10320284697508</v>
      </c>
      <c r="H42" s="141">
        <v>0.5</v>
      </c>
      <c r="I42" s="214">
        <f t="shared" si="18"/>
        <v>0.30051601423487539</v>
      </c>
      <c r="J42" s="119">
        <v>162</v>
      </c>
      <c r="K42" s="127">
        <f t="shared" si="19"/>
        <v>57.651245551601427</v>
      </c>
      <c r="L42" s="155">
        <f t="shared" si="25"/>
        <v>57.651245551601427</v>
      </c>
      <c r="M42" s="156">
        <f t="shared" si="20"/>
        <v>-4.079578423826149</v>
      </c>
      <c r="N42" s="114"/>
      <c r="O42" s="141">
        <v>0.5</v>
      </c>
      <c r="P42" s="121">
        <f t="shared" si="26"/>
        <v>0.28825622775800713</v>
      </c>
      <c r="Q42" s="119">
        <f t="shared" si="21"/>
        <v>-1.2259786476868262E-2</v>
      </c>
      <c r="S42" s="141">
        <v>0.5</v>
      </c>
      <c r="T42" s="120">
        <f t="shared" si="27"/>
        <v>0.28825622775800713</v>
      </c>
      <c r="U42" s="119">
        <f t="shared" si="22"/>
        <v>0</v>
      </c>
    </row>
    <row r="43" spans="1:21" s="160" customFormat="1" x14ac:dyDescent="0.25">
      <c r="A43" s="116" t="s">
        <v>47</v>
      </c>
      <c r="B43" s="123" t="s">
        <v>37</v>
      </c>
      <c r="C43" s="152" t="s">
        <v>58</v>
      </c>
      <c r="D43" s="153">
        <v>0.23899999999999999</v>
      </c>
      <c r="E43" s="154">
        <v>715</v>
      </c>
      <c r="F43" s="145">
        <f t="shared" si="23"/>
        <v>29.9163179916318</v>
      </c>
      <c r="G43" s="155">
        <f t="shared" si="24"/>
        <v>29.9163179916318</v>
      </c>
      <c r="H43" s="141">
        <v>0.5</v>
      </c>
      <c r="I43" s="214">
        <f t="shared" si="18"/>
        <v>0.14958158995815901</v>
      </c>
      <c r="J43" s="119">
        <v>1090</v>
      </c>
      <c r="K43" s="130">
        <f t="shared" si="19"/>
        <v>45.60669456066946</v>
      </c>
      <c r="L43" s="157">
        <f t="shared" si="25"/>
        <v>45.60669456066946</v>
      </c>
      <c r="M43" s="158">
        <f t="shared" si="20"/>
        <v>52.447552447552454</v>
      </c>
      <c r="N43" s="114"/>
      <c r="O43" s="141">
        <v>0.5</v>
      </c>
      <c r="P43" s="121">
        <f t="shared" si="26"/>
        <v>0.22803347280334729</v>
      </c>
      <c r="Q43" s="119">
        <f t="shared" si="21"/>
        <v>7.8451882845188281E-2</v>
      </c>
      <c r="S43" s="141">
        <v>0.5</v>
      </c>
      <c r="T43" s="120">
        <f t="shared" si="27"/>
        <v>0.22803347280334729</v>
      </c>
      <c r="U43" s="119">
        <f t="shared" si="22"/>
        <v>0</v>
      </c>
    </row>
    <row r="44" spans="1:21" s="160" customFormat="1" ht="14.25" customHeight="1" x14ac:dyDescent="0.25">
      <c r="A44" s="116" t="s">
        <v>47</v>
      </c>
      <c r="B44" s="123" t="s">
        <v>37</v>
      </c>
      <c r="C44" s="149" t="s">
        <v>59</v>
      </c>
      <c r="D44" s="117">
        <v>0.35</v>
      </c>
      <c r="E44" s="119">
        <v>1010</v>
      </c>
      <c r="F44" s="146">
        <f t="shared" si="23"/>
        <v>28.857142857142858</v>
      </c>
      <c r="G44" s="155">
        <f t="shared" si="24"/>
        <v>28.857142857142858</v>
      </c>
      <c r="H44" s="141">
        <v>0.5</v>
      </c>
      <c r="I44" s="214">
        <f t="shared" si="18"/>
        <v>0.14428571428571429</v>
      </c>
      <c r="J44" s="119">
        <v>1530</v>
      </c>
      <c r="K44" s="131">
        <f t="shared" si="19"/>
        <v>43.714285714285722</v>
      </c>
      <c r="L44" s="159">
        <f t="shared" si="25"/>
        <v>43.714285714285722</v>
      </c>
      <c r="M44" s="156">
        <f t="shared" si="20"/>
        <v>51.485148514851517</v>
      </c>
      <c r="N44" s="119"/>
      <c r="O44" s="141">
        <v>0.5</v>
      </c>
      <c r="P44" s="121">
        <f t="shared" si="26"/>
        <v>0.21857142857142861</v>
      </c>
      <c r="Q44" s="119">
        <f t="shared" si="21"/>
        <v>7.4285714285714316E-2</v>
      </c>
      <c r="S44" s="141">
        <v>0.5</v>
      </c>
      <c r="T44" s="120">
        <f t="shared" si="27"/>
        <v>0.21857142857142861</v>
      </c>
      <c r="U44" s="119">
        <f t="shared" si="22"/>
        <v>0</v>
      </c>
    </row>
    <row r="45" spans="1:21" s="160" customFormat="1" ht="14.25" customHeight="1" x14ac:dyDescent="0.25">
      <c r="A45" s="116" t="s">
        <v>47</v>
      </c>
      <c r="B45" s="123" t="s">
        <v>37</v>
      </c>
      <c r="C45" s="149" t="s">
        <v>60</v>
      </c>
      <c r="D45" s="117">
        <v>0.191</v>
      </c>
      <c r="E45" s="119">
        <v>609</v>
      </c>
      <c r="F45" s="131">
        <f t="shared" si="23"/>
        <v>31.884816753926703</v>
      </c>
      <c r="G45" s="155">
        <f t="shared" si="24"/>
        <v>31.884816753926703</v>
      </c>
      <c r="H45" s="141">
        <v>0.5</v>
      </c>
      <c r="I45" s="214">
        <f t="shared" si="18"/>
        <v>0.15942408376963352</v>
      </c>
      <c r="J45" s="119">
        <v>927</v>
      </c>
      <c r="K45" s="131">
        <f t="shared" si="19"/>
        <v>48.53403141361256</v>
      </c>
      <c r="L45" s="159">
        <f t="shared" si="25"/>
        <v>48.53403141361256</v>
      </c>
      <c r="M45" s="156">
        <f t="shared" si="20"/>
        <v>52.216748768472883</v>
      </c>
      <c r="N45" s="119"/>
      <c r="O45" s="141">
        <v>0.5</v>
      </c>
      <c r="P45" s="121">
        <f t="shared" si="26"/>
        <v>0.2426701570680628</v>
      </c>
      <c r="Q45" s="119">
        <f t="shared" si="21"/>
        <v>8.3246073298429285E-2</v>
      </c>
      <c r="S45" s="141">
        <v>0.5</v>
      </c>
      <c r="T45" s="120">
        <f t="shared" si="27"/>
        <v>0.2426701570680628</v>
      </c>
      <c r="U45" s="119">
        <f t="shared" si="22"/>
        <v>0</v>
      </c>
    </row>
    <row r="46" spans="1:21" s="160" customFormat="1" ht="14.25" customHeight="1" x14ac:dyDescent="0.25">
      <c r="A46" s="116" t="s">
        <v>47</v>
      </c>
      <c r="B46" s="123" t="s">
        <v>37</v>
      </c>
      <c r="C46" s="149" t="s">
        <v>61</v>
      </c>
      <c r="D46" s="117">
        <v>0.2447</v>
      </c>
      <c r="E46" s="119">
        <v>1590</v>
      </c>
      <c r="F46" s="128">
        <f t="shared" si="23"/>
        <v>64.97752349816102</v>
      </c>
      <c r="G46" s="155">
        <f t="shared" si="24"/>
        <v>64.97752349816102</v>
      </c>
      <c r="H46" s="141">
        <v>0.5</v>
      </c>
      <c r="I46" s="214">
        <f t="shared" si="18"/>
        <v>0.32488761749080508</v>
      </c>
      <c r="J46" s="119">
        <v>2400</v>
      </c>
      <c r="K46" s="131">
        <f t="shared" si="19"/>
        <v>98.079280751941155</v>
      </c>
      <c r="L46" s="159">
        <f t="shared" si="25"/>
        <v>98.079280751941155</v>
      </c>
      <c r="M46" s="156">
        <f t="shared" si="20"/>
        <v>50.943396226415075</v>
      </c>
      <c r="N46" s="119"/>
      <c r="O46" s="141">
        <v>0.5</v>
      </c>
      <c r="P46" s="121">
        <f t="shared" si="26"/>
        <v>0.49039640375970578</v>
      </c>
      <c r="Q46" s="119">
        <f t="shared" si="21"/>
        <v>0.1655087862689007</v>
      </c>
      <c r="S46" s="141">
        <v>0.5</v>
      </c>
      <c r="T46" s="120">
        <f t="shared" si="27"/>
        <v>0.49039640375970578</v>
      </c>
      <c r="U46" s="119">
        <f t="shared" si="22"/>
        <v>0</v>
      </c>
    </row>
    <row r="47" spans="1:21" s="160" customFormat="1" x14ac:dyDescent="0.25">
      <c r="A47" s="162"/>
      <c r="B47" s="162"/>
      <c r="C47" s="162"/>
      <c r="D47" s="162"/>
      <c r="E47" s="163"/>
      <c r="F47" s="162"/>
      <c r="G47" s="162"/>
      <c r="H47" s="164"/>
      <c r="I47" s="162"/>
      <c r="J47" s="165"/>
      <c r="K47" s="166"/>
      <c r="L47" s="166"/>
      <c r="M47" s="167"/>
      <c r="N47" s="168"/>
      <c r="O47" s="169"/>
      <c r="P47" s="163"/>
      <c r="Q47" s="168"/>
      <c r="S47" s="169"/>
      <c r="T47" s="163"/>
      <c r="U47" s="168"/>
    </row>
    <row r="48" spans="1:21" s="160" customFormat="1" x14ac:dyDescent="0.25">
      <c r="A48" s="58" t="s">
        <v>62</v>
      </c>
      <c r="B48" s="162"/>
      <c r="C48" s="162"/>
      <c r="D48" s="164"/>
      <c r="E48" s="163"/>
      <c r="F48" s="162"/>
      <c r="G48" s="162"/>
      <c r="H48" s="164"/>
      <c r="I48" s="162"/>
      <c r="J48" s="165"/>
      <c r="K48" s="166"/>
      <c r="L48" s="166"/>
      <c r="M48" s="75" t="s">
        <v>63</v>
      </c>
      <c r="N48" s="168"/>
      <c r="O48" s="231" t="s">
        <v>139</v>
      </c>
      <c r="P48" s="232"/>
      <c r="Q48" s="233"/>
      <c r="S48" s="231" t="s">
        <v>140</v>
      </c>
      <c r="T48" s="232"/>
      <c r="U48" s="233"/>
    </row>
    <row r="49" spans="1:23" s="171" customFormat="1" ht="15" customHeight="1" x14ac:dyDescent="0.3">
      <c r="A49" s="193" t="s">
        <v>3</v>
      </c>
      <c r="B49" s="193" t="s">
        <v>4</v>
      </c>
      <c r="C49" s="193" t="s">
        <v>3</v>
      </c>
      <c r="D49" s="194" t="s">
        <v>5</v>
      </c>
      <c r="E49" s="195" t="s">
        <v>6</v>
      </c>
      <c r="F49" s="218" t="s">
        <v>134</v>
      </c>
      <c r="G49" s="218" t="s">
        <v>135</v>
      </c>
      <c r="H49" s="239" t="s">
        <v>7</v>
      </c>
      <c r="I49" s="196" t="s">
        <v>8</v>
      </c>
      <c r="J49" s="195" t="s">
        <v>6</v>
      </c>
      <c r="K49" s="197" t="s">
        <v>136</v>
      </c>
      <c r="L49" s="198" t="s">
        <v>136</v>
      </c>
      <c r="M49" s="227" t="s">
        <v>122</v>
      </c>
      <c r="N49" s="114"/>
      <c r="O49" s="228" t="s">
        <v>9</v>
      </c>
      <c r="P49" s="196" t="s">
        <v>8</v>
      </c>
      <c r="Q49" s="226" t="s">
        <v>124</v>
      </c>
      <c r="S49" s="228" t="s">
        <v>9</v>
      </c>
      <c r="T49" s="196" t="s">
        <v>8</v>
      </c>
      <c r="U49" s="226" t="s">
        <v>126</v>
      </c>
    </row>
    <row r="50" spans="1:23" s="171" customFormat="1" x14ac:dyDescent="0.3">
      <c r="A50" s="199" t="s">
        <v>10</v>
      </c>
      <c r="B50" s="199" t="s">
        <v>11</v>
      </c>
      <c r="C50" s="199" t="s">
        <v>12</v>
      </c>
      <c r="D50" s="200" t="s">
        <v>13</v>
      </c>
      <c r="E50" s="201" t="s">
        <v>14</v>
      </c>
      <c r="F50" s="219"/>
      <c r="G50" s="219"/>
      <c r="H50" s="229"/>
      <c r="I50" s="202" t="s">
        <v>44</v>
      </c>
      <c r="J50" s="201" t="s">
        <v>14</v>
      </c>
      <c r="K50" s="203" t="s">
        <v>15</v>
      </c>
      <c r="L50" s="202" t="s">
        <v>16</v>
      </c>
      <c r="M50" s="236"/>
      <c r="N50" s="114"/>
      <c r="O50" s="229"/>
      <c r="P50" s="202" t="s">
        <v>44</v>
      </c>
      <c r="Q50" s="226"/>
      <c r="S50" s="229"/>
      <c r="T50" s="202" t="s">
        <v>44</v>
      </c>
      <c r="U50" s="226"/>
    </row>
    <row r="51" spans="1:23" s="171" customFormat="1" ht="26.4" x14ac:dyDescent="0.3">
      <c r="A51" s="204"/>
      <c r="B51" s="204"/>
      <c r="C51" s="204"/>
      <c r="D51" s="205" t="s">
        <v>18</v>
      </c>
      <c r="E51" s="206" t="s">
        <v>119</v>
      </c>
      <c r="F51" s="220"/>
      <c r="G51" s="220"/>
      <c r="H51" s="230"/>
      <c r="I51" s="207" t="s">
        <v>119</v>
      </c>
      <c r="J51" s="208" t="s">
        <v>20</v>
      </c>
      <c r="K51" s="209" t="s">
        <v>19</v>
      </c>
      <c r="L51" s="207" t="s">
        <v>19</v>
      </c>
      <c r="M51" s="237"/>
      <c r="N51" s="114"/>
      <c r="O51" s="230"/>
      <c r="P51" s="207" t="s">
        <v>20</v>
      </c>
      <c r="Q51" s="226"/>
      <c r="S51" s="230"/>
      <c r="T51" s="207" t="s">
        <v>20</v>
      </c>
      <c r="U51" s="227"/>
    </row>
    <row r="52" spans="1:23" s="160" customFormat="1" x14ac:dyDescent="0.25">
      <c r="A52" s="170" t="s">
        <v>62</v>
      </c>
      <c r="B52" s="123" t="s">
        <v>21</v>
      </c>
      <c r="C52" s="151" t="s">
        <v>65</v>
      </c>
      <c r="D52" s="117">
        <v>5.9900000000000002E-2</v>
      </c>
      <c r="E52" s="119">
        <v>10400</v>
      </c>
      <c r="F52" s="126">
        <f t="shared" ref="F52:F65" si="29">(E52*0.01)/D52</f>
        <v>1736.2270450751253</v>
      </c>
      <c r="G52" s="155">
        <f t="shared" ref="G52:G65" si="30">SUM(F52)</f>
        <v>1736.2270450751253</v>
      </c>
      <c r="H52" s="142">
        <v>0.8</v>
      </c>
      <c r="I52" s="213">
        <f t="shared" ref="I52:I65" si="31">(F52*H52/100)</f>
        <v>13.889816360601003</v>
      </c>
      <c r="J52" s="161">
        <v>12000</v>
      </c>
      <c r="K52" s="126">
        <f t="shared" ref="K52:K65" si="32">(J52*0.01)/D52</f>
        <v>2003.338898163606</v>
      </c>
      <c r="L52" s="155">
        <f t="shared" ref="L52:L65" si="33">SUM(K52)</f>
        <v>2003.338898163606</v>
      </c>
      <c r="M52" s="156">
        <f t="shared" ref="M52:M65" si="34">((K52*100)/F52)-100</f>
        <v>15.384615384615387</v>
      </c>
      <c r="N52" s="114"/>
      <c r="O52" s="147">
        <v>0.8</v>
      </c>
      <c r="P52" s="120">
        <f>K52*O52%</f>
        <v>16.026711185308848</v>
      </c>
      <c r="Q52" s="115">
        <f t="shared" ref="Q52:Q65" si="35">P52-I52</f>
        <v>2.136894824707845</v>
      </c>
      <c r="S52" s="147">
        <v>0.8</v>
      </c>
      <c r="T52" s="120">
        <f>SUM(L52*S52/100)</f>
        <v>16.026711185308852</v>
      </c>
      <c r="U52" s="8">
        <f t="shared" ref="U52:U65" si="36">SUM(T52-P52)</f>
        <v>3.5527136788005009E-15</v>
      </c>
    </row>
    <row r="53" spans="1:23" s="160" customFormat="1" x14ac:dyDescent="0.25">
      <c r="A53" s="170" t="s">
        <v>62</v>
      </c>
      <c r="B53" s="123" t="s">
        <v>22</v>
      </c>
      <c r="C53" s="151" t="s">
        <v>66</v>
      </c>
      <c r="D53" s="117">
        <v>6.8099999999999994E-2</v>
      </c>
      <c r="E53" s="119">
        <v>9540</v>
      </c>
      <c r="F53" s="126">
        <f t="shared" si="29"/>
        <v>1400.8810572687228</v>
      </c>
      <c r="G53" s="155">
        <f t="shared" si="30"/>
        <v>1400.8810572687228</v>
      </c>
      <c r="H53" s="142">
        <v>0.8</v>
      </c>
      <c r="I53" s="213">
        <f t="shared" si="31"/>
        <v>11.207048458149782</v>
      </c>
      <c r="J53" s="161">
        <v>12900</v>
      </c>
      <c r="K53" s="126">
        <f t="shared" si="32"/>
        <v>1894.2731277533042</v>
      </c>
      <c r="L53" s="155">
        <f t="shared" si="33"/>
        <v>1894.2731277533042</v>
      </c>
      <c r="M53" s="156">
        <f t="shared" si="34"/>
        <v>35.220125786163493</v>
      </c>
      <c r="N53" s="114"/>
      <c r="O53" s="147">
        <v>0.8</v>
      </c>
      <c r="P53" s="120">
        <f t="shared" ref="P53:P65" si="37">K53*O53%</f>
        <v>15.154185022026434</v>
      </c>
      <c r="Q53" s="119">
        <f t="shared" si="35"/>
        <v>3.9471365638766525</v>
      </c>
      <c r="S53" s="147">
        <v>0.8</v>
      </c>
      <c r="T53" s="120">
        <f t="shared" ref="T53:T65" si="38">SUM(L53*S53/100)</f>
        <v>15.154185022026434</v>
      </c>
      <c r="U53" s="8">
        <f t="shared" si="36"/>
        <v>0</v>
      </c>
    </row>
    <row r="54" spans="1:23" s="160" customFormat="1" x14ac:dyDescent="0.25">
      <c r="A54" s="170" t="s">
        <v>62</v>
      </c>
      <c r="B54" s="123" t="s">
        <v>22</v>
      </c>
      <c r="C54" s="151" t="s">
        <v>67</v>
      </c>
      <c r="D54" s="117">
        <v>0.58230000000000004</v>
      </c>
      <c r="E54" s="119">
        <v>67600</v>
      </c>
      <c r="F54" s="126">
        <f t="shared" si="29"/>
        <v>1160.9136184097542</v>
      </c>
      <c r="G54" s="155">
        <f t="shared" si="30"/>
        <v>1160.9136184097542</v>
      </c>
      <c r="H54" s="142">
        <v>0.8</v>
      </c>
      <c r="I54" s="213">
        <f t="shared" si="31"/>
        <v>9.2873089472780332</v>
      </c>
      <c r="J54" s="161">
        <v>105000</v>
      </c>
      <c r="K54" s="126">
        <f t="shared" si="32"/>
        <v>1803.1942297784647</v>
      </c>
      <c r="L54" s="155">
        <f t="shared" si="33"/>
        <v>1803.1942297784647</v>
      </c>
      <c r="M54" s="156">
        <f t="shared" si="34"/>
        <v>55.325443786982277</v>
      </c>
      <c r="N54" s="114"/>
      <c r="O54" s="147">
        <v>0.8</v>
      </c>
      <c r="P54" s="120">
        <f t="shared" si="37"/>
        <v>14.425553838227717</v>
      </c>
      <c r="Q54" s="119">
        <f t="shared" si="35"/>
        <v>5.1382448909496841</v>
      </c>
      <c r="S54" s="147">
        <v>0.8</v>
      </c>
      <c r="T54" s="120">
        <f t="shared" si="38"/>
        <v>14.425553838227717</v>
      </c>
      <c r="U54" s="8">
        <f t="shared" si="36"/>
        <v>0</v>
      </c>
    </row>
    <row r="55" spans="1:23" s="160" customFormat="1" x14ac:dyDescent="0.25">
      <c r="A55" s="170" t="s">
        <v>62</v>
      </c>
      <c r="B55" s="123" t="s">
        <v>23</v>
      </c>
      <c r="C55" s="151" t="s">
        <v>68</v>
      </c>
      <c r="D55" s="117">
        <v>1.5464</v>
      </c>
      <c r="E55" s="119">
        <v>88100</v>
      </c>
      <c r="F55" s="126">
        <f t="shared" si="29"/>
        <v>569.71029487842736</v>
      </c>
      <c r="G55" s="155">
        <f t="shared" si="30"/>
        <v>569.71029487842736</v>
      </c>
      <c r="H55" s="142">
        <v>0.8</v>
      </c>
      <c r="I55" s="213">
        <f t="shared" si="31"/>
        <v>4.5576823590274191</v>
      </c>
      <c r="J55" s="161">
        <v>130000</v>
      </c>
      <c r="K55" s="126">
        <f t="shared" si="32"/>
        <v>840.66218313502327</v>
      </c>
      <c r="L55" s="155">
        <f t="shared" si="33"/>
        <v>840.66218313502327</v>
      </c>
      <c r="M55" s="156">
        <f t="shared" si="34"/>
        <v>47.559591373439247</v>
      </c>
      <c r="N55" s="114"/>
      <c r="O55" s="147">
        <v>0.8</v>
      </c>
      <c r="P55" s="120">
        <f t="shared" si="37"/>
        <v>6.7252974650801862</v>
      </c>
      <c r="Q55" s="119">
        <f t="shared" si="35"/>
        <v>2.1676151060527671</v>
      </c>
      <c r="S55" s="147">
        <v>0.8</v>
      </c>
      <c r="T55" s="120">
        <f t="shared" si="38"/>
        <v>6.7252974650801862</v>
      </c>
      <c r="U55" s="8">
        <f t="shared" si="36"/>
        <v>0</v>
      </c>
    </row>
    <row r="56" spans="1:23" s="160" customFormat="1" x14ac:dyDescent="0.25">
      <c r="A56" s="170" t="s">
        <v>62</v>
      </c>
      <c r="B56" s="123" t="s">
        <v>23</v>
      </c>
      <c r="C56" s="151" t="s">
        <v>69</v>
      </c>
      <c r="D56" s="117">
        <v>0.42970000000000003</v>
      </c>
      <c r="E56" s="119">
        <v>28100</v>
      </c>
      <c r="F56" s="126">
        <f t="shared" si="29"/>
        <v>653.94461252036297</v>
      </c>
      <c r="G56" s="155">
        <f t="shared" si="30"/>
        <v>653.94461252036297</v>
      </c>
      <c r="H56" s="142">
        <v>0.8</v>
      </c>
      <c r="I56" s="213">
        <f t="shared" si="31"/>
        <v>5.2315569001629036</v>
      </c>
      <c r="J56" s="161">
        <v>38400</v>
      </c>
      <c r="K56" s="126">
        <f t="shared" si="32"/>
        <v>893.64673027693732</v>
      </c>
      <c r="L56" s="155">
        <f t="shared" si="33"/>
        <v>893.64673027693732</v>
      </c>
      <c r="M56" s="156">
        <f t="shared" si="34"/>
        <v>36.654804270462648</v>
      </c>
      <c r="N56" s="114"/>
      <c r="O56" s="147">
        <v>0.8</v>
      </c>
      <c r="P56" s="120">
        <f t="shared" si="37"/>
        <v>7.1491738422154985</v>
      </c>
      <c r="Q56" s="119">
        <f t="shared" si="35"/>
        <v>1.9176169420525948</v>
      </c>
      <c r="S56" s="147">
        <v>0.8</v>
      </c>
      <c r="T56" s="120">
        <f t="shared" si="38"/>
        <v>7.1491738422154993</v>
      </c>
      <c r="U56" s="8">
        <f t="shared" si="36"/>
        <v>8.8817841970012523E-16</v>
      </c>
      <c r="W56" s="176"/>
    </row>
    <row r="57" spans="1:23" s="160" customFormat="1" x14ac:dyDescent="0.25">
      <c r="A57" s="170" t="s">
        <v>62</v>
      </c>
      <c r="B57" s="123" t="s">
        <v>24</v>
      </c>
      <c r="C57" s="151" t="s">
        <v>70</v>
      </c>
      <c r="D57" s="117">
        <v>0.32779999999999998</v>
      </c>
      <c r="E57" s="119">
        <v>12000</v>
      </c>
      <c r="F57" s="126">
        <f t="shared" si="29"/>
        <v>366.07687614399026</v>
      </c>
      <c r="G57" s="155">
        <f t="shared" si="30"/>
        <v>366.07687614399026</v>
      </c>
      <c r="H57" s="142">
        <v>0.8</v>
      </c>
      <c r="I57" s="213">
        <f t="shared" si="31"/>
        <v>2.9286150091519221</v>
      </c>
      <c r="J57" s="161">
        <v>14300</v>
      </c>
      <c r="K57" s="126">
        <f t="shared" si="32"/>
        <v>436.24161073825508</v>
      </c>
      <c r="L57" s="155">
        <f t="shared" si="33"/>
        <v>436.24161073825508</v>
      </c>
      <c r="M57" s="156">
        <f t="shared" si="34"/>
        <v>19.166666666666686</v>
      </c>
      <c r="N57" s="114"/>
      <c r="O57" s="147">
        <v>0.8</v>
      </c>
      <c r="P57" s="120">
        <f t="shared" si="37"/>
        <v>3.4899328859060406</v>
      </c>
      <c r="Q57" s="119">
        <f t="shared" si="35"/>
        <v>0.56131787675411848</v>
      </c>
      <c r="S57" s="147">
        <v>0.8</v>
      </c>
      <c r="T57" s="120">
        <f t="shared" si="38"/>
        <v>3.489932885906041</v>
      </c>
      <c r="U57" s="8">
        <f t="shared" si="36"/>
        <v>4.4408920985006262E-16</v>
      </c>
    </row>
    <row r="58" spans="1:23" s="160" customFormat="1" x14ac:dyDescent="0.25">
      <c r="A58" s="170" t="s">
        <v>62</v>
      </c>
      <c r="B58" s="123" t="s">
        <v>24</v>
      </c>
      <c r="C58" s="151" t="s">
        <v>129</v>
      </c>
      <c r="D58" s="117">
        <v>1.4424999999999999</v>
      </c>
      <c r="E58" s="119">
        <v>43419.25</v>
      </c>
      <c r="F58" s="126">
        <f t="shared" si="29"/>
        <v>301</v>
      </c>
      <c r="G58" s="155">
        <f t="shared" si="30"/>
        <v>301</v>
      </c>
      <c r="H58" s="142">
        <v>0.8</v>
      </c>
      <c r="I58" s="213">
        <f t="shared" si="31"/>
        <v>2.4079999999999999</v>
      </c>
      <c r="J58" s="161">
        <v>58400</v>
      </c>
      <c r="K58" s="126">
        <f t="shared" si="32"/>
        <v>404.85268630849225</v>
      </c>
      <c r="L58" s="155">
        <f t="shared" si="33"/>
        <v>404.85268630849225</v>
      </c>
      <c r="M58" s="156">
        <f t="shared" si="34"/>
        <v>34.502553590861226</v>
      </c>
      <c r="N58" s="114"/>
      <c r="O58" s="147">
        <v>0.8</v>
      </c>
      <c r="P58" s="120">
        <f t="shared" si="37"/>
        <v>3.238821490467938</v>
      </c>
      <c r="Q58" s="119">
        <f t="shared" si="35"/>
        <v>0.83082149046793807</v>
      </c>
      <c r="S58" s="147">
        <v>0.8</v>
      </c>
      <c r="T58" s="120">
        <f t="shared" si="38"/>
        <v>3.238821490467938</v>
      </c>
      <c r="U58" s="8">
        <f t="shared" si="36"/>
        <v>0</v>
      </c>
    </row>
    <row r="59" spans="1:23" s="160" customFormat="1" x14ac:dyDescent="0.25">
      <c r="A59" s="170" t="s">
        <v>62</v>
      </c>
      <c r="B59" s="123" t="s">
        <v>27</v>
      </c>
      <c r="C59" s="151" t="s">
        <v>71</v>
      </c>
      <c r="D59" s="117">
        <v>2.3159000000000001</v>
      </c>
      <c r="E59" s="119">
        <v>41600</v>
      </c>
      <c r="F59" s="126">
        <f t="shared" si="29"/>
        <v>179.62779049181742</v>
      </c>
      <c r="G59" s="155">
        <f t="shared" si="30"/>
        <v>179.62779049181742</v>
      </c>
      <c r="H59" s="142">
        <v>0.8</v>
      </c>
      <c r="I59" s="213">
        <f t="shared" si="31"/>
        <v>1.4370223239345394</v>
      </c>
      <c r="J59" s="161">
        <v>67500</v>
      </c>
      <c r="K59" s="126">
        <f t="shared" si="32"/>
        <v>291.46336197590568</v>
      </c>
      <c r="L59" s="155">
        <f t="shared" si="33"/>
        <v>291.46336197590568</v>
      </c>
      <c r="M59" s="156">
        <f t="shared" si="34"/>
        <v>62.259615384615387</v>
      </c>
      <c r="N59" s="114"/>
      <c r="O59" s="147">
        <v>0.8</v>
      </c>
      <c r="P59" s="120">
        <f t="shared" si="37"/>
        <v>2.3317068958072453</v>
      </c>
      <c r="Q59" s="119">
        <f t="shared" si="35"/>
        <v>0.89468457187270589</v>
      </c>
      <c r="S59" s="147">
        <v>0.8</v>
      </c>
      <c r="T59" s="120">
        <f t="shared" si="38"/>
        <v>2.3317068958072458</v>
      </c>
      <c r="U59" s="8">
        <f t="shared" si="36"/>
        <v>4.4408920985006262E-16</v>
      </c>
    </row>
    <row r="60" spans="1:23" s="160" customFormat="1" x14ac:dyDescent="0.25">
      <c r="A60" s="170" t="s">
        <v>62</v>
      </c>
      <c r="B60" s="123" t="s">
        <v>31</v>
      </c>
      <c r="C60" s="151" t="s">
        <v>72</v>
      </c>
      <c r="D60" s="117">
        <v>0.14269999999999999</v>
      </c>
      <c r="E60" s="119">
        <v>1350</v>
      </c>
      <c r="F60" s="126">
        <f t="shared" si="29"/>
        <v>94.604064470918019</v>
      </c>
      <c r="G60" s="155">
        <f t="shared" si="30"/>
        <v>94.604064470918019</v>
      </c>
      <c r="H60" s="142">
        <v>0.8</v>
      </c>
      <c r="I60" s="213">
        <f t="shared" si="31"/>
        <v>0.75683251576734423</v>
      </c>
      <c r="J60" s="161">
        <v>1530</v>
      </c>
      <c r="K60" s="126">
        <f t="shared" si="32"/>
        <v>107.21793973370708</v>
      </c>
      <c r="L60" s="155">
        <f t="shared" si="33"/>
        <v>107.21793973370708</v>
      </c>
      <c r="M60" s="156">
        <f t="shared" si="34"/>
        <v>13.333333333333329</v>
      </c>
      <c r="N60" s="114"/>
      <c r="O60" s="147">
        <v>0.8</v>
      </c>
      <c r="P60" s="120">
        <f t="shared" si="37"/>
        <v>0.85774351786965664</v>
      </c>
      <c r="Q60" s="119">
        <f t="shared" si="35"/>
        <v>0.10091100210231241</v>
      </c>
      <c r="S60" s="147">
        <v>0.8</v>
      </c>
      <c r="T60" s="120">
        <f t="shared" si="38"/>
        <v>0.85774351786965664</v>
      </c>
      <c r="U60" s="8">
        <f t="shared" si="36"/>
        <v>0</v>
      </c>
    </row>
    <row r="61" spans="1:23" s="160" customFormat="1" x14ac:dyDescent="0.25">
      <c r="A61" s="170" t="s">
        <v>62</v>
      </c>
      <c r="B61" s="123" t="s">
        <v>31</v>
      </c>
      <c r="C61" s="151" t="s">
        <v>73</v>
      </c>
      <c r="D61" s="117">
        <v>0.40260000000000001</v>
      </c>
      <c r="E61" s="119">
        <v>3400</v>
      </c>
      <c r="F61" s="126">
        <f t="shared" si="29"/>
        <v>84.451068057625434</v>
      </c>
      <c r="G61" s="155">
        <f t="shared" si="30"/>
        <v>84.451068057625434</v>
      </c>
      <c r="H61" s="142">
        <v>0.8</v>
      </c>
      <c r="I61" s="213">
        <f t="shared" si="31"/>
        <v>0.67560854446100349</v>
      </c>
      <c r="J61" s="161">
        <v>4170</v>
      </c>
      <c r="K61" s="126">
        <f t="shared" si="32"/>
        <v>103.57675111773473</v>
      </c>
      <c r="L61" s="155">
        <f t="shared" si="33"/>
        <v>103.57675111773473</v>
      </c>
      <c r="M61" s="156">
        <f t="shared" si="34"/>
        <v>22.64705882352942</v>
      </c>
      <c r="N61" s="114"/>
      <c r="O61" s="147">
        <v>0.8</v>
      </c>
      <c r="P61" s="120">
        <f t="shared" si="37"/>
        <v>0.82861400894187787</v>
      </c>
      <c r="Q61" s="119">
        <f t="shared" si="35"/>
        <v>0.15300546448087438</v>
      </c>
      <c r="S61" s="147">
        <v>0.8</v>
      </c>
      <c r="T61" s="120">
        <f t="shared" si="38"/>
        <v>0.82861400894187798</v>
      </c>
      <c r="U61" s="8">
        <f t="shared" si="36"/>
        <v>1.1102230246251565E-16</v>
      </c>
    </row>
    <row r="62" spans="1:23" s="160" customFormat="1" x14ac:dyDescent="0.25">
      <c r="A62" s="170" t="s">
        <v>62</v>
      </c>
      <c r="B62" s="123" t="s">
        <v>33</v>
      </c>
      <c r="C62" s="151" t="s">
        <v>74</v>
      </c>
      <c r="D62" s="117">
        <v>0.12479999999999999</v>
      </c>
      <c r="E62" s="119">
        <v>1190</v>
      </c>
      <c r="F62" s="126">
        <f t="shared" si="29"/>
        <v>95.352564102564116</v>
      </c>
      <c r="G62" s="155">
        <f t="shared" si="30"/>
        <v>95.352564102564116</v>
      </c>
      <c r="H62" s="142">
        <v>0.8</v>
      </c>
      <c r="I62" s="213">
        <f t="shared" si="31"/>
        <v>0.762820512820513</v>
      </c>
      <c r="J62" s="161">
        <v>1340</v>
      </c>
      <c r="K62" s="126">
        <f t="shared" si="32"/>
        <v>107.37179487179488</v>
      </c>
      <c r="L62" s="155">
        <f t="shared" si="33"/>
        <v>107.37179487179488</v>
      </c>
      <c r="M62" s="156">
        <f t="shared" si="34"/>
        <v>12.605042016806721</v>
      </c>
      <c r="N62" s="114"/>
      <c r="O62" s="147">
        <v>0.8</v>
      </c>
      <c r="P62" s="120">
        <f t="shared" si="37"/>
        <v>0.85897435897435903</v>
      </c>
      <c r="Q62" s="119">
        <f t="shared" si="35"/>
        <v>9.6153846153846034E-2</v>
      </c>
      <c r="S62" s="147">
        <v>0.8</v>
      </c>
      <c r="T62" s="120">
        <f t="shared" si="38"/>
        <v>0.85897435897435914</v>
      </c>
      <c r="U62" s="8">
        <f t="shared" si="36"/>
        <v>1.1102230246251565E-16</v>
      </c>
    </row>
    <row r="63" spans="1:23" s="160" customFormat="1" x14ac:dyDescent="0.25">
      <c r="A63" s="170" t="s">
        <v>62</v>
      </c>
      <c r="B63" s="123" t="s">
        <v>35</v>
      </c>
      <c r="C63" s="151" t="s">
        <v>75</v>
      </c>
      <c r="D63" s="117">
        <v>0.1076</v>
      </c>
      <c r="E63" s="119">
        <v>1050</v>
      </c>
      <c r="F63" s="126">
        <f t="shared" si="29"/>
        <v>97.583643122676577</v>
      </c>
      <c r="G63" s="155">
        <f t="shared" si="30"/>
        <v>97.583643122676577</v>
      </c>
      <c r="H63" s="142">
        <v>0.8</v>
      </c>
      <c r="I63" s="213">
        <f t="shared" si="31"/>
        <v>0.78066914498141271</v>
      </c>
      <c r="J63" s="161">
        <v>1150</v>
      </c>
      <c r="K63" s="126">
        <f t="shared" si="32"/>
        <v>106.87732342007435</v>
      </c>
      <c r="L63" s="155">
        <f t="shared" si="33"/>
        <v>106.87732342007435</v>
      </c>
      <c r="M63" s="156">
        <f t="shared" si="34"/>
        <v>9.5238095238095326</v>
      </c>
      <c r="N63" s="114"/>
      <c r="O63" s="147">
        <v>0.8</v>
      </c>
      <c r="P63" s="120">
        <f t="shared" si="37"/>
        <v>0.85501858736059477</v>
      </c>
      <c r="Q63" s="119">
        <f t="shared" si="35"/>
        <v>7.4349442379182062E-2</v>
      </c>
      <c r="S63" s="147">
        <v>0.8</v>
      </c>
      <c r="T63" s="120">
        <f t="shared" si="38"/>
        <v>0.85501858736059488</v>
      </c>
      <c r="U63" s="8">
        <f t="shared" si="36"/>
        <v>1.1102230246251565E-16</v>
      </c>
    </row>
    <row r="64" spans="1:23" s="160" customFormat="1" x14ac:dyDescent="0.25">
      <c r="A64" s="170" t="s">
        <v>62</v>
      </c>
      <c r="B64" s="123" t="s">
        <v>37</v>
      </c>
      <c r="C64" s="151" t="s">
        <v>76</v>
      </c>
      <c r="D64" s="117">
        <v>0.34470000000000001</v>
      </c>
      <c r="E64" s="119">
        <v>1250</v>
      </c>
      <c r="F64" s="126">
        <f t="shared" si="29"/>
        <v>36.263417464461853</v>
      </c>
      <c r="G64" s="155">
        <f t="shared" si="30"/>
        <v>36.263417464461853</v>
      </c>
      <c r="H64" s="142">
        <v>0.8</v>
      </c>
      <c r="I64" s="213">
        <f t="shared" si="31"/>
        <v>0.2901073397156948</v>
      </c>
      <c r="J64" s="161">
        <v>1460</v>
      </c>
      <c r="K64" s="126">
        <f t="shared" si="32"/>
        <v>42.35567159849144</v>
      </c>
      <c r="L64" s="155">
        <f t="shared" si="33"/>
        <v>42.35567159849144</v>
      </c>
      <c r="M64" s="156">
        <f t="shared" si="34"/>
        <v>16.799999999999997</v>
      </c>
      <c r="N64" s="114"/>
      <c r="O64" s="147">
        <v>0.8</v>
      </c>
      <c r="P64" s="120">
        <f t="shared" si="37"/>
        <v>0.33884537278793153</v>
      </c>
      <c r="Q64" s="119">
        <f t="shared" si="35"/>
        <v>4.8738033072236731E-2</v>
      </c>
      <c r="S64" s="147">
        <v>0.8</v>
      </c>
      <c r="T64" s="120">
        <f t="shared" si="38"/>
        <v>0.33884537278793153</v>
      </c>
      <c r="U64" s="8">
        <f t="shared" si="36"/>
        <v>0</v>
      </c>
    </row>
    <row r="65" spans="1:22" s="160" customFormat="1" x14ac:dyDescent="0.25">
      <c r="A65" s="170" t="s">
        <v>62</v>
      </c>
      <c r="B65" s="123" t="s">
        <v>37</v>
      </c>
      <c r="C65" s="151" t="s">
        <v>77</v>
      </c>
      <c r="D65" s="117">
        <v>0.1053</v>
      </c>
      <c r="E65" s="119">
        <v>434</v>
      </c>
      <c r="F65" s="126">
        <f t="shared" si="29"/>
        <v>41.215574548907881</v>
      </c>
      <c r="G65" s="155">
        <f t="shared" si="30"/>
        <v>41.215574548907881</v>
      </c>
      <c r="H65" s="142">
        <v>0.8</v>
      </c>
      <c r="I65" s="213">
        <f t="shared" si="31"/>
        <v>0.32972459639126306</v>
      </c>
      <c r="J65" s="161">
        <v>504</v>
      </c>
      <c r="K65" s="126">
        <f t="shared" si="32"/>
        <v>47.863247863247864</v>
      </c>
      <c r="L65" s="155">
        <f t="shared" si="33"/>
        <v>47.863247863247864</v>
      </c>
      <c r="M65" s="156">
        <f t="shared" si="34"/>
        <v>16.129032258064512</v>
      </c>
      <c r="N65" s="114"/>
      <c r="O65" s="147">
        <v>0.8</v>
      </c>
      <c r="P65" s="120">
        <f t="shared" si="37"/>
        <v>0.38290598290598293</v>
      </c>
      <c r="Q65" s="119">
        <f t="shared" si="35"/>
        <v>5.3181386514719875E-2</v>
      </c>
      <c r="S65" s="147">
        <v>0.8</v>
      </c>
      <c r="T65" s="120">
        <f t="shared" si="38"/>
        <v>0.38290598290598288</v>
      </c>
      <c r="U65" s="8">
        <f t="shared" si="36"/>
        <v>-5.5511151231257827E-17</v>
      </c>
    </row>
    <row r="66" spans="1:22" s="160" customFormat="1" x14ac:dyDescent="0.25">
      <c r="A66" s="167"/>
      <c r="B66" s="177"/>
      <c r="C66" s="167"/>
      <c r="D66" s="178"/>
      <c r="E66" s="168"/>
      <c r="F66" s="179"/>
      <c r="G66" s="179"/>
      <c r="H66" s="180"/>
      <c r="I66" s="179"/>
      <c r="J66" s="168"/>
      <c r="K66" s="179"/>
      <c r="L66" s="179"/>
      <c r="M66" s="181"/>
      <c r="N66" s="168"/>
      <c r="O66" s="182"/>
      <c r="P66" s="168"/>
      <c r="Q66" s="168"/>
      <c r="S66" s="182"/>
      <c r="T66" s="168"/>
      <c r="U66" s="168"/>
    </row>
    <row r="67" spans="1:22" s="160" customFormat="1" x14ac:dyDescent="0.25">
      <c r="A67" s="58" t="s">
        <v>78</v>
      </c>
      <c r="B67" s="177"/>
      <c r="C67" s="167"/>
      <c r="D67" s="178"/>
      <c r="E67" s="163"/>
      <c r="F67" s="162"/>
      <c r="G67" s="162"/>
      <c r="H67" s="164"/>
      <c r="I67" s="162"/>
      <c r="J67" s="165"/>
      <c r="K67" s="166"/>
      <c r="L67" s="166"/>
      <c r="M67" s="75" t="s">
        <v>79</v>
      </c>
      <c r="N67" s="168"/>
      <c r="O67" s="231" t="s">
        <v>64</v>
      </c>
      <c r="P67" s="232"/>
      <c r="Q67" s="233"/>
      <c r="S67" s="231" t="s">
        <v>141</v>
      </c>
      <c r="T67" s="232"/>
      <c r="U67" s="233"/>
    </row>
    <row r="68" spans="1:22" s="171" customFormat="1" ht="15" customHeight="1" x14ac:dyDescent="0.3">
      <c r="A68" s="193" t="s">
        <v>3</v>
      </c>
      <c r="B68" s="193" t="s">
        <v>4</v>
      </c>
      <c r="C68" s="193" t="s">
        <v>3</v>
      </c>
      <c r="D68" s="194" t="s">
        <v>5</v>
      </c>
      <c r="E68" s="195" t="s">
        <v>6</v>
      </c>
      <c r="F68" s="218" t="s">
        <v>134</v>
      </c>
      <c r="G68" s="218" t="s">
        <v>135</v>
      </c>
      <c r="H68" s="239" t="s">
        <v>7</v>
      </c>
      <c r="I68" s="196" t="s">
        <v>8</v>
      </c>
      <c r="J68" s="195" t="s">
        <v>6</v>
      </c>
      <c r="K68" s="197" t="s">
        <v>136</v>
      </c>
      <c r="L68" s="198" t="s">
        <v>136</v>
      </c>
      <c r="M68" s="227" t="s">
        <v>122</v>
      </c>
      <c r="N68" s="114"/>
      <c r="O68" s="228" t="s">
        <v>9</v>
      </c>
      <c r="P68" s="196" t="s">
        <v>8</v>
      </c>
      <c r="Q68" s="226" t="s">
        <v>124</v>
      </c>
      <c r="S68" s="228" t="s">
        <v>9</v>
      </c>
      <c r="T68" s="196" t="s">
        <v>8</v>
      </c>
      <c r="U68" s="226" t="s">
        <v>126</v>
      </c>
    </row>
    <row r="69" spans="1:22" s="171" customFormat="1" x14ac:dyDescent="0.3">
      <c r="A69" s="199" t="s">
        <v>10</v>
      </c>
      <c r="B69" s="199" t="s">
        <v>11</v>
      </c>
      <c r="C69" s="199" t="s">
        <v>12</v>
      </c>
      <c r="D69" s="200" t="s">
        <v>13</v>
      </c>
      <c r="E69" s="201" t="s">
        <v>14</v>
      </c>
      <c r="F69" s="219"/>
      <c r="G69" s="219"/>
      <c r="H69" s="229"/>
      <c r="I69" s="202" t="s">
        <v>44</v>
      </c>
      <c r="J69" s="201" t="s">
        <v>14</v>
      </c>
      <c r="K69" s="203" t="s">
        <v>15</v>
      </c>
      <c r="L69" s="202" t="s">
        <v>16</v>
      </c>
      <c r="M69" s="236"/>
      <c r="N69" s="114"/>
      <c r="O69" s="229"/>
      <c r="P69" s="202" t="s">
        <v>44</v>
      </c>
      <c r="Q69" s="226"/>
      <c r="S69" s="229"/>
      <c r="T69" s="202" t="s">
        <v>44</v>
      </c>
      <c r="U69" s="226"/>
    </row>
    <row r="70" spans="1:22" s="171" customFormat="1" ht="27" customHeight="1" x14ac:dyDescent="0.3">
      <c r="A70" s="204"/>
      <c r="B70" s="204"/>
      <c r="C70" s="204"/>
      <c r="D70" s="205" t="s">
        <v>18</v>
      </c>
      <c r="E70" s="206" t="s">
        <v>119</v>
      </c>
      <c r="F70" s="220"/>
      <c r="G70" s="220"/>
      <c r="H70" s="230"/>
      <c r="I70" s="207" t="s">
        <v>119</v>
      </c>
      <c r="J70" s="208" t="s">
        <v>20</v>
      </c>
      <c r="K70" s="209" t="s">
        <v>19</v>
      </c>
      <c r="L70" s="207" t="s">
        <v>19</v>
      </c>
      <c r="M70" s="237"/>
      <c r="N70" s="114"/>
      <c r="O70" s="230"/>
      <c r="P70" s="207" t="s">
        <v>20</v>
      </c>
      <c r="Q70" s="226"/>
      <c r="S70" s="230"/>
      <c r="T70" s="207" t="s">
        <v>20</v>
      </c>
      <c r="U70" s="227"/>
    </row>
    <row r="71" spans="1:22" s="171" customFormat="1" x14ac:dyDescent="0.25">
      <c r="A71" s="170" t="s">
        <v>78</v>
      </c>
      <c r="B71" s="183" t="s">
        <v>21</v>
      </c>
      <c r="C71" s="184" t="s">
        <v>130</v>
      </c>
      <c r="D71" s="185">
        <v>8.3000000000000001E-3</v>
      </c>
      <c r="E71" s="125">
        <v>542</v>
      </c>
      <c r="F71" s="126">
        <f t="shared" ref="F71:F82" si="39">(E71*0.01)/D71</f>
        <v>653.01204819277109</v>
      </c>
      <c r="G71" s="155">
        <f t="shared" ref="G71:G82" si="40">SUM(F71)</f>
        <v>653.01204819277109</v>
      </c>
      <c r="H71" s="143">
        <v>0.8</v>
      </c>
      <c r="I71" s="214">
        <f t="shared" ref="I71:I82" si="41">(F71*H71/100)</f>
        <v>5.2240963855421692</v>
      </c>
      <c r="J71" s="119">
        <v>767</v>
      </c>
      <c r="K71" s="126">
        <f t="shared" ref="K71:K82" si="42">(J71*0.01)/D71</f>
        <v>924.0963855421686</v>
      </c>
      <c r="L71" s="155">
        <f t="shared" ref="L71:L82" si="43">SUM(K71)</f>
        <v>924.0963855421686</v>
      </c>
      <c r="M71" s="156">
        <f t="shared" ref="M71:M82" si="44">((K71*100)/F71)-100</f>
        <v>41.512915129151281</v>
      </c>
      <c r="N71" s="114"/>
      <c r="O71" s="143">
        <v>0.8</v>
      </c>
      <c r="P71" s="120">
        <f t="shared" ref="P71:P82" si="45">K71*O71%</f>
        <v>7.3927710843373493</v>
      </c>
      <c r="Q71" s="119">
        <f t="shared" ref="Q71:Q82" si="46">P71-I71</f>
        <v>2.1686746987951802</v>
      </c>
      <c r="S71" s="143">
        <v>0.8</v>
      </c>
      <c r="T71" s="120">
        <f>SUM(L71*S71/100)</f>
        <v>7.3927710843373493</v>
      </c>
      <c r="U71" s="8">
        <f t="shared" ref="U71:U82" si="47">SUM(T71-P71)</f>
        <v>0</v>
      </c>
    </row>
    <row r="72" spans="1:22" s="160" customFormat="1" x14ac:dyDescent="0.25">
      <c r="A72" s="170" t="s">
        <v>78</v>
      </c>
      <c r="B72" s="123" t="s">
        <v>22</v>
      </c>
      <c r="C72" s="151" t="s">
        <v>80</v>
      </c>
      <c r="D72" s="117">
        <v>0.24049999999999999</v>
      </c>
      <c r="E72" s="119">
        <v>12200</v>
      </c>
      <c r="F72" s="126">
        <f t="shared" si="39"/>
        <v>507.27650727650729</v>
      </c>
      <c r="G72" s="155">
        <f t="shared" si="40"/>
        <v>507.27650727650729</v>
      </c>
      <c r="H72" s="142">
        <v>0.8</v>
      </c>
      <c r="I72" s="214">
        <f t="shared" si="41"/>
        <v>4.0582120582120584</v>
      </c>
      <c r="J72" s="119">
        <v>16700</v>
      </c>
      <c r="K72" s="126">
        <f t="shared" si="42"/>
        <v>694.38669438669444</v>
      </c>
      <c r="L72" s="155">
        <f t="shared" si="43"/>
        <v>694.38669438669444</v>
      </c>
      <c r="M72" s="156">
        <f t="shared" si="44"/>
        <v>36.885245901639337</v>
      </c>
      <c r="N72" s="114"/>
      <c r="O72" s="147">
        <v>0.8</v>
      </c>
      <c r="P72" s="120">
        <f t="shared" si="45"/>
        <v>5.5550935550935554</v>
      </c>
      <c r="Q72" s="119">
        <f t="shared" si="46"/>
        <v>1.496881496881497</v>
      </c>
      <c r="S72" s="147">
        <v>0.8</v>
      </c>
      <c r="T72" s="120">
        <f>SUM(L72*S72/100)</f>
        <v>5.5550935550935563</v>
      </c>
      <c r="U72" s="8">
        <f t="shared" si="47"/>
        <v>8.8817841970012523E-16</v>
      </c>
    </row>
    <row r="73" spans="1:22" s="160" customFormat="1" x14ac:dyDescent="0.25">
      <c r="A73" s="170" t="s">
        <v>78</v>
      </c>
      <c r="B73" s="123" t="s">
        <v>22</v>
      </c>
      <c r="C73" s="151" t="s">
        <v>81</v>
      </c>
      <c r="D73" s="117">
        <v>0.93489999999999995</v>
      </c>
      <c r="E73" s="119">
        <v>44100</v>
      </c>
      <c r="F73" s="126">
        <f t="shared" si="39"/>
        <v>471.70820408599855</v>
      </c>
      <c r="G73" s="155">
        <f t="shared" si="40"/>
        <v>471.70820408599855</v>
      </c>
      <c r="H73" s="142">
        <v>0.8</v>
      </c>
      <c r="I73" s="214">
        <f t="shared" si="41"/>
        <v>3.7736656326879885</v>
      </c>
      <c r="J73" s="119">
        <v>59000</v>
      </c>
      <c r="K73" s="126">
        <f t="shared" si="42"/>
        <v>631.08353834634727</v>
      </c>
      <c r="L73" s="155">
        <f t="shared" si="43"/>
        <v>631.08353834634727</v>
      </c>
      <c r="M73" s="156">
        <f t="shared" si="44"/>
        <v>33.78684807256235</v>
      </c>
      <c r="N73" s="114"/>
      <c r="O73" s="147">
        <v>0.8</v>
      </c>
      <c r="P73" s="120">
        <f t="shared" si="45"/>
        <v>5.0486683067707778</v>
      </c>
      <c r="Q73" s="119">
        <f t="shared" si="46"/>
        <v>1.2750026740827893</v>
      </c>
      <c r="S73" s="147">
        <v>0.8</v>
      </c>
      <c r="T73" s="120">
        <f t="shared" ref="T73:T82" si="48">SUM(L73*S73/100)</f>
        <v>5.0486683067707778</v>
      </c>
      <c r="U73" s="8">
        <f t="shared" si="47"/>
        <v>0</v>
      </c>
    </row>
    <row r="74" spans="1:22" s="160" customFormat="1" x14ac:dyDescent="0.25">
      <c r="A74" s="170" t="s">
        <v>78</v>
      </c>
      <c r="B74" s="123" t="s">
        <v>23</v>
      </c>
      <c r="C74" s="151" t="s">
        <v>82</v>
      </c>
      <c r="D74" s="117">
        <v>2.0708000000000002</v>
      </c>
      <c r="E74" s="119">
        <v>64800</v>
      </c>
      <c r="F74" s="126">
        <f t="shared" si="39"/>
        <v>312.92254201274869</v>
      </c>
      <c r="G74" s="155">
        <f t="shared" si="40"/>
        <v>312.92254201274869</v>
      </c>
      <c r="H74" s="142">
        <v>0.8</v>
      </c>
      <c r="I74" s="214">
        <f t="shared" si="41"/>
        <v>2.5033803361019897</v>
      </c>
      <c r="J74" s="119">
        <v>98200</v>
      </c>
      <c r="K74" s="126">
        <f t="shared" si="42"/>
        <v>474.21286459339382</v>
      </c>
      <c r="L74" s="155">
        <f t="shared" si="43"/>
        <v>474.21286459339382</v>
      </c>
      <c r="M74" s="156">
        <f t="shared" si="44"/>
        <v>51.543209876543187</v>
      </c>
      <c r="N74" s="114"/>
      <c r="O74" s="147">
        <v>0.8</v>
      </c>
      <c r="P74" s="120">
        <f t="shared" si="45"/>
        <v>3.7937029167471508</v>
      </c>
      <c r="Q74" s="119">
        <f t="shared" si="46"/>
        <v>1.290322580645161</v>
      </c>
      <c r="S74" s="147">
        <v>0.8</v>
      </c>
      <c r="T74" s="120">
        <f t="shared" si="48"/>
        <v>3.7937029167471508</v>
      </c>
      <c r="U74" s="8">
        <f t="shared" si="47"/>
        <v>0</v>
      </c>
    </row>
    <row r="75" spans="1:22" s="160" customFormat="1" x14ac:dyDescent="0.25">
      <c r="A75" s="170" t="s">
        <v>78</v>
      </c>
      <c r="B75" s="123" t="s">
        <v>23</v>
      </c>
      <c r="C75" s="151" t="s">
        <v>83</v>
      </c>
      <c r="D75" s="117">
        <v>1.2884</v>
      </c>
      <c r="E75" s="119">
        <v>40600</v>
      </c>
      <c r="F75" s="126">
        <f t="shared" si="39"/>
        <v>315.11952809686431</v>
      </c>
      <c r="G75" s="155">
        <f t="shared" si="40"/>
        <v>315.11952809686431</v>
      </c>
      <c r="H75" s="142">
        <v>0.8</v>
      </c>
      <c r="I75" s="214">
        <f t="shared" si="41"/>
        <v>2.5209562247749147</v>
      </c>
      <c r="J75" s="119">
        <v>60200</v>
      </c>
      <c r="K75" s="126">
        <f t="shared" si="42"/>
        <v>467.2461968332816</v>
      </c>
      <c r="L75" s="155">
        <f t="shared" si="43"/>
        <v>467.2461968332816</v>
      </c>
      <c r="M75" s="156">
        <f t="shared" si="44"/>
        <v>48.275862068965523</v>
      </c>
      <c r="N75" s="114"/>
      <c r="O75" s="147">
        <v>0.8</v>
      </c>
      <c r="P75" s="120">
        <f t="shared" si="45"/>
        <v>3.7379695746662529</v>
      </c>
      <c r="Q75" s="119">
        <f t="shared" si="46"/>
        <v>1.2170133498913382</v>
      </c>
      <c r="S75" s="147">
        <v>0.8</v>
      </c>
      <c r="T75" s="120">
        <f t="shared" si="48"/>
        <v>3.7379695746662533</v>
      </c>
      <c r="U75" s="8">
        <f t="shared" si="47"/>
        <v>4.4408920985006262E-16</v>
      </c>
    </row>
    <row r="76" spans="1:22" s="160" customFormat="1" x14ac:dyDescent="0.25">
      <c r="A76" s="170" t="s">
        <v>78</v>
      </c>
      <c r="B76" s="123" t="s">
        <v>24</v>
      </c>
      <c r="C76" s="151" t="s">
        <v>84</v>
      </c>
      <c r="D76" s="117">
        <v>9.3505000000000003</v>
      </c>
      <c r="E76" s="119">
        <v>130000</v>
      </c>
      <c r="F76" s="126">
        <f t="shared" si="39"/>
        <v>139.0299983958077</v>
      </c>
      <c r="G76" s="155">
        <f t="shared" si="40"/>
        <v>139.0299983958077</v>
      </c>
      <c r="H76" s="142">
        <v>0.8</v>
      </c>
      <c r="I76" s="214">
        <f t="shared" si="41"/>
        <v>1.1122399871664617</v>
      </c>
      <c r="J76" s="119">
        <v>166000</v>
      </c>
      <c r="K76" s="126">
        <f t="shared" si="42"/>
        <v>177.53061333618521</v>
      </c>
      <c r="L76" s="155">
        <f t="shared" si="43"/>
        <v>177.53061333618521</v>
      </c>
      <c r="M76" s="156">
        <f t="shared" si="44"/>
        <v>27.692307692307679</v>
      </c>
      <c r="N76" s="114"/>
      <c r="O76" s="147">
        <v>0.8</v>
      </c>
      <c r="P76" s="120">
        <f t="shared" si="45"/>
        <v>1.4202449066894818</v>
      </c>
      <c r="Q76" s="119">
        <f t="shared" si="46"/>
        <v>0.30800491952302012</v>
      </c>
      <c r="S76" s="147">
        <v>0.8</v>
      </c>
      <c r="T76" s="120">
        <f t="shared" si="48"/>
        <v>1.4202449066894818</v>
      </c>
      <c r="U76" s="8">
        <f t="shared" si="47"/>
        <v>0</v>
      </c>
    </row>
    <row r="77" spans="1:22" s="160" customFormat="1" x14ac:dyDescent="0.25">
      <c r="A77" s="170" t="s">
        <v>78</v>
      </c>
      <c r="B77" s="123" t="s">
        <v>27</v>
      </c>
      <c r="C77" s="151" t="s">
        <v>85</v>
      </c>
      <c r="D77" s="117">
        <v>0.33160000000000001</v>
      </c>
      <c r="E77" s="119">
        <v>2740</v>
      </c>
      <c r="F77" s="126">
        <f t="shared" si="39"/>
        <v>82.629674306393255</v>
      </c>
      <c r="G77" s="155">
        <f t="shared" si="40"/>
        <v>82.629674306393255</v>
      </c>
      <c r="H77" s="142">
        <v>0.8</v>
      </c>
      <c r="I77" s="214">
        <f t="shared" si="41"/>
        <v>0.66103739445114618</v>
      </c>
      <c r="J77" s="119">
        <v>3450</v>
      </c>
      <c r="K77" s="126">
        <f t="shared" si="42"/>
        <v>104.0410132689988</v>
      </c>
      <c r="L77" s="155">
        <f t="shared" si="43"/>
        <v>104.0410132689988</v>
      </c>
      <c r="M77" s="156">
        <f t="shared" si="44"/>
        <v>25.912408759124077</v>
      </c>
      <c r="N77" s="114"/>
      <c r="O77" s="147">
        <v>0.8</v>
      </c>
      <c r="P77" s="120">
        <f t="shared" si="45"/>
        <v>0.83232810615199038</v>
      </c>
      <c r="Q77" s="119">
        <f t="shared" si="46"/>
        <v>0.1712907117008442</v>
      </c>
      <c r="S77" s="147">
        <v>0.8</v>
      </c>
      <c r="T77" s="120">
        <f t="shared" si="48"/>
        <v>0.83232810615199038</v>
      </c>
      <c r="U77" s="8">
        <f t="shared" si="47"/>
        <v>0</v>
      </c>
    </row>
    <row r="78" spans="1:22" s="160" customFormat="1" x14ac:dyDescent="0.25">
      <c r="A78" s="170" t="s">
        <v>78</v>
      </c>
      <c r="B78" s="123" t="s">
        <v>33</v>
      </c>
      <c r="C78" s="151" t="s">
        <v>86</v>
      </c>
      <c r="D78" s="117">
        <v>0.23180000000000001</v>
      </c>
      <c r="E78" s="119">
        <v>1030</v>
      </c>
      <c r="F78" s="126">
        <f t="shared" si="39"/>
        <v>44.43485763589301</v>
      </c>
      <c r="G78" s="155">
        <f t="shared" si="40"/>
        <v>44.43485763589301</v>
      </c>
      <c r="H78" s="142">
        <v>0.8</v>
      </c>
      <c r="I78" s="214">
        <f t="shared" si="41"/>
        <v>0.3554788610871441</v>
      </c>
      <c r="J78" s="119">
        <v>944</v>
      </c>
      <c r="K78" s="126">
        <f t="shared" si="42"/>
        <v>40.72476272648835</v>
      </c>
      <c r="L78" s="155">
        <f t="shared" si="43"/>
        <v>40.72476272648835</v>
      </c>
      <c r="M78" s="156">
        <f t="shared" si="44"/>
        <v>-8.3495145631067942</v>
      </c>
      <c r="N78" s="114"/>
      <c r="O78" s="147">
        <v>0.8</v>
      </c>
      <c r="P78" s="120">
        <f t="shared" si="45"/>
        <v>0.32579810181190683</v>
      </c>
      <c r="Q78" s="119">
        <f t="shared" si="46"/>
        <v>-2.9680759275237278E-2</v>
      </c>
      <c r="S78" s="147">
        <v>0.8</v>
      </c>
      <c r="T78" s="120">
        <f t="shared" si="48"/>
        <v>0.32579810181190683</v>
      </c>
      <c r="U78" s="8">
        <f t="shared" si="47"/>
        <v>0</v>
      </c>
    </row>
    <row r="79" spans="1:22" s="160" customFormat="1" x14ac:dyDescent="0.25">
      <c r="A79" s="187" t="s">
        <v>78</v>
      </c>
      <c r="B79" s="188" t="s">
        <v>87</v>
      </c>
      <c r="C79" s="189" t="s">
        <v>88</v>
      </c>
      <c r="D79" s="153">
        <v>1.2704</v>
      </c>
      <c r="E79" s="190">
        <v>2890</v>
      </c>
      <c r="F79" s="129">
        <f t="shared" si="39"/>
        <v>22.748740554156175</v>
      </c>
      <c r="G79" s="157">
        <f t="shared" si="40"/>
        <v>22.748740554156175</v>
      </c>
      <c r="H79" s="144">
        <v>0.8</v>
      </c>
      <c r="I79" s="214">
        <f t="shared" si="41"/>
        <v>0.18198992443324941</v>
      </c>
      <c r="J79" s="119">
        <v>3160</v>
      </c>
      <c r="K79" s="129">
        <f t="shared" si="42"/>
        <v>24.874055415617129</v>
      </c>
      <c r="L79" s="157">
        <f t="shared" si="43"/>
        <v>24.874055415617129</v>
      </c>
      <c r="M79" s="158">
        <f t="shared" si="44"/>
        <v>9.3425605536331915</v>
      </c>
      <c r="N79" s="114"/>
      <c r="O79" s="147">
        <v>0.8</v>
      </c>
      <c r="P79" s="120">
        <f t="shared" si="45"/>
        <v>0.19899244332493704</v>
      </c>
      <c r="Q79" s="119">
        <f t="shared" si="46"/>
        <v>1.7002518891687635E-2</v>
      </c>
      <c r="S79" s="147">
        <v>0.8</v>
      </c>
      <c r="T79" s="120">
        <f t="shared" si="48"/>
        <v>0.19899244332493704</v>
      </c>
      <c r="U79" s="8">
        <f t="shared" si="47"/>
        <v>0</v>
      </c>
    </row>
    <row r="80" spans="1:22" s="160" customFormat="1" x14ac:dyDescent="0.25">
      <c r="A80" s="170" t="s">
        <v>78</v>
      </c>
      <c r="B80" s="123" t="s">
        <v>37</v>
      </c>
      <c r="C80" s="151" t="s">
        <v>89</v>
      </c>
      <c r="D80" s="117">
        <v>0.57450000000000001</v>
      </c>
      <c r="E80" s="119">
        <v>1080</v>
      </c>
      <c r="F80" s="128">
        <f t="shared" si="39"/>
        <v>18.798955613577025</v>
      </c>
      <c r="G80" s="159">
        <f t="shared" si="40"/>
        <v>18.798955613577025</v>
      </c>
      <c r="H80" s="142">
        <v>0.8</v>
      </c>
      <c r="I80" s="214">
        <f t="shared" si="41"/>
        <v>0.1503916449086162</v>
      </c>
      <c r="J80" s="119">
        <v>1180</v>
      </c>
      <c r="K80" s="128">
        <f t="shared" si="42"/>
        <v>20.539599651871193</v>
      </c>
      <c r="L80" s="159">
        <f t="shared" si="43"/>
        <v>20.539599651871193</v>
      </c>
      <c r="M80" s="156">
        <f t="shared" si="44"/>
        <v>9.2592592592592666</v>
      </c>
      <c r="N80" s="168"/>
      <c r="O80" s="147">
        <v>0.8</v>
      </c>
      <c r="P80" s="120">
        <f t="shared" si="45"/>
        <v>0.16431679721496956</v>
      </c>
      <c r="Q80" s="119">
        <f t="shared" si="46"/>
        <v>1.3925152306353356E-2</v>
      </c>
      <c r="S80" s="147">
        <v>0.8</v>
      </c>
      <c r="T80" s="120">
        <f t="shared" si="48"/>
        <v>0.16431679721496956</v>
      </c>
      <c r="U80" s="8">
        <f t="shared" si="47"/>
        <v>0</v>
      </c>
      <c r="V80" s="176"/>
    </row>
    <row r="81" spans="1:21" s="160" customFormat="1" x14ac:dyDescent="0.25">
      <c r="A81" s="170" t="s">
        <v>78</v>
      </c>
      <c r="B81" s="123" t="s">
        <v>37</v>
      </c>
      <c r="C81" s="151" t="s">
        <v>90</v>
      </c>
      <c r="D81" s="117">
        <v>0.2225</v>
      </c>
      <c r="E81" s="119">
        <v>558</v>
      </c>
      <c r="F81" s="128">
        <f t="shared" si="39"/>
        <v>25.078651685393258</v>
      </c>
      <c r="G81" s="159">
        <f t="shared" si="40"/>
        <v>25.078651685393258</v>
      </c>
      <c r="H81" s="142">
        <v>0.8</v>
      </c>
      <c r="I81" s="214">
        <f t="shared" si="41"/>
        <v>0.20062921348314608</v>
      </c>
      <c r="J81" s="119">
        <v>385</v>
      </c>
      <c r="K81" s="128">
        <f t="shared" si="42"/>
        <v>17.303370786516854</v>
      </c>
      <c r="L81" s="159">
        <f t="shared" si="43"/>
        <v>17.303370786516854</v>
      </c>
      <c r="M81" s="156">
        <f t="shared" si="44"/>
        <v>-31.003584229390668</v>
      </c>
      <c r="N81" s="168"/>
      <c r="O81" s="147">
        <v>0.8</v>
      </c>
      <c r="P81" s="120">
        <f t="shared" si="45"/>
        <v>0.13842696629213483</v>
      </c>
      <c r="Q81" s="119">
        <f t="shared" si="46"/>
        <v>-6.2202247191011251E-2</v>
      </c>
      <c r="S81" s="147">
        <v>0.8</v>
      </c>
      <c r="T81" s="120">
        <f t="shared" si="48"/>
        <v>0.13842696629213486</v>
      </c>
      <c r="U81" s="8">
        <f t="shared" si="47"/>
        <v>2.7755575615628914E-17</v>
      </c>
    </row>
    <row r="82" spans="1:21" s="160" customFormat="1" x14ac:dyDescent="0.25">
      <c r="A82" s="170" t="s">
        <v>78</v>
      </c>
      <c r="B82" s="123" t="s">
        <v>37</v>
      </c>
      <c r="C82" s="151" t="s">
        <v>91</v>
      </c>
      <c r="D82" s="117">
        <v>0.35310000000000002</v>
      </c>
      <c r="E82" s="119">
        <v>855</v>
      </c>
      <c r="F82" s="128">
        <f t="shared" si="39"/>
        <v>24.214103653355991</v>
      </c>
      <c r="G82" s="159">
        <f t="shared" si="40"/>
        <v>24.214103653355991</v>
      </c>
      <c r="H82" s="142">
        <v>0.8</v>
      </c>
      <c r="I82" s="214">
        <f t="shared" si="41"/>
        <v>0.19371282922684796</v>
      </c>
      <c r="J82" s="119">
        <v>590</v>
      </c>
      <c r="K82" s="128">
        <f t="shared" si="42"/>
        <v>16.709147550269044</v>
      </c>
      <c r="L82" s="159">
        <f t="shared" si="43"/>
        <v>16.709147550269044</v>
      </c>
      <c r="M82" s="156">
        <f t="shared" si="44"/>
        <v>-30.99415204678364</v>
      </c>
      <c r="N82" s="168"/>
      <c r="O82" s="147">
        <v>0.8</v>
      </c>
      <c r="P82" s="120">
        <f t="shared" si="45"/>
        <v>0.13367318040215237</v>
      </c>
      <c r="Q82" s="119">
        <f t="shared" si="46"/>
        <v>-6.0039648824695591E-2</v>
      </c>
      <c r="S82" s="147">
        <v>0.8</v>
      </c>
      <c r="T82" s="120">
        <f t="shared" si="48"/>
        <v>0.13367318040215237</v>
      </c>
      <c r="U82" s="8">
        <f t="shared" si="47"/>
        <v>0</v>
      </c>
    </row>
    <row r="83" spans="1:21" s="160" customFormat="1" x14ac:dyDescent="0.25">
      <c r="A83" s="167"/>
      <c r="B83" s="177"/>
      <c r="C83" s="167"/>
      <c r="D83" s="178"/>
      <c r="E83" s="168"/>
      <c r="F83" s="179"/>
      <c r="G83" s="191"/>
      <c r="H83" s="180"/>
      <c r="I83" s="179"/>
      <c r="J83" s="168"/>
      <c r="K83" s="179"/>
      <c r="L83" s="191"/>
      <c r="M83" s="181"/>
      <c r="N83" s="168"/>
      <c r="O83" s="182"/>
      <c r="P83" s="168"/>
      <c r="Q83" s="168"/>
      <c r="S83" s="182"/>
      <c r="T83" s="168"/>
      <c r="U83" s="168"/>
    </row>
    <row r="84" spans="1:21" s="12" customFormat="1" ht="15" customHeight="1" x14ac:dyDescent="0.25">
      <c r="A84" s="58" t="s">
        <v>92</v>
      </c>
      <c r="B84" s="81"/>
      <c r="C84" s="82" t="s">
        <v>93</v>
      </c>
      <c r="D84" s="81"/>
      <c r="E84" s="83"/>
      <c r="F84" s="81"/>
      <c r="G84" s="81"/>
      <c r="H84" s="84"/>
      <c r="I84" s="81"/>
      <c r="J84" s="83"/>
      <c r="K84" s="100"/>
      <c r="L84" s="100"/>
      <c r="M84" s="101" t="s">
        <v>94</v>
      </c>
      <c r="N84" s="60"/>
      <c r="O84" s="231" t="s">
        <v>142</v>
      </c>
      <c r="P84" s="232"/>
      <c r="Q84" s="233"/>
      <c r="S84" s="231" t="s">
        <v>142</v>
      </c>
      <c r="T84" s="232"/>
      <c r="U84" s="233"/>
    </row>
    <row r="85" spans="1:21" s="11" customFormat="1" ht="15" customHeight="1" x14ac:dyDescent="0.3">
      <c r="A85" s="85" t="s">
        <v>3</v>
      </c>
      <c r="B85" s="27" t="s">
        <v>4</v>
      </c>
      <c r="C85" s="27" t="s">
        <v>3</v>
      </c>
      <c r="D85" s="28" t="s">
        <v>5</v>
      </c>
      <c r="E85" s="29" t="s">
        <v>6</v>
      </c>
      <c r="F85" s="215" t="s">
        <v>131</v>
      </c>
      <c r="G85" s="215" t="s">
        <v>132</v>
      </c>
      <c r="H85" s="221" t="s">
        <v>7</v>
      </c>
      <c r="I85" s="30" t="s">
        <v>8</v>
      </c>
      <c r="J85" s="29" t="s">
        <v>6</v>
      </c>
      <c r="K85" s="137" t="s">
        <v>133</v>
      </c>
      <c r="L85" s="124" t="s">
        <v>133</v>
      </c>
      <c r="M85" s="225" t="s">
        <v>122</v>
      </c>
      <c r="N85" s="7"/>
      <c r="O85" s="221" t="s">
        <v>9</v>
      </c>
      <c r="P85" s="30" t="s">
        <v>8</v>
      </c>
      <c r="Q85" s="224" t="s">
        <v>123</v>
      </c>
      <c r="R85" s="10"/>
      <c r="S85" s="221" t="s">
        <v>120</v>
      </c>
      <c r="T85" s="30" t="s">
        <v>8</v>
      </c>
      <c r="U85" s="224" t="s">
        <v>125</v>
      </c>
    </row>
    <row r="86" spans="1:21" s="11" customFormat="1" x14ac:dyDescent="0.3">
      <c r="A86" s="31" t="s">
        <v>10</v>
      </c>
      <c r="B86" s="31" t="s">
        <v>11</v>
      </c>
      <c r="C86" s="31" t="s">
        <v>12</v>
      </c>
      <c r="D86" s="32" t="s">
        <v>13</v>
      </c>
      <c r="E86" s="33" t="s">
        <v>14</v>
      </c>
      <c r="F86" s="216"/>
      <c r="G86" s="216"/>
      <c r="H86" s="222"/>
      <c r="I86" s="34" t="s">
        <v>17</v>
      </c>
      <c r="J86" s="33" t="s">
        <v>14</v>
      </c>
      <c r="K86" s="64" t="s">
        <v>15</v>
      </c>
      <c r="L86" s="34" t="s">
        <v>16</v>
      </c>
      <c r="M86" s="234"/>
      <c r="N86" s="7"/>
      <c r="O86" s="222"/>
      <c r="P86" s="34" t="s">
        <v>17</v>
      </c>
      <c r="Q86" s="224"/>
      <c r="R86" s="10"/>
      <c r="S86" s="222"/>
      <c r="T86" s="34" t="s">
        <v>17</v>
      </c>
      <c r="U86" s="224"/>
    </row>
    <row r="87" spans="1:21" s="11" customFormat="1" ht="26.4" x14ac:dyDescent="0.3">
      <c r="A87" s="35"/>
      <c r="B87" s="35"/>
      <c r="C87" s="35"/>
      <c r="D87" s="36" t="s">
        <v>18</v>
      </c>
      <c r="E87" s="122" t="s">
        <v>119</v>
      </c>
      <c r="F87" s="217"/>
      <c r="G87" s="217"/>
      <c r="H87" s="223"/>
      <c r="I87" s="38" t="s">
        <v>119</v>
      </c>
      <c r="J87" s="37" t="s">
        <v>20</v>
      </c>
      <c r="K87" s="65" t="s">
        <v>19</v>
      </c>
      <c r="L87" s="38" t="s">
        <v>19</v>
      </c>
      <c r="M87" s="235"/>
      <c r="N87" s="7"/>
      <c r="O87" s="223"/>
      <c r="P87" s="38" t="s">
        <v>20</v>
      </c>
      <c r="Q87" s="224"/>
      <c r="R87" s="10"/>
      <c r="S87" s="223"/>
      <c r="T87" s="38" t="s">
        <v>121</v>
      </c>
      <c r="U87" s="225"/>
    </row>
    <row r="88" spans="1:21" s="10" customFormat="1" x14ac:dyDescent="0.25">
      <c r="A88" s="1" t="s">
        <v>95</v>
      </c>
      <c r="B88" s="40" t="s">
        <v>24</v>
      </c>
      <c r="C88" s="86"/>
      <c r="D88" s="39">
        <v>15.1767</v>
      </c>
      <c r="E88" s="39">
        <v>27712.69</v>
      </c>
      <c r="F88" s="134">
        <f t="shared" ref="F88:F90" si="49">SUM(E88/D88)</f>
        <v>1826.0023588790712</v>
      </c>
      <c r="G88" s="4">
        <f t="shared" ref="G88:G90" si="50">SUM(F88)</f>
        <v>1826.0023588790712</v>
      </c>
      <c r="H88" s="139">
        <v>2</v>
      </c>
      <c r="I88" s="213">
        <f t="shared" ref="I88:I90" si="51">(G88*H88/100)</f>
        <v>36.520047177581425</v>
      </c>
      <c r="J88" s="39">
        <v>51636</v>
      </c>
      <c r="K88" s="126">
        <f>(J88*1)/D88</f>
        <v>3402.320662594635</v>
      </c>
      <c r="L88" s="6">
        <f>SUM(K88)</f>
        <v>3402.320662594635</v>
      </c>
      <c r="M88" s="66">
        <f>((K88*100)/F88)-100</f>
        <v>86.326192080234705</v>
      </c>
      <c r="N88" s="7"/>
      <c r="O88" s="139">
        <v>2</v>
      </c>
      <c r="P88" s="121">
        <f t="shared" ref="P88:P90" si="52">SUM(L88*O88/100)</f>
        <v>68.046413251892702</v>
      </c>
      <c r="Q88" s="8">
        <f>P88-I88</f>
        <v>31.526366074311277</v>
      </c>
      <c r="S88" s="139">
        <v>2</v>
      </c>
      <c r="T88" s="120">
        <f>SUM(L88*S88/100)</f>
        <v>68.046413251892702</v>
      </c>
      <c r="U88" s="8">
        <f t="shared" ref="U88:U90" si="53">SUM(T88-P88)</f>
        <v>0</v>
      </c>
    </row>
    <row r="89" spans="1:21" s="9" customFormat="1" x14ac:dyDescent="0.25">
      <c r="A89" s="1" t="s">
        <v>95</v>
      </c>
      <c r="B89" s="40" t="s">
        <v>37</v>
      </c>
      <c r="C89" s="1"/>
      <c r="D89" s="2">
        <v>14.841100000000001</v>
      </c>
      <c r="E89" s="3">
        <v>16899.68</v>
      </c>
      <c r="F89" s="134">
        <f t="shared" si="49"/>
        <v>1138.7080472471716</v>
      </c>
      <c r="G89" s="4">
        <f t="shared" si="50"/>
        <v>1138.7080472471716</v>
      </c>
      <c r="H89" s="139">
        <v>2</v>
      </c>
      <c r="I89" s="213">
        <f t="shared" si="51"/>
        <v>22.774160944943432</v>
      </c>
      <c r="J89" s="3">
        <v>35836</v>
      </c>
      <c r="K89" s="126">
        <f>(J89*1)/D89</f>
        <v>2414.6458146633336</v>
      </c>
      <c r="L89" s="6">
        <f>SUM(K89)</f>
        <v>2414.6458146633336</v>
      </c>
      <c r="M89" s="66">
        <f>((K89*100)/F89)-100</f>
        <v>112.05135245164408</v>
      </c>
      <c r="N89" s="7"/>
      <c r="O89" s="139">
        <v>2</v>
      </c>
      <c r="P89" s="121">
        <f t="shared" si="52"/>
        <v>48.292916293266671</v>
      </c>
      <c r="Q89" s="8">
        <f>P89-I89</f>
        <v>25.518755348323239</v>
      </c>
      <c r="S89" s="139">
        <v>2</v>
      </c>
      <c r="T89" s="120">
        <f>SUM(L89*S89/100)</f>
        <v>48.292916293266671</v>
      </c>
      <c r="U89" s="8">
        <f t="shared" si="53"/>
        <v>0</v>
      </c>
    </row>
    <row r="90" spans="1:21" s="9" customFormat="1" x14ac:dyDescent="0.25">
      <c r="A90" s="1" t="s">
        <v>95</v>
      </c>
      <c r="B90" s="40" t="s">
        <v>37</v>
      </c>
      <c r="C90" s="1"/>
      <c r="D90" s="2">
        <v>41.247300000000003</v>
      </c>
      <c r="E90" s="3">
        <v>17480.61</v>
      </c>
      <c r="F90" s="134">
        <f t="shared" si="49"/>
        <v>423.80010327948736</v>
      </c>
      <c r="G90" s="4">
        <f t="shared" si="50"/>
        <v>423.80010327948736</v>
      </c>
      <c r="H90" s="139">
        <v>2</v>
      </c>
      <c r="I90" s="213">
        <f t="shared" si="51"/>
        <v>8.4760020655897463</v>
      </c>
      <c r="J90" s="3">
        <v>37076</v>
      </c>
      <c r="K90" s="126">
        <f>(J90*1)/D90</f>
        <v>898.8709564019947</v>
      </c>
      <c r="L90" s="6">
        <f>SUM(K90)</f>
        <v>898.8709564019947</v>
      </c>
      <c r="M90" s="66">
        <f>((K90*100)/F90)-100</f>
        <v>112.09786157348057</v>
      </c>
      <c r="N90" s="7"/>
      <c r="O90" s="139">
        <v>2</v>
      </c>
      <c r="P90" s="121">
        <f t="shared" si="52"/>
        <v>17.977419128039895</v>
      </c>
      <c r="Q90" s="8">
        <f>P90-I90</f>
        <v>9.5014170624501482</v>
      </c>
      <c r="S90" s="139">
        <v>2</v>
      </c>
      <c r="T90" s="120">
        <f>SUM(L90*S90/100)</f>
        <v>17.977419128039895</v>
      </c>
      <c r="U90" s="8">
        <f t="shared" si="53"/>
        <v>0</v>
      </c>
    </row>
    <row r="92" spans="1:21" s="12" customFormat="1" ht="15" customHeight="1" x14ac:dyDescent="0.25">
      <c r="A92" s="58" t="s">
        <v>96</v>
      </c>
      <c r="B92" s="87"/>
      <c r="C92" s="81"/>
      <c r="D92" s="81"/>
      <c r="E92" s="83"/>
      <c r="F92" s="81"/>
      <c r="G92" s="81"/>
      <c r="H92" s="84"/>
      <c r="I92" s="81"/>
      <c r="J92" s="83"/>
      <c r="K92" s="100"/>
      <c r="L92" s="100"/>
      <c r="M92" s="101" t="s">
        <v>97</v>
      </c>
      <c r="N92" s="60"/>
      <c r="O92" s="231" t="s">
        <v>143</v>
      </c>
      <c r="P92" s="232"/>
      <c r="Q92" s="233"/>
      <c r="S92" s="231" t="s">
        <v>143</v>
      </c>
      <c r="T92" s="232"/>
      <c r="U92" s="233"/>
    </row>
    <row r="93" spans="1:21" s="11" customFormat="1" ht="15" customHeight="1" x14ac:dyDescent="0.3">
      <c r="A93" s="27" t="s">
        <v>3</v>
      </c>
      <c r="B93" s="27" t="s">
        <v>4</v>
      </c>
      <c r="C93" s="27" t="s">
        <v>3</v>
      </c>
      <c r="D93" s="28" t="s">
        <v>5</v>
      </c>
      <c r="E93" s="29" t="s">
        <v>6</v>
      </c>
      <c r="F93" s="215" t="s">
        <v>131</v>
      </c>
      <c r="G93" s="215" t="s">
        <v>132</v>
      </c>
      <c r="H93" s="221" t="s">
        <v>7</v>
      </c>
      <c r="I93" s="30" t="s">
        <v>8</v>
      </c>
      <c r="J93" s="29" t="s">
        <v>6</v>
      </c>
      <c r="K93" s="137" t="s">
        <v>133</v>
      </c>
      <c r="L93" s="124" t="s">
        <v>133</v>
      </c>
      <c r="M93" s="225" t="s">
        <v>122</v>
      </c>
      <c r="N93" s="7"/>
      <c r="O93" s="221" t="s">
        <v>9</v>
      </c>
      <c r="P93" s="30" t="s">
        <v>8</v>
      </c>
      <c r="Q93" s="224" t="s">
        <v>123</v>
      </c>
      <c r="R93" s="10"/>
      <c r="S93" s="221" t="s">
        <v>120</v>
      </c>
      <c r="T93" s="30" t="s">
        <v>8</v>
      </c>
      <c r="U93" s="224" t="s">
        <v>125</v>
      </c>
    </row>
    <row r="94" spans="1:21" s="11" customFormat="1" x14ac:dyDescent="0.3">
      <c r="A94" s="31" t="s">
        <v>10</v>
      </c>
      <c r="B94" s="31" t="s">
        <v>11</v>
      </c>
      <c r="C94" s="31" t="s">
        <v>12</v>
      </c>
      <c r="D94" s="32" t="s">
        <v>13</v>
      </c>
      <c r="E94" s="33" t="s">
        <v>14</v>
      </c>
      <c r="F94" s="216"/>
      <c r="G94" s="216"/>
      <c r="H94" s="222"/>
      <c r="I94" s="34" t="s">
        <v>17</v>
      </c>
      <c r="J94" s="33" t="s">
        <v>14</v>
      </c>
      <c r="K94" s="64" t="s">
        <v>15</v>
      </c>
      <c r="L94" s="34" t="s">
        <v>16</v>
      </c>
      <c r="M94" s="234"/>
      <c r="N94" s="7"/>
      <c r="O94" s="222"/>
      <c r="P94" s="34" t="s">
        <v>17</v>
      </c>
      <c r="Q94" s="224"/>
      <c r="R94" s="10"/>
      <c r="S94" s="222"/>
      <c r="T94" s="34" t="s">
        <v>17</v>
      </c>
      <c r="U94" s="224"/>
    </row>
    <row r="95" spans="1:21" s="11" customFormat="1" ht="26.4" x14ac:dyDescent="0.3">
      <c r="A95" s="35"/>
      <c r="B95" s="35"/>
      <c r="C95" s="35"/>
      <c r="D95" s="36" t="s">
        <v>18</v>
      </c>
      <c r="E95" s="122" t="s">
        <v>119</v>
      </c>
      <c r="F95" s="217"/>
      <c r="G95" s="217"/>
      <c r="H95" s="223"/>
      <c r="I95" s="38" t="s">
        <v>119</v>
      </c>
      <c r="J95" s="37" t="s">
        <v>20</v>
      </c>
      <c r="K95" s="65" t="s">
        <v>19</v>
      </c>
      <c r="L95" s="38" t="s">
        <v>19</v>
      </c>
      <c r="M95" s="235"/>
      <c r="N95" s="7"/>
      <c r="O95" s="223"/>
      <c r="P95" s="38" t="s">
        <v>20</v>
      </c>
      <c r="Q95" s="224"/>
      <c r="R95" s="10"/>
      <c r="S95" s="223"/>
      <c r="T95" s="38" t="s">
        <v>121</v>
      </c>
      <c r="U95" s="225"/>
    </row>
    <row r="96" spans="1:21" s="9" customFormat="1" x14ac:dyDescent="0.25">
      <c r="A96" s="88" t="s">
        <v>98</v>
      </c>
      <c r="B96" s="40" t="s">
        <v>24</v>
      </c>
      <c r="C96" s="1">
        <v>319</v>
      </c>
      <c r="D96" s="2">
        <v>6.4393000000000002</v>
      </c>
      <c r="E96" s="89">
        <v>160522.56</v>
      </c>
      <c r="F96" s="134">
        <f>SUM(E96/D96)</f>
        <v>24928.572981535257</v>
      </c>
      <c r="G96" s="4">
        <f>SUM(F96)</f>
        <v>24928.572981535257</v>
      </c>
      <c r="H96" s="142">
        <v>0.4</v>
      </c>
      <c r="I96" s="213">
        <f>(G96*H96/100)</f>
        <v>99.71429192614103</v>
      </c>
      <c r="J96" s="46">
        <f>SUM(E96+(E96*34/100))</f>
        <v>215100.2304</v>
      </c>
      <c r="K96" s="127">
        <f>(J96*1)/D96</f>
        <v>33404.287795257245</v>
      </c>
      <c r="L96" s="57">
        <f>SUM(K96)</f>
        <v>33404.287795257245</v>
      </c>
      <c r="M96" s="76">
        <f>((K96*100)/F96)-100</f>
        <v>34</v>
      </c>
      <c r="N96" s="8"/>
      <c r="O96" s="139">
        <v>0.4</v>
      </c>
      <c r="P96" s="121">
        <f>SUM(L96*O96/100)</f>
        <v>133.61715118102899</v>
      </c>
      <c r="Q96" s="8">
        <f>P96-I96</f>
        <v>33.902859254887957</v>
      </c>
      <c r="S96" s="139">
        <v>0.4</v>
      </c>
      <c r="T96" s="120">
        <f>SUM(L96*S96/100)</f>
        <v>133.61715118102899</v>
      </c>
      <c r="U96" s="8">
        <f t="shared" ref="U96:U136" si="54">SUM(T96-P96)</f>
        <v>0</v>
      </c>
    </row>
    <row r="97" spans="1:21" s="9" customFormat="1" x14ac:dyDescent="0.25">
      <c r="A97" s="88" t="s">
        <v>98</v>
      </c>
      <c r="B97" s="40" t="s">
        <v>27</v>
      </c>
      <c r="C97" s="1">
        <v>319</v>
      </c>
      <c r="D97" s="2">
        <v>1.2028000000000001</v>
      </c>
      <c r="E97" s="89">
        <v>13189.4</v>
      </c>
      <c r="F97" s="134">
        <f>SUM(E97/D97)</f>
        <v>10965.580312603923</v>
      </c>
      <c r="G97" s="4">
        <f>SUM(F97)</f>
        <v>10965.580312603923</v>
      </c>
      <c r="H97" s="142">
        <v>0.4</v>
      </c>
      <c r="I97" s="213">
        <f>(G97*H97/100)</f>
        <v>43.86232125041569</v>
      </c>
      <c r="J97" s="46">
        <f>SUM(E97+(E97*34/100))</f>
        <v>17673.795999999998</v>
      </c>
      <c r="K97" s="127">
        <f>(J97*1)/D97</f>
        <v>14693.877618889255</v>
      </c>
      <c r="L97" s="57">
        <f>SUM(K97)</f>
        <v>14693.877618889255</v>
      </c>
      <c r="M97" s="76">
        <f>((K97*100)/F97)-100</f>
        <v>33.999999999999972</v>
      </c>
      <c r="N97" s="8"/>
      <c r="O97" s="139">
        <v>0.4</v>
      </c>
      <c r="P97" s="121">
        <f>SUM(L97*O97/100)</f>
        <v>58.77551047555702</v>
      </c>
      <c r="Q97" s="8">
        <f>P97-I97</f>
        <v>14.91318922514133</v>
      </c>
      <c r="S97" s="139">
        <v>0.4</v>
      </c>
      <c r="T97" s="120">
        <f>SUM(L97*S97/100)</f>
        <v>58.77551047555702</v>
      </c>
      <c r="U97" s="8">
        <f t="shared" si="54"/>
        <v>0</v>
      </c>
    </row>
    <row r="98" spans="1:21" s="9" customFormat="1" x14ac:dyDescent="0.25">
      <c r="A98" s="90" t="s">
        <v>98</v>
      </c>
      <c r="B98" s="40" t="s">
        <v>27</v>
      </c>
      <c r="C98" s="1">
        <v>319</v>
      </c>
      <c r="D98" s="2">
        <v>0.40989999999999999</v>
      </c>
      <c r="E98" s="91">
        <v>7573.72</v>
      </c>
      <c r="F98" s="134">
        <f>SUM(E98/D98)</f>
        <v>18476.994388875337</v>
      </c>
      <c r="G98" s="4">
        <f>SUM(F98)</f>
        <v>18476.994388875337</v>
      </c>
      <c r="H98" s="142">
        <v>0.4</v>
      </c>
      <c r="I98" s="213">
        <f>(G98*H98/100)</f>
        <v>73.907977555501347</v>
      </c>
      <c r="J98" s="46">
        <f>SUM(E98+(E98*34/100))</f>
        <v>10148.784800000001</v>
      </c>
      <c r="K98" s="127">
        <f>(J98*1)/D98</f>
        <v>24759.172481092952</v>
      </c>
      <c r="L98" s="57">
        <f>SUM(K98)</f>
        <v>24759.172481092952</v>
      </c>
      <c r="M98" s="76">
        <f>((K98*100)/F98)-100</f>
        <v>34</v>
      </c>
      <c r="N98" s="8"/>
      <c r="O98" s="139">
        <v>0.4</v>
      </c>
      <c r="P98" s="121">
        <f>SUM(L98*O98/100)</f>
        <v>99.036689924371828</v>
      </c>
      <c r="Q98" s="8">
        <f>P98-I98</f>
        <v>25.128712368870481</v>
      </c>
      <c r="S98" s="139">
        <v>0.4</v>
      </c>
      <c r="T98" s="120">
        <f>SUM(L98*S98/100)</f>
        <v>99.036689924371828</v>
      </c>
      <c r="U98" s="8">
        <f t="shared" si="54"/>
        <v>0</v>
      </c>
    </row>
    <row r="99" spans="1:21" s="171" customFormat="1" x14ac:dyDescent="0.3">
      <c r="A99" s="172"/>
      <c r="B99" s="172"/>
      <c r="C99" s="172"/>
      <c r="D99" s="173"/>
      <c r="E99" s="125"/>
      <c r="F99" s="175"/>
      <c r="G99" s="175"/>
      <c r="H99" s="186"/>
      <c r="I99" s="175"/>
      <c r="J99" s="125"/>
      <c r="K99" s="115"/>
      <c r="L99" s="175"/>
      <c r="M99" s="174"/>
      <c r="N99" s="114"/>
      <c r="O99" s="186"/>
      <c r="P99" s="175"/>
      <c r="Q99" s="210"/>
      <c r="S99" s="186"/>
      <c r="T99" s="175"/>
      <c r="U99" s="119">
        <f t="shared" si="54"/>
        <v>0</v>
      </c>
    </row>
    <row r="100" spans="1:21" s="11" customFormat="1" x14ac:dyDescent="0.25">
      <c r="A100" s="47" t="s">
        <v>99</v>
      </c>
      <c r="B100" s="92" t="s">
        <v>24</v>
      </c>
      <c r="C100" s="93">
        <v>304</v>
      </c>
      <c r="D100" s="94">
        <v>0.85389999999999999</v>
      </c>
      <c r="E100" s="94">
        <v>1493.48</v>
      </c>
      <c r="F100" s="134">
        <f t="shared" ref="F100:F109" si="55">SUM(E100/D100)</f>
        <v>1749.0104227661318</v>
      </c>
      <c r="G100" s="95">
        <f t="shared" ref="G100:G109" si="56">SUM(F100)</f>
        <v>1749.0104227661318</v>
      </c>
      <c r="H100" s="139">
        <v>0.8</v>
      </c>
      <c r="I100" s="213">
        <f t="shared" ref="I100:I109" si="57">(G100*H100/100)</f>
        <v>13.992083382129056</v>
      </c>
      <c r="J100" s="102">
        <f t="shared" ref="J100:J109" si="58">SUM(E100+(E100*43/100))</f>
        <v>2135.6764000000003</v>
      </c>
      <c r="K100" s="127">
        <f t="shared" ref="K100:K109" si="59">(J100*1)/D100</f>
        <v>2501.0849045555688</v>
      </c>
      <c r="L100" s="103">
        <f t="shared" ref="L100:L109" si="60">SUM(K100)</f>
        <v>2501.0849045555688</v>
      </c>
      <c r="M100" s="104">
        <f t="shared" ref="M100:M109" si="61">((K100*100)/F100)-100</f>
        <v>43</v>
      </c>
      <c r="N100" s="70"/>
      <c r="O100" s="139">
        <v>0.8</v>
      </c>
      <c r="P100" s="121">
        <f t="shared" ref="P100:P109" si="62">SUM(L100*O100/100)</f>
        <v>20.00867923644455</v>
      </c>
      <c r="Q100" s="106">
        <f t="shared" ref="Q100:Q109" si="63">P100-I100</f>
        <v>6.0165958543154936</v>
      </c>
      <c r="S100" s="139">
        <v>0.8</v>
      </c>
      <c r="T100" s="120">
        <f t="shared" ref="T100:T109" si="64">SUM(L100*S100/100)</f>
        <v>20.00867923644455</v>
      </c>
      <c r="U100" s="8">
        <f t="shared" si="54"/>
        <v>0</v>
      </c>
    </row>
    <row r="101" spans="1:21" s="12" customFormat="1" x14ac:dyDescent="0.25">
      <c r="A101" s="47" t="s">
        <v>99</v>
      </c>
      <c r="B101" s="92" t="s">
        <v>37</v>
      </c>
      <c r="C101" s="93">
        <v>304</v>
      </c>
      <c r="D101" s="96">
        <v>3.0966</v>
      </c>
      <c r="E101" s="97">
        <v>3255.68</v>
      </c>
      <c r="F101" s="134">
        <f t="shared" si="55"/>
        <v>1051.3724730349415</v>
      </c>
      <c r="G101" s="95">
        <f t="shared" si="56"/>
        <v>1051.3724730349415</v>
      </c>
      <c r="H101" s="139">
        <v>0.8</v>
      </c>
      <c r="I101" s="213">
        <f t="shared" si="57"/>
        <v>8.4109797842795331</v>
      </c>
      <c r="J101" s="102">
        <f t="shared" si="58"/>
        <v>4655.6224000000002</v>
      </c>
      <c r="K101" s="127">
        <f t="shared" si="59"/>
        <v>1503.4626364399664</v>
      </c>
      <c r="L101" s="103">
        <f t="shared" si="60"/>
        <v>1503.4626364399664</v>
      </c>
      <c r="M101" s="104">
        <f t="shared" si="61"/>
        <v>43</v>
      </c>
      <c r="N101" s="70"/>
      <c r="O101" s="139">
        <v>0.8</v>
      </c>
      <c r="P101" s="121">
        <f t="shared" si="62"/>
        <v>12.027701091519733</v>
      </c>
      <c r="Q101" s="106">
        <f t="shared" si="63"/>
        <v>3.6167213072401996</v>
      </c>
      <c r="S101" s="139">
        <v>0.8</v>
      </c>
      <c r="T101" s="120">
        <f t="shared" si="64"/>
        <v>12.027701091519733</v>
      </c>
      <c r="U101" s="8">
        <f t="shared" si="54"/>
        <v>0</v>
      </c>
    </row>
    <row r="102" spans="1:21" s="12" customFormat="1" x14ac:dyDescent="0.25">
      <c r="A102" s="116" t="s">
        <v>100</v>
      </c>
      <c r="B102" s="123" t="s">
        <v>23</v>
      </c>
      <c r="C102" s="132">
        <v>305</v>
      </c>
      <c r="D102" s="96">
        <v>0.13449</v>
      </c>
      <c r="E102" s="97">
        <v>221.19</v>
      </c>
      <c r="F102" s="134">
        <f t="shared" si="55"/>
        <v>1644.6575953602498</v>
      </c>
      <c r="G102" s="95">
        <f t="shared" si="56"/>
        <v>1644.6575953602498</v>
      </c>
      <c r="H102" s="139">
        <v>0.8</v>
      </c>
      <c r="I102" s="213">
        <f t="shared" si="57"/>
        <v>13.157260762881998</v>
      </c>
      <c r="J102" s="102">
        <f t="shared" si="58"/>
        <v>316.30169999999998</v>
      </c>
      <c r="K102" s="127">
        <f t="shared" si="59"/>
        <v>2351.8603613651571</v>
      </c>
      <c r="L102" s="103">
        <f t="shared" si="60"/>
        <v>2351.8603613651571</v>
      </c>
      <c r="M102" s="104">
        <f t="shared" si="61"/>
        <v>42.999999999999972</v>
      </c>
      <c r="N102" s="70"/>
      <c r="O102" s="139">
        <v>0.8</v>
      </c>
      <c r="P102" s="121">
        <f t="shared" si="62"/>
        <v>18.814882890921258</v>
      </c>
      <c r="Q102" s="106">
        <f t="shared" si="63"/>
        <v>5.6576221280392591</v>
      </c>
      <c r="S102" s="139">
        <v>0.8</v>
      </c>
      <c r="T102" s="120">
        <f t="shared" si="64"/>
        <v>18.814882890921258</v>
      </c>
      <c r="U102" s="8">
        <f t="shared" si="54"/>
        <v>0</v>
      </c>
    </row>
    <row r="103" spans="1:21" s="12" customFormat="1" x14ac:dyDescent="0.25">
      <c r="A103" s="116" t="s">
        <v>100</v>
      </c>
      <c r="B103" s="123" t="s">
        <v>27</v>
      </c>
      <c r="C103" s="132">
        <v>305</v>
      </c>
      <c r="D103" s="96">
        <v>7.0000000000000001E-3</v>
      </c>
      <c r="E103" s="97">
        <v>13.26</v>
      </c>
      <c r="F103" s="134">
        <f t="shared" si="55"/>
        <v>1894.2857142857142</v>
      </c>
      <c r="G103" s="95">
        <f t="shared" si="56"/>
        <v>1894.2857142857142</v>
      </c>
      <c r="H103" s="139">
        <v>0.8</v>
      </c>
      <c r="I103" s="213">
        <f t="shared" si="57"/>
        <v>15.154285714285715</v>
      </c>
      <c r="J103" s="102">
        <f t="shared" si="58"/>
        <v>18.9618</v>
      </c>
      <c r="K103" s="127">
        <f t="shared" si="59"/>
        <v>2708.8285714285712</v>
      </c>
      <c r="L103" s="103">
        <f t="shared" si="60"/>
        <v>2708.8285714285712</v>
      </c>
      <c r="M103" s="104">
        <f t="shared" si="61"/>
        <v>42.999999999999972</v>
      </c>
      <c r="N103" s="70"/>
      <c r="O103" s="139">
        <v>0.8</v>
      </c>
      <c r="P103" s="121">
        <f t="shared" si="62"/>
        <v>21.670628571428569</v>
      </c>
      <c r="Q103" s="106">
        <f t="shared" si="63"/>
        <v>6.5163428571428543</v>
      </c>
      <c r="S103" s="139">
        <v>0.8</v>
      </c>
      <c r="T103" s="120">
        <f t="shared" si="64"/>
        <v>21.670628571428569</v>
      </c>
      <c r="U103" s="8">
        <f t="shared" si="54"/>
        <v>0</v>
      </c>
    </row>
    <row r="104" spans="1:21" s="12" customFormat="1" x14ac:dyDescent="0.25">
      <c r="A104" s="116" t="s">
        <v>100</v>
      </c>
      <c r="B104" s="123" t="s">
        <v>37</v>
      </c>
      <c r="C104" s="132">
        <v>305</v>
      </c>
      <c r="D104" s="96">
        <v>1.1842999999999999</v>
      </c>
      <c r="E104" s="97">
        <v>1463.63</v>
      </c>
      <c r="F104" s="134">
        <f t="shared" si="55"/>
        <v>1235.8608460694084</v>
      </c>
      <c r="G104" s="95">
        <f t="shared" si="56"/>
        <v>1235.8608460694084</v>
      </c>
      <c r="H104" s="139">
        <v>0.8</v>
      </c>
      <c r="I104" s="213">
        <f t="shared" si="57"/>
        <v>9.8868867685552679</v>
      </c>
      <c r="J104" s="102">
        <f t="shared" si="58"/>
        <v>2092.9909000000002</v>
      </c>
      <c r="K104" s="127">
        <f t="shared" si="59"/>
        <v>1767.2810098792538</v>
      </c>
      <c r="L104" s="103">
        <f t="shared" si="60"/>
        <v>1767.2810098792538</v>
      </c>
      <c r="M104" s="104">
        <f t="shared" si="61"/>
        <v>42.999999999999972</v>
      </c>
      <c r="N104" s="70"/>
      <c r="O104" s="139">
        <v>0.8</v>
      </c>
      <c r="P104" s="121">
        <f t="shared" si="62"/>
        <v>14.138248079034032</v>
      </c>
      <c r="Q104" s="106">
        <f t="shared" si="63"/>
        <v>4.2513613104787638</v>
      </c>
      <c r="S104" s="139">
        <v>0.8</v>
      </c>
      <c r="T104" s="120">
        <f t="shared" si="64"/>
        <v>14.138248079034032</v>
      </c>
      <c r="U104" s="8">
        <f t="shared" si="54"/>
        <v>0</v>
      </c>
    </row>
    <row r="105" spans="1:21" s="12" customFormat="1" x14ac:dyDescent="0.25">
      <c r="A105" s="116" t="s">
        <v>101</v>
      </c>
      <c r="B105" s="123" t="s">
        <v>24</v>
      </c>
      <c r="C105" s="116">
        <v>306</v>
      </c>
      <c r="D105" s="96">
        <v>1.2509999999999999</v>
      </c>
      <c r="E105" s="97">
        <v>2218.96</v>
      </c>
      <c r="F105" s="134">
        <f t="shared" si="55"/>
        <v>1773.7490007993606</v>
      </c>
      <c r="G105" s="95">
        <f t="shared" si="56"/>
        <v>1773.7490007993606</v>
      </c>
      <c r="H105" s="139">
        <v>0.8</v>
      </c>
      <c r="I105" s="213">
        <f t="shared" si="57"/>
        <v>14.189992006394887</v>
      </c>
      <c r="J105" s="102">
        <f t="shared" si="58"/>
        <v>3173.1127999999999</v>
      </c>
      <c r="K105" s="127">
        <f t="shared" si="59"/>
        <v>2536.4610711430855</v>
      </c>
      <c r="L105" s="103">
        <f t="shared" si="60"/>
        <v>2536.4610711430855</v>
      </c>
      <c r="M105" s="104">
        <f t="shared" si="61"/>
        <v>43</v>
      </c>
      <c r="N105" s="70"/>
      <c r="O105" s="139">
        <v>0.8</v>
      </c>
      <c r="P105" s="121">
        <f t="shared" si="62"/>
        <v>20.291688569144686</v>
      </c>
      <c r="Q105" s="106">
        <f t="shared" si="63"/>
        <v>6.1016965627497992</v>
      </c>
      <c r="S105" s="139">
        <v>0.8</v>
      </c>
      <c r="T105" s="120">
        <f t="shared" si="64"/>
        <v>20.291688569144686</v>
      </c>
      <c r="U105" s="8">
        <f t="shared" si="54"/>
        <v>0</v>
      </c>
    </row>
    <row r="106" spans="1:21" s="12" customFormat="1" x14ac:dyDescent="0.25">
      <c r="A106" s="116" t="s">
        <v>101</v>
      </c>
      <c r="B106" s="123" t="s">
        <v>27</v>
      </c>
      <c r="C106" s="116">
        <v>306</v>
      </c>
      <c r="D106" s="96">
        <v>1.6467000000000001</v>
      </c>
      <c r="E106" s="97">
        <v>2218.81</v>
      </c>
      <c r="F106" s="134">
        <f t="shared" si="55"/>
        <v>1347.4281897127587</v>
      </c>
      <c r="G106" s="95">
        <f t="shared" si="56"/>
        <v>1347.4281897127587</v>
      </c>
      <c r="H106" s="139">
        <v>0.8</v>
      </c>
      <c r="I106" s="213">
        <f t="shared" si="57"/>
        <v>10.779425517702071</v>
      </c>
      <c r="J106" s="102">
        <f t="shared" si="58"/>
        <v>3172.8982999999998</v>
      </c>
      <c r="K106" s="127">
        <f t="shared" si="59"/>
        <v>1926.8223112892449</v>
      </c>
      <c r="L106" s="103">
        <f t="shared" si="60"/>
        <v>1926.8223112892449</v>
      </c>
      <c r="M106" s="104">
        <f t="shared" si="61"/>
        <v>43</v>
      </c>
      <c r="N106" s="70"/>
      <c r="O106" s="139">
        <v>0.8</v>
      </c>
      <c r="P106" s="121">
        <f t="shared" si="62"/>
        <v>15.414578490313961</v>
      </c>
      <c r="Q106" s="106">
        <f t="shared" si="63"/>
        <v>4.6351529726118894</v>
      </c>
      <c r="S106" s="139">
        <v>0.8</v>
      </c>
      <c r="T106" s="120">
        <f t="shared" si="64"/>
        <v>15.414578490313961</v>
      </c>
      <c r="U106" s="8">
        <f t="shared" si="54"/>
        <v>0</v>
      </c>
    </row>
    <row r="107" spans="1:21" s="12" customFormat="1" x14ac:dyDescent="0.25">
      <c r="A107" s="116" t="s">
        <v>101</v>
      </c>
      <c r="B107" s="123" t="s">
        <v>37</v>
      </c>
      <c r="C107" s="116">
        <v>306</v>
      </c>
      <c r="D107" s="96">
        <v>5.2933000000000003</v>
      </c>
      <c r="E107" s="97">
        <v>6327.45</v>
      </c>
      <c r="F107" s="134">
        <f t="shared" si="55"/>
        <v>1195.3696181965881</v>
      </c>
      <c r="G107" s="95">
        <f t="shared" si="56"/>
        <v>1195.3696181965881</v>
      </c>
      <c r="H107" s="139">
        <v>0.8</v>
      </c>
      <c r="I107" s="213">
        <f t="shared" si="57"/>
        <v>9.5629569455727044</v>
      </c>
      <c r="J107" s="102">
        <f t="shared" si="58"/>
        <v>9048.2534999999989</v>
      </c>
      <c r="K107" s="127">
        <f t="shared" si="59"/>
        <v>1709.3785540211206</v>
      </c>
      <c r="L107" s="103">
        <f t="shared" si="60"/>
        <v>1709.3785540211206</v>
      </c>
      <c r="M107" s="104">
        <f t="shared" si="61"/>
        <v>42.999999999999972</v>
      </c>
      <c r="N107" s="70"/>
      <c r="O107" s="139">
        <v>0.8</v>
      </c>
      <c r="P107" s="121">
        <f t="shared" si="62"/>
        <v>13.675028432168965</v>
      </c>
      <c r="Q107" s="106">
        <f t="shared" si="63"/>
        <v>4.1120714865962604</v>
      </c>
      <c r="S107" s="139">
        <v>0.8</v>
      </c>
      <c r="T107" s="120">
        <f t="shared" si="64"/>
        <v>13.675028432168965</v>
      </c>
      <c r="U107" s="8">
        <f t="shared" si="54"/>
        <v>0</v>
      </c>
    </row>
    <row r="108" spans="1:21" s="12" customFormat="1" x14ac:dyDescent="0.25">
      <c r="A108" s="116" t="s">
        <v>102</v>
      </c>
      <c r="B108" s="123" t="s">
        <v>24</v>
      </c>
      <c r="C108" s="116">
        <v>307</v>
      </c>
      <c r="D108" s="96">
        <v>14.995200000000001</v>
      </c>
      <c r="E108" s="97">
        <v>22427.94</v>
      </c>
      <c r="F108" s="134">
        <f t="shared" si="55"/>
        <v>1495.6746158770804</v>
      </c>
      <c r="G108" s="95">
        <f t="shared" si="56"/>
        <v>1495.6746158770804</v>
      </c>
      <c r="H108" s="139">
        <v>0.8</v>
      </c>
      <c r="I108" s="213">
        <f t="shared" si="57"/>
        <v>11.965396927016643</v>
      </c>
      <c r="J108" s="102">
        <f t="shared" si="58"/>
        <v>32071.9542</v>
      </c>
      <c r="K108" s="127">
        <f t="shared" si="59"/>
        <v>2138.8147007042253</v>
      </c>
      <c r="L108" s="103">
        <f t="shared" si="60"/>
        <v>2138.8147007042253</v>
      </c>
      <c r="M108" s="104">
        <f t="shared" si="61"/>
        <v>43.000000000000028</v>
      </c>
      <c r="N108" s="70"/>
      <c r="O108" s="139">
        <v>0.8</v>
      </c>
      <c r="P108" s="121">
        <f t="shared" si="62"/>
        <v>17.110517605633802</v>
      </c>
      <c r="Q108" s="106">
        <f t="shared" si="63"/>
        <v>5.1451206786171593</v>
      </c>
      <c r="S108" s="139">
        <v>0.8</v>
      </c>
      <c r="T108" s="120">
        <f t="shared" si="64"/>
        <v>17.110517605633802</v>
      </c>
      <c r="U108" s="8">
        <f t="shared" si="54"/>
        <v>0</v>
      </c>
    </row>
    <row r="109" spans="1:21" s="12" customFormat="1" x14ac:dyDescent="0.25">
      <c r="A109" s="116" t="s">
        <v>102</v>
      </c>
      <c r="B109" s="123" t="s">
        <v>27</v>
      </c>
      <c r="C109" s="116">
        <v>307</v>
      </c>
      <c r="D109" s="96">
        <v>1.2463200000000001</v>
      </c>
      <c r="E109" s="97">
        <v>1800.41</v>
      </c>
      <c r="F109" s="134">
        <f t="shared" si="55"/>
        <v>1444.5808460106553</v>
      </c>
      <c r="G109" s="95">
        <f t="shared" si="56"/>
        <v>1444.5808460106553</v>
      </c>
      <c r="H109" s="139">
        <v>0.8</v>
      </c>
      <c r="I109" s="213">
        <f t="shared" si="57"/>
        <v>11.556646768085242</v>
      </c>
      <c r="J109" s="102">
        <f t="shared" si="58"/>
        <v>2574.5862999999999</v>
      </c>
      <c r="K109" s="127">
        <f t="shared" si="59"/>
        <v>2065.7506097952369</v>
      </c>
      <c r="L109" s="103">
        <f t="shared" si="60"/>
        <v>2065.7506097952369</v>
      </c>
      <c r="M109" s="104">
        <f t="shared" si="61"/>
        <v>43</v>
      </c>
      <c r="N109" s="70"/>
      <c r="O109" s="139">
        <v>0.8</v>
      </c>
      <c r="P109" s="121">
        <f t="shared" si="62"/>
        <v>16.526004878361896</v>
      </c>
      <c r="Q109" s="106">
        <f t="shared" si="63"/>
        <v>4.9693581102766533</v>
      </c>
      <c r="S109" s="139">
        <v>0.8</v>
      </c>
      <c r="T109" s="120">
        <f t="shared" si="64"/>
        <v>16.526004878361896</v>
      </c>
      <c r="U109" s="8">
        <f t="shared" si="54"/>
        <v>0</v>
      </c>
    </row>
    <row r="110" spans="1:21" s="160" customFormat="1" x14ac:dyDescent="0.25">
      <c r="A110" s="116"/>
      <c r="B110" s="123"/>
      <c r="C110" s="116"/>
      <c r="D110" s="117"/>
      <c r="E110" s="111"/>
      <c r="F110" s="112"/>
      <c r="G110" s="112"/>
      <c r="H110" s="118"/>
      <c r="I110" s="113"/>
      <c r="J110" s="135"/>
      <c r="K110" s="155"/>
      <c r="L110" s="155"/>
      <c r="M110" s="156"/>
      <c r="N110" s="114"/>
      <c r="O110" s="118"/>
      <c r="P110" s="119"/>
      <c r="Q110" s="119"/>
      <c r="S110" s="192"/>
      <c r="T110" s="115"/>
      <c r="U110" s="119">
        <f t="shared" si="54"/>
        <v>0</v>
      </c>
    </row>
    <row r="111" spans="1:21" s="12" customFormat="1" x14ac:dyDescent="0.25">
      <c r="A111" s="116" t="s">
        <v>103</v>
      </c>
      <c r="B111" s="123" t="s">
        <v>27</v>
      </c>
      <c r="C111" s="116" t="s">
        <v>145</v>
      </c>
      <c r="D111" s="96">
        <v>14.395799999999999</v>
      </c>
      <c r="E111" s="97">
        <v>14100</v>
      </c>
      <c r="F111" s="134">
        <f t="shared" ref="F111" si="65">SUM(E111/D111)</f>
        <v>979.45234026591095</v>
      </c>
      <c r="G111" s="95">
        <f t="shared" ref="G111:G124" si="66">SUM(F111)</f>
        <v>979.45234026591095</v>
      </c>
      <c r="H111" s="140">
        <v>0.6</v>
      </c>
      <c r="I111" s="213">
        <f t="shared" ref="I111:I123" si="67">(G111*H111/100)</f>
        <v>5.8767140415954655</v>
      </c>
      <c r="J111" s="97">
        <v>27900</v>
      </c>
      <c r="K111" s="127">
        <f t="shared" ref="K111:K136" si="68">(J111*1)/D111</f>
        <v>1938.0652690368024</v>
      </c>
      <c r="L111" s="103">
        <f t="shared" ref="L111:L136" si="69">SUM(K111)</f>
        <v>1938.0652690368024</v>
      </c>
      <c r="M111" s="104">
        <f t="shared" ref="M111:M136" si="70">((K111*100)/F111)-100</f>
        <v>97.872340425531888</v>
      </c>
      <c r="N111" s="70"/>
      <c r="O111" s="140">
        <v>0.6</v>
      </c>
      <c r="P111" s="121">
        <f t="shared" ref="P111:P123" si="71">SUM(L111*O111/100)</f>
        <v>11.628391614220813</v>
      </c>
      <c r="Q111" s="106">
        <f t="shared" ref="Q111:Q136" si="72">P111-I111</f>
        <v>5.751677572625348</v>
      </c>
      <c r="S111" s="140">
        <v>0.6</v>
      </c>
      <c r="T111" s="120">
        <f t="shared" ref="T111:T123" si="73">SUM(L111*S111/100)</f>
        <v>11.628391614220813</v>
      </c>
      <c r="U111" s="8">
        <f t="shared" si="54"/>
        <v>0</v>
      </c>
    </row>
    <row r="112" spans="1:21" s="12" customFormat="1" x14ac:dyDescent="0.25">
      <c r="A112" s="116" t="s">
        <v>103</v>
      </c>
      <c r="B112" s="123" t="s">
        <v>37</v>
      </c>
      <c r="C112" s="116" t="s">
        <v>104</v>
      </c>
      <c r="D112" s="96">
        <v>7.4300000000000005E-2</v>
      </c>
      <c r="E112" s="97">
        <v>85</v>
      </c>
      <c r="F112" s="134">
        <f t="shared" ref="F112:F124" si="74">SUM(E112/D112)</f>
        <v>1144.0107671601613</v>
      </c>
      <c r="G112" s="95">
        <f t="shared" si="66"/>
        <v>1144.0107671601613</v>
      </c>
      <c r="H112" s="140">
        <v>0.6</v>
      </c>
      <c r="I112" s="213">
        <f t="shared" si="67"/>
        <v>6.8640646029609673</v>
      </c>
      <c r="J112" s="97">
        <v>165</v>
      </c>
      <c r="K112" s="127">
        <f t="shared" si="68"/>
        <v>2220.7267833109017</v>
      </c>
      <c r="L112" s="103">
        <f t="shared" si="69"/>
        <v>2220.7267833109017</v>
      </c>
      <c r="M112" s="104">
        <f t="shared" si="70"/>
        <v>94.117647058823565</v>
      </c>
      <c r="N112" s="70"/>
      <c r="O112" s="140">
        <v>0.6</v>
      </c>
      <c r="P112" s="121">
        <f t="shared" si="71"/>
        <v>13.32436069986541</v>
      </c>
      <c r="Q112" s="106">
        <f t="shared" si="72"/>
        <v>6.4602960969044432</v>
      </c>
      <c r="S112" s="140">
        <v>0.6</v>
      </c>
      <c r="T112" s="120">
        <f t="shared" si="73"/>
        <v>13.32436069986541</v>
      </c>
      <c r="U112" s="8">
        <f t="shared" si="54"/>
        <v>0</v>
      </c>
    </row>
    <row r="113" spans="1:21" s="12" customFormat="1" x14ac:dyDescent="0.25">
      <c r="A113" s="116" t="s">
        <v>105</v>
      </c>
      <c r="B113" s="123" t="s">
        <v>24</v>
      </c>
      <c r="C113" s="116" t="s">
        <v>106</v>
      </c>
      <c r="D113" s="96">
        <v>3.1</v>
      </c>
      <c r="E113" s="97">
        <v>6060</v>
      </c>
      <c r="F113" s="134">
        <f t="shared" si="74"/>
        <v>1954.8387096774193</v>
      </c>
      <c r="G113" s="95">
        <f t="shared" si="66"/>
        <v>1954.8387096774193</v>
      </c>
      <c r="H113" s="140">
        <v>0.6</v>
      </c>
      <c r="I113" s="213">
        <f t="shared" si="67"/>
        <v>11.729032258064514</v>
      </c>
      <c r="J113" s="102">
        <f>SUM(E113+(E113*43/100))</f>
        <v>8665.7999999999993</v>
      </c>
      <c r="K113" s="126">
        <f t="shared" si="68"/>
        <v>2795.4193548387093</v>
      </c>
      <c r="L113" s="103">
        <f t="shared" si="69"/>
        <v>2795.4193548387093</v>
      </c>
      <c r="M113" s="104">
        <f t="shared" si="70"/>
        <v>42.999999999999972</v>
      </c>
      <c r="N113" s="70"/>
      <c r="O113" s="140">
        <v>0.6</v>
      </c>
      <c r="P113" s="121">
        <f t="shared" si="71"/>
        <v>16.772516129032255</v>
      </c>
      <c r="Q113" s="106">
        <f t="shared" si="72"/>
        <v>5.0434838709677408</v>
      </c>
      <c r="S113" s="140">
        <v>0.6</v>
      </c>
      <c r="T113" s="120">
        <f t="shared" si="73"/>
        <v>16.772516129032255</v>
      </c>
      <c r="U113" s="8">
        <f t="shared" si="54"/>
        <v>0</v>
      </c>
    </row>
    <row r="114" spans="1:21" s="12" customFormat="1" x14ac:dyDescent="0.25">
      <c r="A114" s="116" t="s">
        <v>105</v>
      </c>
      <c r="B114" s="123" t="s">
        <v>24</v>
      </c>
      <c r="C114" s="116"/>
      <c r="D114" s="96">
        <v>1.1000000000000001</v>
      </c>
      <c r="E114" s="97">
        <v>32100</v>
      </c>
      <c r="F114" s="134">
        <f t="shared" si="74"/>
        <v>29181.81818181818</v>
      </c>
      <c r="G114" s="95">
        <f t="shared" si="66"/>
        <v>29181.81818181818</v>
      </c>
      <c r="H114" s="140">
        <v>0.6</v>
      </c>
      <c r="I114" s="213">
        <f t="shared" si="67"/>
        <v>175.09090909090909</v>
      </c>
      <c r="J114" s="102">
        <v>39100</v>
      </c>
      <c r="K114" s="126">
        <f t="shared" si="68"/>
        <v>35545.454545454544</v>
      </c>
      <c r="L114" s="103">
        <f t="shared" si="69"/>
        <v>35545.454545454544</v>
      </c>
      <c r="M114" s="105">
        <f t="shared" si="70"/>
        <v>21.806853582554524</v>
      </c>
      <c r="N114" s="70"/>
      <c r="O114" s="140">
        <v>0.6</v>
      </c>
      <c r="P114" s="121">
        <f t="shared" si="71"/>
        <v>213.27272727272725</v>
      </c>
      <c r="Q114" s="106">
        <f t="shared" si="72"/>
        <v>38.181818181818159</v>
      </c>
      <c r="S114" s="140">
        <v>0.6</v>
      </c>
      <c r="T114" s="120">
        <f t="shared" si="73"/>
        <v>213.27272727272725</v>
      </c>
      <c r="U114" s="8">
        <f t="shared" si="54"/>
        <v>0</v>
      </c>
    </row>
    <row r="115" spans="1:21" s="12" customFormat="1" x14ac:dyDescent="0.25">
      <c r="A115" s="116" t="s">
        <v>105</v>
      </c>
      <c r="B115" s="123" t="s">
        <v>33</v>
      </c>
      <c r="C115" s="116">
        <v>311</v>
      </c>
      <c r="D115" s="96">
        <v>0.39029999999999998</v>
      </c>
      <c r="E115" s="97">
        <v>580</v>
      </c>
      <c r="F115" s="134">
        <f t="shared" si="74"/>
        <v>1486.0363822700488</v>
      </c>
      <c r="G115" s="95">
        <f t="shared" si="66"/>
        <v>1486.0363822700488</v>
      </c>
      <c r="H115" s="140">
        <v>0.6</v>
      </c>
      <c r="I115" s="213">
        <f t="shared" si="67"/>
        <v>8.9162182936202914</v>
      </c>
      <c r="J115" s="102">
        <f>SUM(E115+(E115*43/100))</f>
        <v>829.4</v>
      </c>
      <c r="K115" s="126">
        <f t="shared" si="68"/>
        <v>2125.0320266461695</v>
      </c>
      <c r="L115" s="103">
        <f t="shared" si="69"/>
        <v>2125.0320266461695</v>
      </c>
      <c r="M115" s="104">
        <f t="shared" si="70"/>
        <v>43</v>
      </c>
      <c r="N115" s="70"/>
      <c r="O115" s="140">
        <v>0.6</v>
      </c>
      <c r="P115" s="121">
        <f t="shared" si="71"/>
        <v>12.750192159877017</v>
      </c>
      <c r="Q115" s="106">
        <f t="shared" si="72"/>
        <v>3.8339738662567253</v>
      </c>
      <c r="S115" s="140">
        <v>0.6</v>
      </c>
      <c r="T115" s="120">
        <f t="shared" si="73"/>
        <v>12.750192159877017</v>
      </c>
      <c r="U115" s="8">
        <f t="shared" si="54"/>
        <v>0</v>
      </c>
    </row>
    <row r="116" spans="1:21" s="12" customFormat="1" x14ac:dyDescent="0.25">
      <c r="A116" s="116" t="s">
        <v>105</v>
      </c>
      <c r="B116" s="123" t="s">
        <v>37</v>
      </c>
      <c r="C116" s="116" t="s">
        <v>107</v>
      </c>
      <c r="D116" s="96">
        <v>34.49</v>
      </c>
      <c r="E116" s="97">
        <v>39899.21</v>
      </c>
      <c r="F116" s="134">
        <f t="shared" si="74"/>
        <v>1156.8341548274861</v>
      </c>
      <c r="G116" s="95">
        <f t="shared" si="66"/>
        <v>1156.8341548274861</v>
      </c>
      <c r="H116" s="140">
        <v>0.6</v>
      </c>
      <c r="I116" s="213">
        <f t="shared" si="67"/>
        <v>6.9410049289649169</v>
      </c>
      <c r="J116" s="102">
        <f>SUM(E116+(E116*43/100))</f>
        <v>57055.870299999995</v>
      </c>
      <c r="K116" s="126">
        <f t="shared" si="68"/>
        <v>1654.2728414033052</v>
      </c>
      <c r="L116" s="103">
        <f t="shared" si="69"/>
        <v>1654.2728414033052</v>
      </c>
      <c r="M116" s="104">
        <f t="shared" si="70"/>
        <v>43</v>
      </c>
      <c r="N116" s="70"/>
      <c r="O116" s="140">
        <v>0.6</v>
      </c>
      <c r="P116" s="121">
        <f t="shared" si="71"/>
        <v>9.92563704841983</v>
      </c>
      <c r="Q116" s="106">
        <f t="shared" si="72"/>
        <v>2.984632119454913</v>
      </c>
      <c r="S116" s="140">
        <v>0.6</v>
      </c>
      <c r="T116" s="120">
        <f t="shared" si="73"/>
        <v>9.92563704841983</v>
      </c>
      <c r="U116" s="8">
        <f t="shared" si="54"/>
        <v>0</v>
      </c>
    </row>
    <row r="117" spans="1:21" s="12" customFormat="1" x14ac:dyDescent="0.25">
      <c r="A117" s="116" t="s">
        <v>108</v>
      </c>
      <c r="B117" s="123" t="s">
        <v>21</v>
      </c>
      <c r="C117" s="116" t="s">
        <v>109</v>
      </c>
      <c r="D117" s="96">
        <v>1.0450999999999999</v>
      </c>
      <c r="E117" s="97">
        <v>66970</v>
      </c>
      <c r="F117" s="134">
        <f t="shared" si="74"/>
        <v>64079.99234523013</v>
      </c>
      <c r="G117" s="95">
        <f t="shared" si="66"/>
        <v>64079.99234523013</v>
      </c>
      <c r="H117" s="140">
        <v>0.6</v>
      </c>
      <c r="I117" s="213">
        <f t="shared" si="67"/>
        <v>384.4799540713808</v>
      </c>
      <c r="J117" s="97">
        <v>74506</v>
      </c>
      <c r="K117" s="127">
        <f t="shared" si="68"/>
        <v>71290.785570758788</v>
      </c>
      <c r="L117" s="103">
        <f t="shared" si="69"/>
        <v>71290.785570758788</v>
      </c>
      <c r="M117" s="104">
        <f t="shared" si="70"/>
        <v>11.252799761087047</v>
      </c>
      <c r="N117" s="70"/>
      <c r="O117" s="140">
        <v>0.6</v>
      </c>
      <c r="P117" s="121">
        <f t="shared" si="71"/>
        <v>427.74471342455269</v>
      </c>
      <c r="Q117" s="106">
        <f t="shared" si="72"/>
        <v>43.264759353171883</v>
      </c>
      <c r="S117" s="140">
        <v>0.6</v>
      </c>
      <c r="T117" s="120">
        <f t="shared" si="73"/>
        <v>427.74471342455269</v>
      </c>
      <c r="U117" s="8">
        <f t="shared" si="54"/>
        <v>0</v>
      </c>
    </row>
    <row r="118" spans="1:21" s="12" customFormat="1" x14ac:dyDescent="0.25">
      <c r="A118" s="116" t="s">
        <v>108</v>
      </c>
      <c r="B118" s="123" t="s">
        <v>24</v>
      </c>
      <c r="C118" s="211" t="s">
        <v>110</v>
      </c>
      <c r="D118" s="96">
        <v>6.9500000000000006E-2</v>
      </c>
      <c r="E118" s="97">
        <v>1760</v>
      </c>
      <c r="F118" s="134">
        <f t="shared" si="74"/>
        <v>25323.741007194243</v>
      </c>
      <c r="G118" s="95">
        <f t="shared" si="66"/>
        <v>25323.741007194243</v>
      </c>
      <c r="H118" s="140">
        <v>0.6</v>
      </c>
      <c r="I118" s="213">
        <f t="shared" si="67"/>
        <v>151.94244604316546</v>
      </c>
      <c r="J118" s="97">
        <v>2140</v>
      </c>
      <c r="K118" s="127">
        <f t="shared" si="68"/>
        <v>30791.366906474817</v>
      </c>
      <c r="L118" s="103">
        <f t="shared" si="69"/>
        <v>30791.366906474817</v>
      </c>
      <c r="M118" s="104">
        <f t="shared" si="70"/>
        <v>21.590909090909093</v>
      </c>
      <c r="N118" s="70"/>
      <c r="O118" s="140">
        <v>0.6</v>
      </c>
      <c r="P118" s="121">
        <f t="shared" si="71"/>
        <v>184.74820143884889</v>
      </c>
      <c r="Q118" s="106">
        <f t="shared" si="72"/>
        <v>32.805755395683434</v>
      </c>
      <c r="S118" s="140">
        <v>0.6</v>
      </c>
      <c r="T118" s="120">
        <f t="shared" si="73"/>
        <v>184.74820143884889</v>
      </c>
      <c r="U118" s="8">
        <f t="shared" si="54"/>
        <v>0</v>
      </c>
    </row>
    <row r="119" spans="1:21" s="12" customFormat="1" x14ac:dyDescent="0.25">
      <c r="A119" s="116" t="s">
        <v>108</v>
      </c>
      <c r="B119" s="123" t="s">
        <v>27</v>
      </c>
      <c r="C119" s="116" t="s">
        <v>111</v>
      </c>
      <c r="D119" s="96">
        <v>1.22655</v>
      </c>
      <c r="E119" s="97">
        <v>11383.4</v>
      </c>
      <c r="F119" s="134">
        <f t="shared" si="74"/>
        <v>9280.8283396518691</v>
      </c>
      <c r="G119" s="95">
        <f t="shared" si="66"/>
        <v>9280.8283396518691</v>
      </c>
      <c r="H119" s="140">
        <v>0.6</v>
      </c>
      <c r="I119" s="213">
        <f t="shared" si="67"/>
        <v>55.684970037911214</v>
      </c>
      <c r="J119" s="97">
        <v>14801</v>
      </c>
      <c r="K119" s="126">
        <f t="shared" si="68"/>
        <v>12067.18030247442</v>
      </c>
      <c r="L119" s="103">
        <f t="shared" si="69"/>
        <v>12067.18030247442</v>
      </c>
      <c r="M119" s="104">
        <f t="shared" si="70"/>
        <v>30.022664581759386</v>
      </c>
      <c r="N119" s="70"/>
      <c r="O119" s="140">
        <v>0.6</v>
      </c>
      <c r="P119" s="121">
        <f t="shared" si="71"/>
        <v>72.403081814846516</v>
      </c>
      <c r="Q119" s="106">
        <f t="shared" si="72"/>
        <v>16.718111776935302</v>
      </c>
      <c r="S119" s="140">
        <v>0.6</v>
      </c>
      <c r="T119" s="120">
        <f t="shared" si="73"/>
        <v>72.403081814846516</v>
      </c>
      <c r="U119" s="8">
        <f t="shared" si="54"/>
        <v>0</v>
      </c>
    </row>
    <row r="120" spans="1:21" s="12" customFormat="1" x14ac:dyDescent="0.25">
      <c r="A120" s="116" t="s">
        <v>108</v>
      </c>
      <c r="B120" s="123" t="s">
        <v>37</v>
      </c>
      <c r="C120" s="116"/>
      <c r="D120" s="96">
        <v>1.9198</v>
      </c>
      <c r="E120" s="97">
        <v>3919.24</v>
      </c>
      <c r="F120" s="134">
        <f t="shared" ref="F120" si="75">SUM(E120/D120)</f>
        <v>2041.4834878633189</v>
      </c>
      <c r="G120" s="95">
        <f t="shared" ref="G120" si="76">SUM(F120)</f>
        <v>2041.4834878633189</v>
      </c>
      <c r="H120" s="140">
        <v>0.6</v>
      </c>
      <c r="I120" s="213">
        <f t="shared" si="67"/>
        <v>12.248900927179914</v>
      </c>
      <c r="J120" s="97">
        <v>5222</v>
      </c>
      <c r="K120" s="126">
        <f t="shared" si="68"/>
        <v>2720.0750078133137</v>
      </c>
      <c r="L120" s="103">
        <f t="shared" si="69"/>
        <v>2720.0750078133137</v>
      </c>
      <c r="M120" s="104">
        <f t="shared" si="70"/>
        <v>33.240117982057768</v>
      </c>
      <c r="N120" s="70"/>
      <c r="O120" s="140">
        <v>0.6</v>
      </c>
      <c r="P120" s="121">
        <f t="shared" si="71"/>
        <v>16.320450046879884</v>
      </c>
      <c r="Q120" s="106">
        <f t="shared" si="72"/>
        <v>4.07154911969997</v>
      </c>
      <c r="S120" s="140">
        <v>0.6</v>
      </c>
      <c r="T120" s="120">
        <f t="shared" si="73"/>
        <v>16.320450046879884</v>
      </c>
      <c r="U120" s="8">
        <f t="shared" si="54"/>
        <v>0</v>
      </c>
    </row>
    <row r="121" spans="1:21" s="12" customFormat="1" ht="16.5" customHeight="1" x14ac:dyDescent="0.25">
      <c r="A121" s="212" t="s">
        <v>112</v>
      </c>
      <c r="B121" s="123" t="s">
        <v>37</v>
      </c>
      <c r="C121" s="116" t="s">
        <v>113</v>
      </c>
      <c r="D121" s="96">
        <v>0.53480000000000005</v>
      </c>
      <c r="E121" s="99">
        <v>1388</v>
      </c>
      <c r="F121" s="134">
        <f t="shared" si="74"/>
        <v>2595.3627524308149</v>
      </c>
      <c r="G121" s="95">
        <f t="shared" si="66"/>
        <v>2595.3627524308149</v>
      </c>
      <c r="H121" s="140">
        <v>0.6</v>
      </c>
      <c r="I121" s="213">
        <f t="shared" si="67"/>
        <v>15.572176514584889</v>
      </c>
      <c r="J121" s="102">
        <f t="shared" ref="J121:J136" si="77">SUM(E121+(E121*43/100))</f>
        <v>1984.8400000000001</v>
      </c>
      <c r="K121" s="127">
        <f t="shared" si="68"/>
        <v>3711.3687359760656</v>
      </c>
      <c r="L121" s="103">
        <f t="shared" si="69"/>
        <v>3711.3687359760656</v>
      </c>
      <c r="M121" s="104">
        <f t="shared" si="70"/>
        <v>43</v>
      </c>
      <c r="N121" s="70"/>
      <c r="O121" s="140">
        <v>0.6</v>
      </c>
      <c r="P121" s="121">
        <f t="shared" si="71"/>
        <v>22.268212415856393</v>
      </c>
      <c r="Q121" s="106">
        <f t="shared" si="72"/>
        <v>6.6960359012715038</v>
      </c>
      <c r="S121" s="140">
        <v>0.6</v>
      </c>
      <c r="T121" s="120">
        <f t="shared" si="73"/>
        <v>22.268212415856393</v>
      </c>
      <c r="U121" s="8">
        <f t="shared" si="54"/>
        <v>0</v>
      </c>
    </row>
    <row r="122" spans="1:21" s="12" customFormat="1" x14ac:dyDescent="0.25">
      <c r="A122" s="212" t="s">
        <v>114</v>
      </c>
      <c r="B122" s="123" t="s">
        <v>22</v>
      </c>
      <c r="C122" s="116">
        <v>324</v>
      </c>
      <c r="D122" s="107">
        <v>0.24460000000000001</v>
      </c>
      <c r="E122" s="107">
        <v>12000.03</v>
      </c>
      <c r="F122" s="134">
        <f t="shared" si="74"/>
        <v>49059.811937857725</v>
      </c>
      <c r="G122" s="95">
        <f t="shared" si="66"/>
        <v>49059.811937857725</v>
      </c>
      <c r="H122" s="140">
        <v>0.6</v>
      </c>
      <c r="I122" s="213">
        <f t="shared" si="67"/>
        <v>294.3588716271463</v>
      </c>
      <c r="J122" s="102">
        <f t="shared" si="77"/>
        <v>17160.0429</v>
      </c>
      <c r="K122" s="127">
        <f t="shared" si="68"/>
        <v>70155.531071136546</v>
      </c>
      <c r="L122" s="103">
        <f t="shared" si="69"/>
        <v>70155.531071136546</v>
      </c>
      <c r="M122" s="104">
        <f t="shared" si="70"/>
        <v>43</v>
      </c>
      <c r="N122" s="70"/>
      <c r="O122" s="140">
        <v>0.6</v>
      </c>
      <c r="P122" s="121">
        <f t="shared" si="71"/>
        <v>420.93318642681925</v>
      </c>
      <c r="Q122" s="106">
        <f t="shared" si="72"/>
        <v>126.57431479967295</v>
      </c>
      <c r="S122" s="140">
        <v>0.6</v>
      </c>
      <c r="T122" s="120">
        <f t="shared" si="73"/>
        <v>420.93318642681925</v>
      </c>
      <c r="U122" s="8">
        <f t="shared" si="54"/>
        <v>0</v>
      </c>
    </row>
    <row r="123" spans="1:21" s="12" customFormat="1" x14ac:dyDescent="0.25">
      <c r="A123" s="212" t="s">
        <v>114</v>
      </c>
      <c r="B123" s="123" t="s">
        <v>24</v>
      </c>
      <c r="C123" s="116" t="s">
        <v>115</v>
      </c>
      <c r="D123" s="107">
        <v>1.3283</v>
      </c>
      <c r="E123" s="107">
        <v>26600</v>
      </c>
      <c r="F123" s="134">
        <f t="shared" si="74"/>
        <v>20025.596627267936</v>
      </c>
      <c r="G123" s="95">
        <f t="shared" si="66"/>
        <v>20025.596627267936</v>
      </c>
      <c r="H123" s="140">
        <v>0.6</v>
      </c>
      <c r="I123" s="213">
        <f t="shared" si="67"/>
        <v>120.15357976360761</v>
      </c>
      <c r="J123" s="102">
        <f t="shared" si="77"/>
        <v>38038</v>
      </c>
      <c r="K123" s="127">
        <f t="shared" si="68"/>
        <v>28636.603176993147</v>
      </c>
      <c r="L123" s="103">
        <f t="shared" si="69"/>
        <v>28636.603176993147</v>
      </c>
      <c r="M123" s="104">
        <f t="shared" si="70"/>
        <v>42.999999999999972</v>
      </c>
      <c r="N123" s="70"/>
      <c r="O123" s="140">
        <v>0.6</v>
      </c>
      <c r="P123" s="121">
        <f t="shared" si="71"/>
        <v>171.81961906195886</v>
      </c>
      <c r="Q123" s="106">
        <f t="shared" si="72"/>
        <v>51.666039298351251</v>
      </c>
      <c r="S123" s="140">
        <v>0.6</v>
      </c>
      <c r="T123" s="120">
        <f t="shared" si="73"/>
        <v>171.81961906195886</v>
      </c>
      <c r="U123" s="8">
        <f t="shared" si="54"/>
        <v>0</v>
      </c>
    </row>
    <row r="124" spans="1:21" s="12" customFormat="1" x14ac:dyDescent="0.25">
      <c r="A124" s="212" t="s">
        <v>114</v>
      </c>
      <c r="B124" s="123" t="s">
        <v>24</v>
      </c>
      <c r="C124" s="116" t="s">
        <v>116</v>
      </c>
      <c r="D124" s="96">
        <v>4.3571999999999997</v>
      </c>
      <c r="E124" s="108">
        <v>73427.539999999994</v>
      </c>
      <c r="F124" s="134">
        <f t="shared" si="74"/>
        <v>16852.001285229046</v>
      </c>
      <c r="G124" s="95">
        <f t="shared" si="66"/>
        <v>16852.001285229046</v>
      </c>
      <c r="H124" s="140">
        <v>0.6</v>
      </c>
      <c r="I124" s="213">
        <f t="shared" ref="I124:I136" si="78">(G124*H124/100)</f>
        <v>101.11200771137426</v>
      </c>
      <c r="J124" s="102">
        <f t="shared" si="77"/>
        <v>105001.38219999999</v>
      </c>
      <c r="K124" s="127">
        <f t="shared" si="68"/>
        <v>24098.361837877535</v>
      </c>
      <c r="L124" s="103">
        <f t="shared" si="69"/>
        <v>24098.361837877535</v>
      </c>
      <c r="M124" s="104">
        <f t="shared" si="70"/>
        <v>43</v>
      </c>
      <c r="N124" s="70"/>
      <c r="O124" s="140">
        <v>0.6</v>
      </c>
      <c r="P124" s="121">
        <f t="shared" ref="P124:P136" si="79">SUM(L124*O124/100)</f>
        <v>144.5901710272652</v>
      </c>
      <c r="Q124" s="106">
        <f t="shared" si="72"/>
        <v>43.478163315890939</v>
      </c>
      <c r="S124" s="140">
        <v>0.6</v>
      </c>
      <c r="T124" s="120">
        <f t="shared" ref="T124:T136" si="80">SUM(L124*S124/100)</f>
        <v>144.5901710272652</v>
      </c>
      <c r="U124" s="8">
        <f t="shared" si="54"/>
        <v>0</v>
      </c>
    </row>
    <row r="125" spans="1:21" s="12" customFormat="1" ht="24" customHeight="1" x14ac:dyDescent="0.25">
      <c r="A125" s="212" t="s">
        <v>117</v>
      </c>
      <c r="B125" s="123" t="s">
        <v>21</v>
      </c>
      <c r="C125" s="116">
        <v>332</v>
      </c>
      <c r="D125" s="99">
        <v>0.1022</v>
      </c>
      <c r="E125" s="99">
        <v>6585</v>
      </c>
      <c r="F125" s="134">
        <f t="shared" ref="F125:F136" si="81">SUM(E125/D125)</f>
        <v>64432.485322896282</v>
      </c>
      <c r="G125" s="95">
        <f t="shared" ref="G125:G136" si="82">SUM(F125)</f>
        <v>64432.485322896282</v>
      </c>
      <c r="H125" s="140">
        <v>0.6</v>
      </c>
      <c r="I125" s="213">
        <f t="shared" si="78"/>
        <v>386.59491193737767</v>
      </c>
      <c r="J125" s="102">
        <f t="shared" si="77"/>
        <v>9416.5499999999993</v>
      </c>
      <c r="K125" s="127">
        <f t="shared" si="68"/>
        <v>92138.454011741676</v>
      </c>
      <c r="L125" s="103">
        <f t="shared" si="69"/>
        <v>92138.454011741676</v>
      </c>
      <c r="M125" s="104">
        <f t="shared" si="70"/>
        <v>42.999999999999972</v>
      </c>
      <c r="N125" s="70"/>
      <c r="O125" s="140">
        <v>0.6</v>
      </c>
      <c r="P125" s="121">
        <f t="shared" si="79"/>
        <v>552.83072407045006</v>
      </c>
      <c r="Q125" s="106">
        <f t="shared" si="72"/>
        <v>166.23581213307239</v>
      </c>
      <c r="S125" s="140">
        <v>0.6</v>
      </c>
      <c r="T125" s="120">
        <f t="shared" si="80"/>
        <v>552.83072407045006</v>
      </c>
      <c r="U125" s="8">
        <f t="shared" si="54"/>
        <v>0</v>
      </c>
    </row>
    <row r="126" spans="1:21" s="12" customFormat="1" ht="23.25" customHeight="1" x14ac:dyDescent="0.25">
      <c r="A126" s="212" t="s">
        <v>117</v>
      </c>
      <c r="B126" s="123" t="s">
        <v>22</v>
      </c>
      <c r="C126" s="116">
        <v>332</v>
      </c>
      <c r="D126" s="99">
        <v>0.18690000000000001</v>
      </c>
      <c r="E126" s="99">
        <v>9660</v>
      </c>
      <c r="F126" s="134">
        <f t="shared" si="81"/>
        <v>51685.393258426964</v>
      </c>
      <c r="G126" s="95">
        <f t="shared" si="82"/>
        <v>51685.393258426964</v>
      </c>
      <c r="H126" s="140">
        <v>0.6</v>
      </c>
      <c r="I126" s="213">
        <f t="shared" si="78"/>
        <v>310.11235955056179</v>
      </c>
      <c r="J126" s="102">
        <f t="shared" si="77"/>
        <v>13813.8</v>
      </c>
      <c r="K126" s="127">
        <f t="shared" si="68"/>
        <v>73910.112359550549</v>
      </c>
      <c r="L126" s="103">
        <f t="shared" si="69"/>
        <v>73910.112359550549</v>
      </c>
      <c r="M126" s="104">
        <f t="shared" si="70"/>
        <v>42.999999999999972</v>
      </c>
      <c r="N126" s="70"/>
      <c r="O126" s="140">
        <v>0.6</v>
      </c>
      <c r="P126" s="121">
        <f t="shared" si="79"/>
        <v>443.46067415730329</v>
      </c>
      <c r="Q126" s="106">
        <f t="shared" si="72"/>
        <v>133.3483146067415</v>
      </c>
      <c r="S126" s="140">
        <v>0.6</v>
      </c>
      <c r="T126" s="120">
        <f t="shared" si="80"/>
        <v>443.46067415730329</v>
      </c>
      <c r="U126" s="8">
        <f t="shared" si="54"/>
        <v>0</v>
      </c>
    </row>
    <row r="127" spans="1:21" s="12" customFormat="1" ht="24" customHeight="1" x14ac:dyDescent="0.25">
      <c r="A127" s="212" t="s">
        <v>117</v>
      </c>
      <c r="B127" s="123" t="s">
        <v>23</v>
      </c>
      <c r="C127" s="116">
        <v>332</v>
      </c>
      <c r="D127" s="99">
        <v>0.1782</v>
      </c>
      <c r="E127" s="99">
        <v>5896.17</v>
      </c>
      <c r="F127" s="134">
        <f t="shared" si="81"/>
        <v>33087.373737373739</v>
      </c>
      <c r="G127" s="95">
        <f t="shared" si="82"/>
        <v>33087.373737373739</v>
      </c>
      <c r="H127" s="140">
        <v>0.6</v>
      </c>
      <c r="I127" s="213">
        <f t="shared" si="78"/>
        <v>198.52424242424243</v>
      </c>
      <c r="J127" s="102">
        <f t="shared" si="77"/>
        <v>8431.5231000000003</v>
      </c>
      <c r="K127" s="127">
        <f t="shared" si="68"/>
        <v>47314.944444444445</v>
      </c>
      <c r="L127" s="103">
        <f t="shared" si="69"/>
        <v>47314.944444444445</v>
      </c>
      <c r="M127" s="104">
        <f t="shared" si="70"/>
        <v>43</v>
      </c>
      <c r="N127" s="70"/>
      <c r="O127" s="140">
        <v>0.6</v>
      </c>
      <c r="P127" s="121">
        <f t="shared" si="79"/>
        <v>283.8896666666667</v>
      </c>
      <c r="Q127" s="106">
        <f t="shared" si="72"/>
        <v>85.365424242424268</v>
      </c>
      <c r="S127" s="140">
        <v>0.6</v>
      </c>
      <c r="T127" s="120">
        <f t="shared" si="80"/>
        <v>283.8896666666667</v>
      </c>
      <c r="U127" s="8">
        <f t="shared" si="54"/>
        <v>0</v>
      </c>
    </row>
    <row r="128" spans="1:21" s="12" customFormat="1" ht="22.5" customHeight="1" x14ac:dyDescent="0.25">
      <c r="A128" s="212" t="s">
        <v>117</v>
      </c>
      <c r="B128" s="123" t="s">
        <v>24</v>
      </c>
      <c r="C128" s="116">
        <v>332</v>
      </c>
      <c r="D128" s="99">
        <v>2.74051</v>
      </c>
      <c r="E128" s="99">
        <v>47991.519999999997</v>
      </c>
      <c r="F128" s="134">
        <f t="shared" si="81"/>
        <v>17511.893771597257</v>
      </c>
      <c r="G128" s="95">
        <f t="shared" si="82"/>
        <v>17511.893771597257</v>
      </c>
      <c r="H128" s="140">
        <v>0.6</v>
      </c>
      <c r="I128" s="213">
        <f t="shared" si="78"/>
        <v>105.07136262958355</v>
      </c>
      <c r="J128" s="102">
        <f t="shared" si="77"/>
        <v>68627.873599999992</v>
      </c>
      <c r="K128" s="127">
        <f t="shared" si="68"/>
        <v>25042.008093384076</v>
      </c>
      <c r="L128" s="103">
        <f t="shared" si="69"/>
        <v>25042.008093384076</v>
      </c>
      <c r="M128" s="104">
        <f t="shared" si="70"/>
        <v>43</v>
      </c>
      <c r="N128" s="70"/>
      <c r="O128" s="140">
        <v>0.6</v>
      </c>
      <c r="P128" s="121">
        <f t="shared" si="79"/>
        <v>150.25204856030444</v>
      </c>
      <c r="Q128" s="106">
        <f t="shared" si="72"/>
        <v>45.180685930720898</v>
      </c>
      <c r="S128" s="140">
        <v>0.6</v>
      </c>
      <c r="T128" s="120">
        <f t="shared" si="80"/>
        <v>150.25204856030444</v>
      </c>
      <c r="U128" s="8">
        <f t="shared" si="54"/>
        <v>0</v>
      </c>
    </row>
    <row r="129" spans="1:21" s="12" customFormat="1" ht="24" customHeight="1" x14ac:dyDescent="0.25">
      <c r="A129" s="212" t="s">
        <v>117</v>
      </c>
      <c r="B129" s="123" t="s">
        <v>27</v>
      </c>
      <c r="C129" s="116">
        <v>332</v>
      </c>
      <c r="D129" s="99">
        <v>1.7639</v>
      </c>
      <c r="E129" s="99">
        <v>13900</v>
      </c>
      <c r="F129" s="134">
        <f t="shared" si="81"/>
        <v>7880.2653211633315</v>
      </c>
      <c r="G129" s="95">
        <f t="shared" si="82"/>
        <v>7880.2653211633315</v>
      </c>
      <c r="H129" s="140">
        <v>0.6</v>
      </c>
      <c r="I129" s="213">
        <f t="shared" si="78"/>
        <v>47.281591926979992</v>
      </c>
      <c r="J129" s="102">
        <f t="shared" si="77"/>
        <v>19877</v>
      </c>
      <c r="K129" s="127">
        <f t="shared" si="68"/>
        <v>11268.779409263563</v>
      </c>
      <c r="L129" s="103">
        <f t="shared" si="69"/>
        <v>11268.779409263563</v>
      </c>
      <c r="M129" s="104">
        <f t="shared" si="70"/>
        <v>42.999999999999972</v>
      </c>
      <c r="N129" s="70"/>
      <c r="O129" s="140">
        <v>0.6</v>
      </c>
      <c r="P129" s="121">
        <f t="shared" si="79"/>
        <v>67.612676455581379</v>
      </c>
      <c r="Q129" s="106">
        <f t="shared" si="72"/>
        <v>20.331084528601387</v>
      </c>
      <c r="S129" s="140">
        <v>0.6</v>
      </c>
      <c r="T129" s="120">
        <f t="shared" si="80"/>
        <v>67.612676455581379</v>
      </c>
      <c r="U129" s="8">
        <f t="shared" si="54"/>
        <v>0</v>
      </c>
    </row>
    <row r="130" spans="1:21" s="12" customFormat="1" ht="23.25" customHeight="1" x14ac:dyDescent="0.25">
      <c r="A130" s="212" t="s">
        <v>117</v>
      </c>
      <c r="B130" s="123" t="s">
        <v>37</v>
      </c>
      <c r="C130" s="116">
        <v>332</v>
      </c>
      <c r="D130" s="99">
        <v>2.6501000000000001</v>
      </c>
      <c r="E130" s="99">
        <v>6642.33</v>
      </c>
      <c r="F130" s="134">
        <f t="shared" si="81"/>
        <v>2506.4450398098184</v>
      </c>
      <c r="G130" s="95">
        <f t="shared" si="82"/>
        <v>2506.4450398098184</v>
      </c>
      <c r="H130" s="140">
        <v>0.6</v>
      </c>
      <c r="I130" s="213">
        <f t="shared" si="78"/>
        <v>15.038670238858911</v>
      </c>
      <c r="J130" s="102">
        <f t="shared" si="77"/>
        <v>9498.5319</v>
      </c>
      <c r="K130" s="127">
        <f t="shared" si="68"/>
        <v>3584.2164069280402</v>
      </c>
      <c r="L130" s="103">
        <f t="shared" si="69"/>
        <v>3584.2164069280402</v>
      </c>
      <c r="M130" s="104">
        <f t="shared" si="70"/>
        <v>43</v>
      </c>
      <c r="N130" s="70"/>
      <c r="O130" s="140">
        <v>0.6</v>
      </c>
      <c r="P130" s="121">
        <f t="shared" si="79"/>
        <v>21.50529844156824</v>
      </c>
      <c r="Q130" s="106">
        <f t="shared" si="72"/>
        <v>6.4666282027093285</v>
      </c>
      <c r="S130" s="140">
        <v>0.6</v>
      </c>
      <c r="T130" s="120">
        <f t="shared" si="80"/>
        <v>21.50529844156824</v>
      </c>
      <c r="U130" s="8">
        <f t="shared" si="54"/>
        <v>0</v>
      </c>
    </row>
    <row r="131" spans="1:21" s="12" customFormat="1" ht="12" customHeight="1" x14ac:dyDescent="0.25">
      <c r="A131" s="212" t="s">
        <v>118</v>
      </c>
      <c r="B131" s="123" t="s">
        <v>21</v>
      </c>
      <c r="C131" s="116">
        <v>333</v>
      </c>
      <c r="D131" s="99">
        <v>2.93E-2</v>
      </c>
      <c r="E131" s="108">
        <v>1890</v>
      </c>
      <c r="F131" s="134">
        <f t="shared" si="81"/>
        <v>64505.119453924912</v>
      </c>
      <c r="G131" s="95">
        <f t="shared" si="82"/>
        <v>64505.119453924912</v>
      </c>
      <c r="H131" s="140">
        <v>0.6</v>
      </c>
      <c r="I131" s="213">
        <f t="shared" si="78"/>
        <v>387.03071672354946</v>
      </c>
      <c r="J131" s="102">
        <f t="shared" si="77"/>
        <v>2702.7</v>
      </c>
      <c r="K131" s="127">
        <f t="shared" si="68"/>
        <v>92242.320819112618</v>
      </c>
      <c r="L131" s="103">
        <f t="shared" si="69"/>
        <v>92242.320819112618</v>
      </c>
      <c r="M131" s="104">
        <f t="shared" si="70"/>
        <v>43</v>
      </c>
      <c r="N131" s="70"/>
      <c r="O131" s="140">
        <v>0.6</v>
      </c>
      <c r="P131" s="121">
        <f t="shared" si="79"/>
        <v>553.45392491467567</v>
      </c>
      <c r="Q131" s="106">
        <f t="shared" si="72"/>
        <v>166.42320819112621</v>
      </c>
      <c r="S131" s="140">
        <v>0.6</v>
      </c>
      <c r="T131" s="120">
        <f t="shared" si="80"/>
        <v>553.45392491467567</v>
      </c>
      <c r="U131" s="8">
        <f t="shared" si="54"/>
        <v>0</v>
      </c>
    </row>
    <row r="132" spans="1:21" s="12" customFormat="1" ht="14.25" customHeight="1" x14ac:dyDescent="0.25">
      <c r="A132" s="212" t="s">
        <v>118</v>
      </c>
      <c r="B132" s="123" t="s">
        <v>22</v>
      </c>
      <c r="C132" s="116">
        <v>333</v>
      </c>
      <c r="D132" s="99">
        <v>0.1003</v>
      </c>
      <c r="E132" s="99">
        <v>5360</v>
      </c>
      <c r="F132" s="134">
        <f t="shared" si="81"/>
        <v>53439.680957128614</v>
      </c>
      <c r="G132" s="95">
        <f t="shared" si="82"/>
        <v>53439.680957128614</v>
      </c>
      <c r="H132" s="140">
        <v>0.6</v>
      </c>
      <c r="I132" s="213">
        <f t="shared" si="78"/>
        <v>320.63808574277164</v>
      </c>
      <c r="J132" s="102">
        <f t="shared" si="77"/>
        <v>7664.8</v>
      </c>
      <c r="K132" s="127">
        <f t="shared" si="68"/>
        <v>76418.743768693923</v>
      </c>
      <c r="L132" s="103">
        <f t="shared" si="69"/>
        <v>76418.743768693923</v>
      </c>
      <c r="M132" s="104">
        <f t="shared" si="70"/>
        <v>43.000000000000028</v>
      </c>
      <c r="N132" s="70"/>
      <c r="O132" s="140">
        <v>0.6</v>
      </c>
      <c r="P132" s="121">
        <f t="shared" si="79"/>
        <v>458.51246261216352</v>
      </c>
      <c r="Q132" s="106">
        <f t="shared" si="72"/>
        <v>137.87437686939188</v>
      </c>
      <c r="S132" s="140">
        <v>0.6</v>
      </c>
      <c r="T132" s="120">
        <f t="shared" si="80"/>
        <v>458.51246261216352</v>
      </c>
      <c r="U132" s="8">
        <f t="shared" si="54"/>
        <v>0</v>
      </c>
    </row>
    <row r="133" spans="1:21" s="12" customFormat="1" ht="12" customHeight="1" x14ac:dyDescent="0.25">
      <c r="A133" s="212" t="s">
        <v>118</v>
      </c>
      <c r="B133" s="123" t="s">
        <v>23</v>
      </c>
      <c r="C133" s="116">
        <v>333</v>
      </c>
      <c r="D133" s="99">
        <v>2.5000000000000001E-3</v>
      </c>
      <c r="E133" s="99">
        <v>96</v>
      </c>
      <c r="F133" s="134">
        <f t="shared" si="81"/>
        <v>38400</v>
      </c>
      <c r="G133" s="95">
        <f t="shared" si="82"/>
        <v>38400</v>
      </c>
      <c r="H133" s="140">
        <v>0.6</v>
      </c>
      <c r="I133" s="213">
        <f t="shared" si="78"/>
        <v>230.4</v>
      </c>
      <c r="J133" s="102">
        <f t="shared" si="77"/>
        <v>137.28</v>
      </c>
      <c r="K133" s="127">
        <f t="shared" si="68"/>
        <v>54912</v>
      </c>
      <c r="L133" s="103">
        <f t="shared" si="69"/>
        <v>54912</v>
      </c>
      <c r="M133" s="104">
        <f t="shared" si="70"/>
        <v>43</v>
      </c>
      <c r="N133" s="70"/>
      <c r="O133" s="140">
        <v>0.6</v>
      </c>
      <c r="P133" s="121">
        <f t="shared" si="79"/>
        <v>329.47199999999998</v>
      </c>
      <c r="Q133" s="106">
        <f t="shared" si="72"/>
        <v>99.071999999999974</v>
      </c>
      <c r="S133" s="140">
        <v>0.6</v>
      </c>
      <c r="T133" s="120">
        <f t="shared" si="80"/>
        <v>329.47199999999998</v>
      </c>
      <c r="U133" s="8">
        <f t="shared" si="54"/>
        <v>0</v>
      </c>
    </row>
    <row r="134" spans="1:21" s="12" customFormat="1" ht="12.75" customHeight="1" x14ac:dyDescent="0.25">
      <c r="A134" s="98" t="s">
        <v>118</v>
      </c>
      <c r="B134" s="92" t="s">
        <v>24</v>
      </c>
      <c r="C134" s="47">
        <v>333</v>
      </c>
      <c r="D134" s="99">
        <v>8.5225299999999997</v>
      </c>
      <c r="E134" s="99">
        <v>146270.70000000001</v>
      </c>
      <c r="F134" s="134">
        <f t="shared" si="81"/>
        <v>17162.826062213921</v>
      </c>
      <c r="G134" s="95">
        <f t="shared" si="82"/>
        <v>17162.826062213921</v>
      </c>
      <c r="H134" s="140">
        <v>0.6</v>
      </c>
      <c r="I134" s="213">
        <f t="shared" si="78"/>
        <v>102.97695637328351</v>
      </c>
      <c r="J134" s="102">
        <f t="shared" si="77"/>
        <v>209167.10100000002</v>
      </c>
      <c r="K134" s="127">
        <f t="shared" si="68"/>
        <v>24542.841268965909</v>
      </c>
      <c r="L134" s="103">
        <f t="shared" si="69"/>
        <v>24542.841268965909</v>
      </c>
      <c r="M134" s="104">
        <f t="shared" si="70"/>
        <v>43.000000000000028</v>
      </c>
      <c r="N134" s="70"/>
      <c r="O134" s="140">
        <v>0.6</v>
      </c>
      <c r="P134" s="121">
        <f t="shared" si="79"/>
        <v>147.25704761379546</v>
      </c>
      <c r="Q134" s="106">
        <f t="shared" si="72"/>
        <v>44.28009124051195</v>
      </c>
      <c r="S134" s="140">
        <v>0.6</v>
      </c>
      <c r="T134" s="120">
        <f t="shared" si="80"/>
        <v>147.25704761379546</v>
      </c>
      <c r="U134" s="8">
        <f t="shared" si="54"/>
        <v>0</v>
      </c>
    </row>
    <row r="135" spans="1:21" s="12" customFormat="1" ht="14.25" customHeight="1" x14ac:dyDescent="0.25">
      <c r="A135" s="98" t="s">
        <v>118</v>
      </c>
      <c r="B135" s="92" t="s">
        <v>27</v>
      </c>
      <c r="C135" s="47">
        <v>333</v>
      </c>
      <c r="D135" s="99">
        <v>4.3900000000000002E-2</v>
      </c>
      <c r="E135" s="99">
        <v>406</v>
      </c>
      <c r="F135" s="134">
        <f t="shared" si="81"/>
        <v>9248.2915717539854</v>
      </c>
      <c r="G135" s="95">
        <f t="shared" si="82"/>
        <v>9248.2915717539854</v>
      </c>
      <c r="H135" s="140">
        <v>0.6</v>
      </c>
      <c r="I135" s="213">
        <f t="shared" si="78"/>
        <v>55.489749430523908</v>
      </c>
      <c r="J135" s="102">
        <f t="shared" si="77"/>
        <v>580.58000000000004</v>
      </c>
      <c r="K135" s="127">
        <f t="shared" si="68"/>
        <v>13225.0569476082</v>
      </c>
      <c r="L135" s="103">
        <f t="shared" si="69"/>
        <v>13225.0569476082</v>
      </c>
      <c r="M135" s="104">
        <f t="shared" si="70"/>
        <v>43</v>
      </c>
      <c r="N135" s="70"/>
      <c r="O135" s="140">
        <v>0.6</v>
      </c>
      <c r="P135" s="121">
        <f t="shared" si="79"/>
        <v>79.350341685649198</v>
      </c>
      <c r="Q135" s="106">
        <f t="shared" si="72"/>
        <v>23.86059225512529</v>
      </c>
      <c r="S135" s="140">
        <v>0.6</v>
      </c>
      <c r="T135" s="120">
        <f t="shared" si="80"/>
        <v>79.350341685649198</v>
      </c>
      <c r="U135" s="8">
        <f t="shared" si="54"/>
        <v>0</v>
      </c>
    </row>
    <row r="136" spans="1:21" s="12" customFormat="1" ht="12.75" customHeight="1" x14ac:dyDescent="0.25">
      <c r="A136" s="98" t="s">
        <v>118</v>
      </c>
      <c r="B136" s="92" t="s">
        <v>37</v>
      </c>
      <c r="C136" s="47">
        <v>333</v>
      </c>
      <c r="D136" s="99">
        <v>1.2605</v>
      </c>
      <c r="E136" s="99">
        <v>3042.97</v>
      </c>
      <c r="F136" s="134">
        <f t="shared" si="81"/>
        <v>2414.0975803252677</v>
      </c>
      <c r="G136" s="95">
        <f t="shared" si="82"/>
        <v>2414.0975803252677</v>
      </c>
      <c r="H136" s="139">
        <v>0.6</v>
      </c>
      <c r="I136" s="213">
        <f t="shared" si="78"/>
        <v>14.484585481951605</v>
      </c>
      <c r="J136" s="102">
        <f t="shared" si="77"/>
        <v>4351.4470999999994</v>
      </c>
      <c r="K136" s="127">
        <f t="shared" si="68"/>
        <v>3452.1595398651325</v>
      </c>
      <c r="L136" s="103">
        <f t="shared" si="69"/>
        <v>3452.1595398651325</v>
      </c>
      <c r="M136" s="104">
        <f t="shared" si="70"/>
        <v>43</v>
      </c>
      <c r="N136" s="70"/>
      <c r="O136" s="139">
        <v>0.6</v>
      </c>
      <c r="P136" s="121">
        <f t="shared" si="79"/>
        <v>20.712957239190796</v>
      </c>
      <c r="Q136" s="106">
        <f t="shared" si="72"/>
        <v>6.2283717572391915</v>
      </c>
      <c r="S136" s="139">
        <v>0.6</v>
      </c>
      <c r="T136" s="120">
        <f t="shared" si="80"/>
        <v>20.712957239190796</v>
      </c>
      <c r="U136" s="8">
        <f t="shared" si="54"/>
        <v>0</v>
      </c>
    </row>
    <row r="137" spans="1:21" x14ac:dyDescent="0.25">
      <c r="H137" s="109"/>
    </row>
    <row r="138" spans="1:21" x14ac:dyDescent="0.25">
      <c r="A138" s="13" t="s">
        <v>146</v>
      </c>
    </row>
  </sheetData>
  <mergeCells count="71">
    <mergeCell ref="F20:F22"/>
    <mergeCell ref="G20:G22"/>
    <mergeCell ref="F28:F30"/>
    <mergeCell ref="G28:G30"/>
    <mergeCell ref="F49:F51"/>
    <mergeCell ref="C2:F2"/>
    <mergeCell ref="O3:Q3"/>
    <mergeCell ref="S3:U3"/>
    <mergeCell ref="O19:Q19"/>
    <mergeCell ref="S19:U19"/>
    <mergeCell ref="S4:S6"/>
    <mergeCell ref="F4:F6"/>
    <mergeCell ref="G4:G6"/>
    <mergeCell ref="O27:Q27"/>
    <mergeCell ref="O48:Q48"/>
    <mergeCell ref="S48:U48"/>
    <mergeCell ref="O67:Q67"/>
    <mergeCell ref="S67:U67"/>
    <mergeCell ref="H93:H95"/>
    <mergeCell ref="M4:M6"/>
    <mergeCell ref="M20:M22"/>
    <mergeCell ref="M28:M30"/>
    <mergeCell ref="M49:M51"/>
    <mergeCell ref="M68:M70"/>
    <mergeCell ref="M85:M87"/>
    <mergeCell ref="M93:M95"/>
    <mergeCell ref="H4:H6"/>
    <mergeCell ref="H20:H22"/>
    <mergeCell ref="H28:H30"/>
    <mergeCell ref="H49:H51"/>
    <mergeCell ref="H68:H70"/>
    <mergeCell ref="H85:H87"/>
    <mergeCell ref="O93:O95"/>
    <mergeCell ref="Q4:Q6"/>
    <mergeCell ref="Q20:Q22"/>
    <mergeCell ref="Q28:Q30"/>
    <mergeCell ref="Q49:Q51"/>
    <mergeCell ref="Q68:Q70"/>
    <mergeCell ref="Q85:Q87"/>
    <mergeCell ref="Q93:Q95"/>
    <mergeCell ref="O84:Q84"/>
    <mergeCell ref="O92:Q92"/>
    <mergeCell ref="O4:O6"/>
    <mergeCell ref="O20:O22"/>
    <mergeCell ref="O28:O30"/>
    <mergeCell ref="O49:O51"/>
    <mergeCell ref="O68:O70"/>
    <mergeCell ref="O85:O87"/>
    <mergeCell ref="S93:S95"/>
    <mergeCell ref="U4:U6"/>
    <mergeCell ref="U20:U22"/>
    <mergeCell ref="U28:U30"/>
    <mergeCell ref="U49:U51"/>
    <mergeCell ref="U68:U70"/>
    <mergeCell ref="U85:U87"/>
    <mergeCell ref="U93:U95"/>
    <mergeCell ref="S20:S22"/>
    <mergeCell ref="S28:S30"/>
    <mergeCell ref="S49:S51"/>
    <mergeCell ref="S68:S70"/>
    <mergeCell ref="S85:S87"/>
    <mergeCell ref="S84:U84"/>
    <mergeCell ref="S92:U92"/>
    <mergeCell ref="S27:U27"/>
    <mergeCell ref="F93:F95"/>
    <mergeCell ref="G93:G95"/>
    <mergeCell ref="G49:G51"/>
    <mergeCell ref="F68:F70"/>
    <mergeCell ref="G68:G70"/>
    <mergeCell ref="F85:F87"/>
    <mergeCell ref="G85:G87"/>
  </mergeCells>
  <pageMargins left="0.25" right="0.25" top="0.75" bottom="0.75" header="0.3" footer="0.3"/>
  <pageSetup paperSize="9" scale="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Projektas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Striaukaitė</dc:creator>
  <cp:lastModifiedBy>Irma Kvizikevičienė</cp:lastModifiedBy>
  <cp:lastPrinted>2018-05-07T12:35:00Z</cp:lastPrinted>
  <dcterms:created xsi:type="dcterms:W3CDTF">2017-02-27T07:30:00Z</dcterms:created>
  <dcterms:modified xsi:type="dcterms:W3CDTF">2023-06-05T08:12:55Z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7FF6BE5A1E3C4949A0A1AECF69005062</vt:lpwstr>
  </property>
  <property fmtid="{D5CDD505-2E9C-101B-9397-08002B2CF9AE}" pid="3" name="KSOProductBuildVer">
    <vt:lpwstr>1033-11.2.0.11341</vt:lpwstr>
  </property>
</Properties>
</file>