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560" yWindow="15" windowWidth="11340" windowHeight="7335"/>
  </bookViews>
  <sheets>
    <sheet name="pajamos (2)" sheetId="11" r:id="rId1"/>
    <sheet name=" imokos(3)" sheetId="12" r:id="rId2"/>
    <sheet name="savivaldybės funkcijos(4)" sheetId="24" r:id="rId3"/>
    <sheet name="v-f (5)" sheetId="20" r:id="rId4"/>
    <sheet name="ugd_reikmems(6)" sheetId="17" r:id="rId5"/>
    <sheet name="kt_ dotacijos (7)" sheetId="21" r:id="rId6"/>
    <sheet name="biud_ist_pajamos (8)" sheetId="33" r:id="rId7"/>
    <sheet name="likutis (9)" sheetId="29" r:id="rId8"/>
    <sheet name="programos(10)" sheetId="6" r:id="rId9"/>
  </sheets>
  <definedNames>
    <definedName name="_xlnm.Print_Area" localSheetId="4">'ugd_reikmems(6)'!$A$1:$L$41</definedName>
    <definedName name="_xlnm.Print_Area" localSheetId="3">'v-f (5)'!$A$1:$J$41</definedName>
    <definedName name="_xlnm.Print_Titles" localSheetId="1">' imokos(3)'!$9:$9</definedName>
    <definedName name="_xlnm.Print_Titles" localSheetId="6">'biud_ist_pajamos (8)'!$8:$12</definedName>
    <definedName name="_xlnm.Print_Titles" localSheetId="5">'kt_ dotacijos (7)'!$9:$12</definedName>
    <definedName name="_xlnm.Print_Titles" localSheetId="7">'likutis (9)'!$9:$12</definedName>
    <definedName name="_xlnm.Print_Titles" localSheetId="0">'pajamos (2)'!$8:$8</definedName>
    <definedName name="_xlnm.Print_Titles" localSheetId="2">'savivaldybės funkcijos(4)'!$10:$13</definedName>
    <definedName name="_xlnm.Print_Titles" localSheetId="4">'ugd_reikmems(6)'!$8:$12</definedName>
    <definedName name="_xlnm.Print_Titles" localSheetId="3">'v-f (5)'!$8:$12</definedName>
  </definedNames>
  <calcPr calcId="145621"/>
</workbook>
</file>

<file path=xl/calcChain.xml><?xml version="1.0" encoding="utf-8"?>
<calcChain xmlns="http://schemas.openxmlformats.org/spreadsheetml/2006/main">
  <c r="C16" i="11" l="1"/>
  <c r="C84" i="11" s="1"/>
  <c r="D16" i="11"/>
  <c r="D84" i="11" s="1"/>
  <c r="I125" i="24"/>
  <c r="H125" i="24"/>
  <c r="G125" i="24"/>
  <c r="H70" i="21"/>
  <c r="G20" i="6" s="1"/>
  <c r="I70" i="21"/>
  <c r="G70" i="21"/>
  <c r="H66" i="21"/>
  <c r="I66" i="21"/>
  <c r="G66" i="21"/>
  <c r="H65" i="21"/>
  <c r="I65" i="21"/>
  <c r="G65" i="21"/>
  <c r="I64" i="21"/>
  <c r="H64" i="21"/>
  <c r="G64" i="21"/>
  <c r="I69" i="21"/>
  <c r="H69" i="21"/>
  <c r="G69" i="21"/>
  <c r="I67" i="21"/>
  <c r="H67" i="21"/>
  <c r="G67" i="21"/>
  <c r="F61" i="21"/>
  <c r="F58" i="21"/>
  <c r="F55" i="21"/>
  <c r="F51" i="21"/>
  <c r="F45" i="21"/>
  <c r="F46" i="21"/>
  <c r="F47" i="21"/>
  <c r="F48" i="21"/>
  <c r="F49" i="21"/>
  <c r="F50" i="21"/>
  <c r="F52" i="21"/>
  <c r="F53" i="21"/>
  <c r="F54" i="21"/>
  <c r="D22" i="6"/>
  <c r="F33" i="21"/>
  <c r="F34" i="21"/>
  <c r="F35" i="21"/>
  <c r="F19" i="21"/>
  <c r="F29" i="21"/>
  <c r="F30" i="21"/>
  <c r="F31" i="21"/>
  <c r="F32" i="21"/>
  <c r="F21" i="21"/>
  <c r="F22" i="21"/>
  <c r="F23" i="21"/>
  <c r="F17" i="21"/>
  <c r="E64" i="21"/>
  <c r="F70" i="21"/>
  <c r="E70" i="21"/>
  <c r="D20" i="6" s="1"/>
  <c r="E69" i="21"/>
  <c r="I68" i="21"/>
  <c r="F68" i="21" s="1"/>
  <c r="J68" i="21"/>
  <c r="E68" i="21"/>
  <c r="E67" i="21"/>
  <c r="E66" i="21"/>
  <c r="E65" i="21"/>
  <c r="H20" i="21"/>
  <c r="I20" i="21"/>
  <c r="G20" i="21"/>
  <c r="E20" i="21"/>
  <c r="F56" i="21"/>
  <c r="F57" i="21"/>
  <c r="F59" i="21"/>
  <c r="F60" i="21"/>
  <c r="F62" i="21"/>
  <c r="F63" i="21"/>
  <c r="I25" i="29"/>
  <c r="I24" i="29"/>
  <c r="I23" i="29"/>
  <c r="I22" i="29"/>
  <c r="I26" i="29" s="1"/>
  <c r="F14" i="29"/>
  <c r="F15" i="29"/>
  <c r="H25" i="29"/>
  <c r="H24" i="29"/>
  <c r="H26" i="29" s="1"/>
  <c r="H23" i="29"/>
  <c r="H22" i="29"/>
  <c r="G25" i="29"/>
  <c r="F25" i="29" s="1"/>
  <c r="G24" i="29"/>
  <c r="F24" i="29" s="1"/>
  <c r="G23" i="29"/>
  <c r="G22" i="29"/>
  <c r="E25" i="29"/>
  <c r="E24" i="29"/>
  <c r="E23" i="29"/>
  <c r="E22" i="29"/>
  <c r="G27" i="20"/>
  <c r="F36" i="20"/>
  <c r="D15" i="6" s="1"/>
  <c r="F37" i="20"/>
  <c r="I129" i="24"/>
  <c r="F107" i="24"/>
  <c r="F102" i="24"/>
  <c r="F92" i="24"/>
  <c r="F90" i="24"/>
  <c r="F91" i="24"/>
  <c r="F98" i="24"/>
  <c r="F45" i="24"/>
  <c r="F55" i="24"/>
  <c r="F68" i="24"/>
  <c r="F14" i="24"/>
  <c r="E72" i="24"/>
  <c r="H72" i="24"/>
  <c r="I72" i="24"/>
  <c r="G72" i="24"/>
  <c r="F72" i="24" s="1"/>
  <c r="H127" i="24"/>
  <c r="I127" i="24"/>
  <c r="G127" i="24"/>
  <c r="F127" i="24" s="1"/>
  <c r="E127" i="24"/>
  <c r="H126" i="24"/>
  <c r="I126" i="24"/>
  <c r="G126" i="24"/>
  <c r="F15" i="6" s="1"/>
  <c r="E126" i="24"/>
  <c r="E131" i="24"/>
  <c r="H131" i="24"/>
  <c r="I131" i="24"/>
  <c r="H20" i="6" s="1"/>
  <c r="G131" i="24"/>
  <c r="H130" i="24"/>
  <c r="I130" i="24"/>
  <c r="F130" i="24" s="1"/>
  <c r="E130" i="24"/>
  <c r="D19" i="6" s="1"/>
  <c r="G130" i="24"/>
  <c r="E125" i="24"/>
  <c r="F115" i="24"/>
  <c r="F39" i="24"/>
  <c r="F40" i="24"/>
  <c r="F41" i="24"/>
  <c r="F42" i="24"/>
  <c r="F43" i="24"/>
  <c r="F44" i="24"/>
  <c r="F33" i="17"/>
  <c r="F15" i="24"/>
  <c r="F16" i="24"/>
  <c r="F17" i="24"/>
  <c r="F18" i="24"/>
  <c r="F19" i="24"/>
  <c r="F20" i="24"/>
  <c r="F21" i="24"/>
  <c r="F22" i="24"/>
  <c r="F23" i="24"/>
  <c r="F24" i="24"/>
  <c r="F25" i="24"/>
  <c r="F26" i="24"/>
  <c r="F27" i="24"/>
  <c r="F28" i="24"/>
  <c r="F29" i="24"/>
  <c r="F30" i="24"/>
  <c r="F31" i="24"/>
  <c r="F32" i="24"/>
  <c r="F33" i="24"/>
  <c r="F34" i="24"/>
  <c r="F35" i="24"/>
  <c r="F36" i="24"/>
  <c r="F37" i="24"/>
  <c r="F38" i="24"/>
  <c r="F46" i="24"/>
  <c r="F47" i="24"/>
  <c r="F48" i="24"/>
  <c r="F49" i="24"/>
  <c r="F50" i="24"/>
  <c r="F51" i="24"/>
  <c r="F52" i="24"/>
  <c r="F53" i="24"/>
  <c r="F54" i="24"/>
  <c r="F56" i="24"/>
  <c r="F57" i="24"/>
  <c r="F58" i="24"/>
  <c r="F59" i="24"/>
  <c r="F60" i="24"/>
  <c r="F61" i="24"/>
  <c r="F62" i="24"/>
  <c r="F63" i="24"/>
  <c r="F64" i="24"/>
  <c r="F65" i="24"/>
  <c r="F66" i="24"/>
  <c r="F67" i="24"/>
  <c r="F69" i="24"/>
  <c r="F70" i="24"/>
  <c r="F71" i="24"/>
  <c r="F73" i="24"/>
  <c r="F74" i="24"/>
  <c r="F75" i="24"/>
  <c r="F76" i="24"/>
  <c r="F77" i="24"/>
  <c r="F78" i="24"/>
  <c r="F79" i="24"/>
  <c r="F80" i="24"/>
  <c r="F81" i="24"/>
  <c r="F82" i="24"/>
  <c r="F83" i="24"/>
  <c r="F84" i="24"/>
  <c r="F85" i="24"/>
  <c r="F86" i="24"/>
  <c r="F87" i="24"/>
  <c r="F88" i="24"/>
  <c r="F89" i="24"/>
  <c r="F93" i="24"/>
  <c r="F94" i="24"/>
  <c r="F95" i="24"/>
  <c r="F96" i="24"/>
  <c r="F97" i="24"/>
  <c r="F99" i="24"/>
  <c r="F100" i="24"/>
  <c r="F101" i="24"/>
  <c r="F103" i="24"/>
  <c r="F104" i="24"/>
  <c r="F105" i="24"/>
  <c r="F106" i="24"/>
  <c r="F108" i="24"/>
  <c r="F109" i="24"/>
  <c r="F110" i="24"/>
  <c r="F111" i="24"/>
  <c r="F112" i="24"/>
  <c r="F113" i="24"/>
  <c r="F114" i="24"/>
  <c r="F116" i="24"/>
  <c r="F117" i="24"/>
  <c r="F118" i="24"/>
  <c r="F119" i="24"/>
  <c r="F120" i="24"/>
  <c r="F121" i="24"/>
  <c r="F122" i="24"/>
  <c r="F123" i="24"/>
  <c r="E124" i="24"/>
  <c r="G124" i="24"/>
  <c r="H124" i="24"/>
  <c r="I124" i="24"/>
  <c r="E128" i="24"/>
  <c r="G128" i="24"/>
  <c r="H128" i="24"/>
  <c r="I128" i="24"/>
  <c r="E129" i="24"/>
  <c r="G129" i="24"/>
  <c r="F18" i="6" s="1"/>
  <c r="H129" i="24"/>
  <c r="E133" i="24"/>
  <c r="D39" i="6"/>
  <c r="G133" i="24"/>
  <c r="F22" i="6" s="1"/>
  <c r="E22" i="6" s="1"/>
  <c r="H133" i="24"/>
  <c r="G39" i="6"/>
  <c r="I133" i="24"/>
  <c r="H39" i="6" s="1"/>
  <c r="G49" i="12"/>
  <c r="F49" i="12"/>
  <c r="E49" i="12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F28" i="21"/>
  <c r="F36" i="21"/>
  <c r="F37" i="21"/>
  <c r="F38" i="21"/>
  <c r="F39" i="21"/>
  <c r="F40" i="21"/>
  <c r="F41" i="21"/>
  <c r="F20" i="6"/>
  <c r="F44" i="21"/>
  <c r="F24" i="21"/>
  <c r="F25" i="21"/>
  <c r="F26" i="21"/>
  <c r="F27" i="21"/>
  <c r="F42" i="21"/>
  <c r="F43" i="21"/>
  <c r="F14" i="21"/>
  <c r="F15" i="21"/>
  <c r="F16" i="21"/>
  <c r="F18" i="21"/>
  <c r="F13" i="21"/>
  <c r="F13" i="29"/>
  <c r="F16" i="29"/>
  <c r="F17" i="29"/>
  <c r="F18" i="29"/>
  <c r="F19" i="29"/>
  <c r="F20" i="29"/>
  <c r="F21" i="29"/>
  <c r="F14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49" i="33"/>
  <c r="F50" i="33"/>
  <c r="F51" i="33"/>
  <c r="F13" i="33"/>
  <c r="E55" i="33"/>
  <c r="E54" i="33"/>
  <c r="E56" i="33" s="1"/>
  <c r="E53" i="33"/>
  <c r="E52" i="33"/>
  <c r="F38" i="20"/>
  <c r="F39" i="20" s="1"/>
  <c r="G21" i="20"/>
  <c r="G22" i="20"/>
  <c r="G23" i="20"/>
  <c r="G24" i="20"/>
  <c r="G25" i="20"/>
  <c r="G26" i="20"/>
  <c r="G28" i="20"/>
  <c r="G29" i="20"/>
  <c r="G30" i="20"/>
  <c r="G31" i="20"/>
  <c r="G32" i="20"/>
  <c r="G33" i="20"/>
  <c r="G34" i="20"/>
  <c r="G35" i="20"/>
  <c r="D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34" i="12"/>
  <c r="D35" i="12"/>
  <c r="D36" i="12"/>
  <c r="D37" i="12"/>
  <c r="D38" i="12"/>
  <c r="D39" i="12"/>
  <c r="D40" i="12"/>
  <c r="D41" i="12"/>
  <c r="D42" i="12"/>
  <c r="D43" i="12"/>
  <c r="D44" i="12"/>
  <c r="D45" i="12"/>
  <c r="D46" i="12"/>
  <c r="D47" i="12"/>
  <c r="D48" i="12"/>
  <c r="F40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4" i="17"/>
  <c r="F35" i="17"/>
  <c r="F36" i="17"/>
  <c r="F37" i="17"/>
  <c r="F38" i="17"/>
  <c r="F39" i="17"/>
  <c r="E41" i="17"/>
  <c r="G22" i="6"/>
  <c r="H22" i="6"/>
  <c r="G23" i="6"/>
  <c r="H23" i="6"/>
  <c r="F24" i="6"/>
  <c r="E24" i="6" s="1"/>
  <c r="G24" i="6"/>
  <c r="H24" i="6"/>
  <c r="F25" i="6"/>
  <c r="E25" i="6" s="1"/>
  <c r="G25" i="6"/>
  <c r="H25" i="6"/>
  <c r="F26" i="6"/>
  <c r="E26" i="6" s="1"/>
  <c r="G26" i="6"/>
  <c r="H26" i="6"/>
  <c r="F27" i="6"/>
  <c r="E27" i="6" s="1"/>
  <c r="G27" i="6"/>
  <c r="H27" i="6"/>
  <c r="F28" i="6"/>
  <c r="E28" i="6" s="1"/>
  <c r="G28" i="6"/>
  <c r="H28" i="6"/>
  <c r="F29" i="6"/>
  <c r="E29" i="6" s="1"/>
  <c r="G29" i="6"/>
  <c r="H29" i="6"/>
  <c r="F30" i="6"/>
  <c r="E30" i="6" s="1"/>
  <c r="G30" i="6"/>
  <c r="H30" i="6"/>
  <c r="F31" i="6"/>
  <c r="E31" i="6" s="1"/>
  <c r="G31" i="6"/>
  <c r="H31" i="6"/>
  <c r="F32" i="6"/>
  <c r="E32" i="6" s="1"/>
  <c r="G32" i="6"/>
  <c r="H32" i="6"/>
  <c r="F33" i="6"/>
  <c r="E33" i="6" s="1"/>
  <c r="G33" i="6"/>
  <c r="H33" i="6"/>
  <c r="F34" i="6"/>
  <c r="E34" i="6" s="1"/>
  <c r="G34" i="6"/>
  <c r="H34" i="6"/>
  <c r="F35" i="6"/>
  <c r="E35" i="6" s="1"/>
  <c r="G35" i="6"/>
  <c r="H35" i="6"/>
  <c r="F36" i="6"/>
  <c r="E36" i="6" s="1"/>
  <c r="G36" i="6"/>
  <c r="H36" i="6"/>
  <c r="F37" i="6"/>
  <c r="E37" i="6" s="1"/>
  <c r="G37" i="6"/>
  <c r="H37" i="6"/>
  <c r="F38" i="6"/>
  <c r="E38" i="6" s="1"/>
  <c r="G38" i="6"/>
  <c r="H38" i="6"/>
  <c r="G52" i="33"/>
  <c r="G56" i="33" s="1"/>
  <c r="H52" i="33"/>
  <c r="I52" i="33"/>
  <c r="G53" i="33"/>
  <c r="H53" i="33"/>
  <c r="I53" i="33"/>
  <c r="I56" i="33" s="1"/>
  <c r="G54" i="33"/>
  <c r="H54" i="33"/>
  <c r="I54" i="33"/>
  <c r="F54" i="33" s="1"/>
  <c r="G55" i="33"/>
  <c r="F55" i="33" s="1"/>
  <c r="H55" i="33"/>
  <c r="I55" i="33"/>
  <c r="J64" i="21"/>
  <c r="F13" i="17"/>
  <c r="G41" i="17"/>
  <c r="H41" i="17"/>
  <c r="I41" i="17"/>
  <c r="F41" i="17"/>
  <c r="G13" i="20"/>
  <c r="G14" i="20"/>
  <c r="G15" i="20"/>
  <c r="G16" i="20"/>
  <c r="G17" i="20"/>
  <c r="G18" i="20"/>
  <c r="G19" i="20"/>
  <c r="G20" i="20"/>
  <c r="H36" i="20"/>
  <c r="I36" i="20"/>
  <c r="G15" i="6" s="1"/>
  <c r="J36" i="20"/>
  <c r="G36" i="20" s="1"/>
  <c r="H37" i="20"/>
  <c r="I37" i="20"/>
  <c r="J37" i="20"/>
  <c r="H38" i="20"/>
  <c r="G38" i="20"/>
  <c r="I38" i="20"/>
  <c r="J38" i="20"/>
  <c r="D10" i="12"/>
  <c r="D11" i="12"/>
  <c r="C49" i="12"/>
  <c r="H56" i="33"/>
  <c r="F124" i="24"/>
  <c r="F52" i="33"/>
  <c r="H39" i="20"/>
  <c r="F23" i="29"/>
  <c r="F65" i="21"/>
  <c r="D49" i="12"/>
  <c r="F56" i="33" l="1"/>
  <c r="E132" i="24"/>
  <c r="E134" i="24" s="1"/>
  <c r="D23" i="6" s="1"/>
  <c r="H15" i="6"/>
  <c r="F13" i="6"/>
  <c r="G132" i="24"/>
  <c r="F132" i="24" s="1"/>
  <c r="F125" i="24"/>
  <c r="F133" i="24"/>
  <c r="J39" i="20"/>
  <c r="F128" i="24"/>
  <c r="I132" i="24"/>
  <c r="I134" i="24" s="1"/>
  <c r="E26" i="29"/>
  <c r="G26" i="29"/>
  <c r="F26" i="29" s="1"/>
  <c r="E71" i="21"/>
  <c r="I39" i="20"/>
  <c r="F39" i="6"/>
  <c r="H132" i="24"/>
  <c r="H134" i="24" s="1"/>
  <c r="F20" i="21"/>
  <c r="G71" i="21"/>
  <c r="F66" i="21"/>
  <c r="G39" i="20"/>
  <c r="E39" i="6"/>
  <c r="F22" i="29"/>
  <c r="H14" i="6"/>
  <c r="F14" i="6"/>
  <c r="G17" i="6"/>
  <c r="G14" i="6"/>
  <c r="F53" i="33"/>
  <c r="G18" i="6"/>
  <c r="D16" i="6"/>
  <c r="D13" i="6"/>
  <c r="F19" i="6"/>
  <c r="G19" i="6"/>
  <c r="D18" i="6"/>
  <c r="F17" i="6"/>
  <c r="H71" i="21"/>
  <c r="I71" i="21"/>
  <c r="F71" i="21" s="1"/>
  <c r="F64" i="21"/>
  <c r="F16" i="6"/>
  <c r="F67" i="21"/>
  <c r="F69" i="21"/>
  <c r="D17" i="6"/>
  <c r="H19" i="6"/>
  <c r="H13" i="6"/>
  <c r="D14" i="6"/>
  <c r="H18" i="6"/>
  <c r="E18" i="6" s="1"/>
  <c r="G16" i="6"/>
  <c r="G37" i="20"/>
  <c r="E20" i="6"/>
  <c r="E15" i="6"/>
  <c r="H16" i="6"/>
  <c r="F129" i="24"/>
  <c r="F126" i="24"/>
  <c r="G13" i="6"/>
  <c r="H17" i="6"/>
  <c r="F131" i="24"/>
  <c r="G134" i="24" l="1"/>
  <c r="F23" i="6" s="1"/>
  <c r="E23" i="6" s="1"/>
  <c r="E13" i="6"/>
  <c r="E14" i="6"/>
  <c r="E19" i="6"/>
  <c r="F21" i="6"/>
  <c r="F40" i="6" s="1"/>
  <c r="E17" i="6"/>
  <c r="G21" i="6"/>
  <c r="G40" i="6" s="1"/>
  <c r="D21" i="6"/>
  <c r="E16" i="6"/>
  <c r="H21" i="6"/>
  <c r="H40" i="6" s="1"/>
  <c r="F134" i="24" l="1"/>
  <c r="E40" i="6"/>
  <c r="D40" i="6"/>
  <c r="E21" i="6"/>
</calcChain>
</file>

<file path=xl/sharedStrings.xml><?xml version="1.0" encoding="utf-8"?>
<sst xmlns="http://schemas.openxmlformats.org/spreadsheetml/2006/main" count="919" uniqueCount="483">
  <si>
    <t>Eil.   Nr.</t>
  </si>
  <si>
    <t>Iš viso</t>
  </si>
  <si>
    <t>Iš jų</t>
  </si>
  <si>
    <t>išlaidoms</t>
  </si>
  <si>
    <t>turtui įsigyti</t>
  </si>
  <si>
    <t>iš viso</t>
  </si>
  <si>
    <t>iš jų darbo užmokesčiui</t>
  </si>
  <si>
    <t>Savivaldybės administracija</t>
  </si>
  <si>
    <t>„Babrungo“ pagrindinė mokykla</t>
  </si>
  <si>
    <t>„Ryto“ pagrindinė mokykla</t>
  </si>
  <si>
    <t>„Saulės“  gimnazija</t>
  </si>
  <si>
    <t>Šateikių pagrindinė mokykla</t>
  </si>
  <si>
    <t xml:space="preserve">Alsėdžių lopšelis-darželis </t>
  </si>
  <si>
    <t>Prūsalių mokykla darželis</t>
  </si>
  <si>
    <t>M.Oginskio meno mokykla</t>
  </si>
  <si>
    <t>Platelių meno mokykla</t>
  </si>
  <si>
    <t>Plungės rajono savivaldybės viešoji biblioteka</t>
  </si>
  <si>
    <t>Žemaičių dailės muziejus</t>
  </si>
  <si>
    <t>Plungės rajono savivaldybės kultūros centras</t>
  </si>
  <si>
    <t>Žemaičių Kalvarijos kultūros centras</t>
  </si>
  <si>
    <t>IŠ VISO:</t>
  </si>
  <si>
    <t xml:space="preserve">Programos pavadinimas </t>
  </si>
  <si>
    <t>Lopšelis-darželis „Nykštukas“</t>
  </si>
  <si>
    <t>Lopšelis-darželis „Pasaka“</t>
  </si>
  <si>
    <t>Lopšelis-darželis „Raudonkepuraitė“</t>
  </si>
  <si>
    <t>Lopšelis-darželis „Rūtelė“</t>
  </si>
  <si>
    <t>Lopšelis-darželis „Saulutė“</t>
  </si>
  <si>
    <t>Lopšelis-darželis „Vyturėlis“</t>
  </si>
  <si>
    <t>Ugdymo kokybės ir modernios aplinkos užtikrinimo programa</t>
  </si>
  <si>
    <t>Platelių gimnazija</t>
  </si>
  <si>
    <t>Programos kodas</t>
  </si>
  <si>
    <t>Teritorijų planavimo programa</t>
  </si>
  <si>
    <t>Kulių kultūros centras</t>
  </si>
  <si>
    <t>01</t>
  </si>
  <si>
    <t>02</t>
  </si>
  <si>
    <t>03</t>
  </si>
  <si>
    <t>04</t>
  </si>
  <si>
    <t>05</t>
  </si>
  <si>
    <t>07</t>
  </si>
  <si>
    <t>08</t>
  </si>
  <si>
    <t>06</t>
  </si>
  <si>
    <t>01. Ugdymo kokybės ir modernios aplinkos užtikrinimo programa</t>
  </si>
  <si>
    <t>Įstaigos pavadinimas</t>
  </si>
  <si>
    <t>Socialinių paslaugų centras</t>
  </si>
  <si>
    <t>03. Teritorijų planavimo programa</t>
  </si>
  <si>
    <t>Eil.Nr.</t>
  </si>
  <si>
    <t>Pajamų pavadinimas</t>
  </si>
  <si>
    <t>Paveldimo turto mokestis</t>
  </si>
  <si>
    <t>IŠ VISO</t>
  </si>
  <si>
    <t>Mokesčiai už aplinkos teršimą</t>
  </si>
  <si>
    <t>socialinėms išmokoms ir kompensacijoms skaičiuoti ir mokėti</t>
  </si>
  <si>
    <t>Plungės socialinių paslaugų centras</t>
  </si>
  <si>
    <t>Ekonominės ir projektinės veiklos programa</t>
  </si>
  <si>
    <t>Savivaldybės aplinkos apsaugos  programa</t>
  </si>
  <si>
    <t>Šateikių kultūros centras</t>
  </si>
  <si>
    <t>Plungės priešgaisrinės apsaugos tarnyba</t>
  </si>
  <si>
    <t xml:space="preserve">Žemaičių dailės muziejus </t>
  </si>
  <si>
    <t>Komunalinių atliekų surinkimui ir tvarkymui</t>
  </si>
  <si>
    <t xml:space="preserve"> </t>
  </si>
  <si>
    <t>socialinėms paslaugoms</t>
  </si>
  <si>
    <t xml:space="preserve">socialinei paramai mokiniams </t>
  </si>
  <si>
    <t>Kitos neišvardytos pajamos</t>
  </si>
  <si>
    <t>Žlibinų kultūros centras</t>
  </si>
  <si>
    <t>Įmokos už išlaikymą švietimo, socialinės apsaugos ir kitose įstaigose</t>
  </si>
  <si>
    <t>Vyskupo M.Valančiaus pradinė mokykla</t>
  </si>
  <si>
    <t>Transporto lengvatoms kompensuoti</t>
  </si>
  <si>
    <t>Kiti mokesčiai už valstybinius gamtos išteklius</t>
  </si>
  <si>
    <t>Programos kodas, pavadinimas</t>
  </si>
  <si>
    <t>Socialinėms išmokoms ir kompensacijoms skaičiuoti ir mokėti</t>
  </si>
  <si>
    <t>Socialinei paramai mokiniams</t>
  </si>
  <si>
    <t>Socialinėms paslaugoms</t>
  </si>
  <si>
    <t>Civilinės būklės aktams registruoti</t>
  </si>
  <si>
    <t>Valstybės garantuojamai pirminei teisinei pagalbai teikti</t>
  </si>
  <si>
    <t>Civilinei saugai</t>
  </si>
  <si>
    <t>Priešgaisrinei saugai</t>
  </si>
  <si>
    <t>Gyvenamosios vietos deklaravimo duomenų ir gyvenamosios vietos neturinčių asmenų apskaitos duomenims tvarkyti</t>
  </si>
  <si>
    <t>Žemės ūkio funkcijoms atlikti</t>
  </si>
  <si>
    <t>Savivaldybei priskirtiems archyviniams dokumentams tvarkyti</t>
  </si>
  <si>
    <t xml:space="preserve">Asignavimų valdytojo pavadinimas </t>
  </si>
  <si>
    <t>Vyskupo M.Valančiaus pradinės mokyklos veikla</t>
  </si>
  <si>
    <t>Platelių gimnazijos veikla</t>
  </si>
  <si>
    <t>„Ryto“ pagrindinės mokyklos veikla</t>
  </si>
  <si>
    <t>„Saulės“  gimnazijos veikla</t>
  </si>
  <si>
    <t>Šateikių pagrindinės mokyklos veikla</t>
  </si>
  <si>
    <t>Priemonės pavadinimas</t>
  </si>
  <si>
    <t>04. Socialiai saugios ir sveikos apl. kūrimo programa</t>
  </si>
  <si>
    <t>Plungės socialinių paslaugų centro veikla</t>
  </si>
  <si>
    <t xml:space="preserve">07. Savivaldybės veiklos valdymo programa </t>
  </si>
  <si>
    <t>Parko priežiūra</t>
  </si>
  <si>
    <t>Žemaičių dailės muziejaus veikla</t>
  </si>
  <si>
    <t>Plungės rajono savivaldybės kultūros centro veikla</t>
  </si>
  <si>
    <t>Kulių kultūros centro veikla</t>
  </si>
  <si>
    <t>Šateikių kultūros centro veikla</t>
  </si>
  <si>
    <t>Žemaičių Kalvarijos kultūros centro veikla</t>
  </si>
  <si>
    <t>Žlibinų kultūros centro veikla</t>
  </si>
  <si>
    <t>06. Kultūros ir sporto programa</t>
  </si>
  <si>
    <t>Plungės atviro jaunimo centro veikla</t>
  </si>
  <si>
    <t xml:space="preserve">NVO programų rėmimas </t>
  </si>
  <si>
    <t>Sporto projektų rėmimas</t>
  </si>
  <si>
    <t>Kultūros projektų rėmimas</t>
  </si>
  <si>
    <t>Savivaldybės tarybos veikla</t>
  </si>
  <si>
    <t>Savivaldybės administracijos veikla</t>
  </si>
  <si>
    <t>Plungės rajono seniūnijų veikla</t>
  </si>
  <si>
    <t>Palūkanų mokėjimas</t>
  </si>
  <si>
    <t>Kaimo rėmimui</t>
  </si>
  <si>
    <t>Savivaldybės infrastruktūros objektų planavimas, priežiūra ir statyba</t>
  </si>
  <si>
    <t xml:space="preserve">08. Saviv. infrastruktūros objektų priežiūros ir ūkinių subjektų rėmimo programa </t>
  </si>
  <si>
    <t>Prūsalių mokyklos darželio veikla</t>
  </si>
  <si>
    <t>Lopšelio-darželio „Nykštukas“ veikla</t>
  </si>
  <si>
    <t>Lopšelio-darželio „Pasaka“ veikla</t>
  </si>
  <si>
    <t>Lopšelio-darželio „Raudonkepuraitė“ veikla</t>
  </si>
  <si>
    <t>Lopšelio-darželio „Rūtelė“ veikla</t>
  </si>
  <si>
    <t>Lopšelio-darželio „Saulutė“ veikla</t>
  </si>
  <si>
    <t>Lopšelio-darželio „Vyturėlis“ veikla</t>
  </si>
  <si>
    <t xml:space="preserve">Alsėdžių lopšelio-darželio veikla </t>
  </si>
  <si>
    <t>M.Oginskio meno mokyklos veikla</t>
  </si>
  <si>
    <t>Platelių meno mokyklos veikla</t>
  </si>
  <si>
    <t>Iš viso 01 programai</t>
  </si>
  <si>
    <t>Iš viso 02 programai</t>
  </si>
  <si>
    <t>Iš viso 03 programai</t>
  </si>
  <si>
    <t>Iš viso 04 programai</t>
  </si>
  <si>
    <t>Iš viso 05 programai</t>
  </si>
  <si>
    <t>Iš viso 06 programai</t>
  </si>
  <si>
    <t>Iš viso 07 programai</t>
  </si>
  <si>
    <t>Iš viso 08 programai</t>
  </si>
  <si>
    <t>Plungės rajono savivaldybės viešosios bibliotekos veikla</t>
  </si>
  <si>
    <t>Socialiai saugios ir sveikos aplinkos kūrimo programa</t>
  </si>
  <si>
    <t>Kultūros ir sporto programa</t>
  </si>
  <si>
    <t>Savivaldybės veiklos valdymo programa</t>
  </si>
  <si>
    <t>Infrastruktūros objektų priežiūros ir ūkinių subjektų rėmimo programa</t>
  </si>
  <si>
    <t>Savivaldybės administracija (seniūnijos)</t>
  </si>
  <si>
    <t>priešgaisrinei saugai</t>
  </si>
  <si>
    <t>civilinei saugai</t>
  </si>
  <si>
    <t>gyvenamosios vietos deklaravimo duomenų ir gyvenamosios vietos neturinčių asmenų apskaitos duomenims tvarkyti</t>
  </si>
  <si>
    <t>žemės ūkio funkcijoms atlikti</t>
  </si>
  <si>
    <t>valstybės garantuojamai pirminei teisinei pagalbai teikti</t>
  </si>
  <si>
    <t>civilinės būklės aktams registruoti</t>
  </si>
  <si>
    <t>04. Socialiai saugios ir sveikos aplinkos kūrimo programa</t>
  </si>
  <si>
    <t>Jaunimo veiklos programa</t>
  </si>
  <si>
    <t>05.Savivaldybės aplinkos apsaugos  programa</t>
  </si>
  <si>
    <t>Eil. Nr.</t>
  </si>
  <si>
    <t>UAB "Plungės autobusų parkas" programa</t>
  </si>
  <si>
    <t>Plungės rajono savivaldybės administracija</t>
  </si>
  <si>
    <t>Ugdymo kokybės užtikrinimas</t>
  </si>
  <si>
    <t>jaunimo teisių apsaugai</t>
  </si>
  <si>
    <t>Jaunimo teisių apsaugai</t>
  </si>
  <si>
    <t>VšĮ Plungės rajono savivaldybės ligoninės programa</t>
  </si>
  <si>
    <t>Plungės sporto ir rekreacijos centro veikla</t>
  </si>
  <si>
    <t>Senamiesčio mokykla</t>
  </si>
  <si>
    <t>Senamiesčio mokyklos veikla</t>
  </si>
  <si>
    <t>Platelių universalus daugiafunkcis centras</t>
  </si>
  <si>
    <t>Platelių universalaus daugiafunkcio centro veikla</t>
  </si>
  <si>
    <t>Plungės sporto ir rekreacijos centras</t>
  </si>
  <si>
    <t>Plungės rajono savivaldybės visuomenės sveikatos biuras</t>
  </si>
  <si>
    <t>visuomenės sveikatos priežiūros funkcijoms vykdyti</t>
  </si>
  <si>
    <t>Visuomenės sveikatos priežiūros funkcijoms vykdyti</t>
  </si>
  <si>
    <t xml:space="preserve">                  Plungės rajono savivaldybės </t>
  </si>
  <si>
    <t>Specialiojo ugdymo centras</t>
  </si>
  <si>
    <t xml:space="preserve">Specialiojo ugdymo centras </t>
  </si>
  <si>
    <t>Specialiojo ugdymo centro veikla</t>
  </si>
  <si>
    <t>Kulių gimnazija</t>
  </si>
  <si>
    <t>Kulių gimnazijos veikla</t>
  </si>
  <si>
    <t>Žemaičių Kalvarijos M.Valančiaus gimnazija</t>
  </si>
  <si>
    <t>Žemaičių Kalvarijos M.Valančiaus gimnazijos veikla</t>
  </si>
  <si>
    <t>Trečiojo amžiaus universiteto (TAU) veikla</t>
  </si>
  <si>
    <t>Pasiruošimas dainų šventei</t>
  </si>
  <si>
    <t>Savivaldybės turto valdymo ir turto pardavimo programai</t>
  </si>
  <si>
    <t>Valstybinės kalbos vartojimo ir taisyklingumo kontrolei</t>
  </si>
  <si>
    <t>Savivaldybės teikiamos paramos organizavimas</t>
  </si>
  <si>
    <t>Investicijų ir kiti projektai</t>
  </si>
  <si>
    <t>02. Ekonominės ir projektinės veiklos programa</t>
  </si>
  <si>
    <t>Architektūros ir teritorijų planavimo proceso organizavimas</t>
  </si>
  <si>
    <t>Savivaldybės Kontrolės ir audito tarnybos darbo užtikrinimas</t>
  </si>
  <si>
    <t>Savivaldybės Kontrolės ir audito tarnyba</t>
  </si>
  <si>
    <t>Savivaldybės įmonės "Plungės būstas" programa</t>
  </si>
  <si>
    <t xml:space="preserve">Fizinių asmenų nekilnojamojo turto mokestis </t>
  </si>
  <si>
    <t xml:space="preserve">Juridinių asmenų nekilnojamojo turto mokestis </t>
  </si>
  <si>
    <t xml:space="preserve">Fizinių asmenų žemės mokestis </t>
  </si>
  <si>
    <t xml:space="preserve">Juridinių asmenų žemės mokestis </t>
  </si>
  <si>
    <t xml:space="preserve">                  5 priedas</t>
  </si>
  <si>
    <t>Plungės turizmo informacijos centras</t>
  </si>
  <si>
    <t>Plungės turizmo informacijos centro veiklos programa</t>
  </si>
  <si>
    <t>VšĮ "Plungės futbolas" programa</t>
  </si>
  <si>
    <t>Plungės krizių centro veikla</t>
  </si>
  <si>
    <t>Plungės krizių centras</t>
  </si>
  <si>
    <t xml:space="preserve">              IŠ VISO:</t>
  </si>
  <si>
    <t>Plungės rajono savivaldybės visuomenės sveikatos biuro veikla</t>
  </si>
  <si>
    <t>tūkst. Eur</t>
  </si>
  <si>
    <t xml:space="preserve">                  4 priedas</t>
  </si>
  <si>
    <t xml:space="preserve">Socialinėms pašalpoms ir kompensacijoms skaičiuoti ir mokėti </t>
  </si>
  <si>
    <t xml:space="preserve">IŠ VISO ASIGNAVIMŲ </t>
  </si>
  <si>
    <t>Alsėdžių Stanislovo Narutavičiaus gimnazija</t>
  </si>
  <si>
    <t xml:space="preserve"> Alsėdžių Stanislovo Narutavičiaus gimnazijos veikla</t>
  </si>
  <si>
    <t>Miesto šventės ir kiti reprezentaciniai renginiai</t>
  </si>
  <si>
    <t xml:space="preserve">                                                                                                                                               Plungės rajono savivaldybės </t>
  </si>
  <si>
    <t xml:space="preserve">Žemėtvarkos proceso (darbų) organizavimas </t>
  </si>
  <si>
    <t xml:space="preserve">Specialioji aplinkos apsaugos rėmimo programa </t>
  </si>
  <si>
    <t>Specialioji aplinkos apsaugos rėmimo programa</t>
  </si>
  <si>
    <t>Gyventojų pajamų mokestis</t>
  </si>
  <si>
    <t>neveiksnių asmenų būklės peržiūrėjimui užtikrinti</t>
  </si>
  <si>
    <t>neformaliajam vaikų švietimui (ES lėšos)</t>
  </si>
  <si>
    <t>Neveiksnių asmenų būklės peržiūrėjimui užtikrinti</t>
  </si>
  <si>
    <t>Dotacijos:</t>
  </si>
  <si>
    <t>Investicijų ir kiti projektai (skolintos lėšos)</t>
  </si>
  <si>
    <t>savivaldybei priskirtiems archyviniams dokumentams tvarkyti</t>
  </si>
  <si>
    <t xml:space="preserve">Plungės rajono savivaldybės </t>
  </si>
  <si>
    <t>01. Ugdymo kokybės ir modernios aplinkos užtikrinimo pr.</t>
  </si>
  <si>
    <t xml:space="preserve">          Plungės rajono savivaldybės </t>
  </si>
  <si>
    <t>Neformaliojo vaikų švietimo programa (ES lėšos)</t>
  </si>
  <si>
    <t xml:space="preserve">  Plungės rajono savivaldybės </t>
  </si>
  <si>
    <t>iš jų: paskolų grąžinimas</t>
  </si>
  <si>
    <t>IŠ VISO ASIGNAVIMŲ (9eil.-10eil.)</t>
  </si>
  <si>
    <t>Investicijų ir kiti projektai (prisidėti prie projektų)</t>
  </si>
  <si>
    <t>Alsėdžių Stanislovo Narutavičiaus gimnazijos veikla</t>
  </si>
  <si>
    <t>Pajamos už prekes ir paslaugas</t>
  </si>
  <si>
    <t>Didvyčių  daugiafunkcis centras</t>
  </si>
  <si>
    <t>Didvyčių  daugiafunkcio centro veikla</t>
  </si>
  <si>
    <t xml:space="preserve">Paskolų grąžinimas  </t>
  </si>
  <si>
    <t>Būsto nuomos mokesčio daliai kompensuoti</t>
  </si>
  <si>
    <t>Valstybei nuosavybės teise priklausančių melioracijos ir hidrotechnikos  statinių valdymui ir naudojimui patikėjimo teise užtikrinti</t>
  </si>
  <si>
    <t>Dalyvauti rengiant ir vykdant mobilizaciją, demobilizaciją, piimančiosios šalies paramą</t>
  </si>
  <si>
    <t>Duomenims į suteiktos valstybės pagalbos ir nerekšmingos pagalbos registrą teikti</t>
  </si>
  <si>
    <t>Gyventojų registrui tvarkyti ir duomenims valstybės registrui teikti</t>
  </si>
  <si>
    <t>Savivaldybės patvirtintai užimtumo didinimo programai įgyvendinti</t>
  </si>
  <si>
    <t>būsto nuomos mokesčio daliai kompensuoti</t>
  </si>
  <si>
    <t>valstybei nuosavybės teise priklausančių melioracijos ir hidrotechnikos  statinių valdymui ir naudojimui patikėjimo teise užtikrinti</t>
  </si>
  <si>
    <t>duomenims į suteiktos valstybės pagalbos ir nerekšmingos pagalbos registrą teikti</t>
  </si>
  <si>
    <t>valstybinės kalbos vartojimo ir taisyklingumo kontrolei</t>
  </si>
  <si>
    <t>Pajamos iš baudų, konfiskuoto turto ir kitų netesybų</t>
  </si>
  <si>
    <t xml:space="preserve">Ilgalaikio materialiojo turto realizavimo pajamos </t>
  </si>
  <si>
    <t>Nuomos mokestis už valstybinę žemę</t>
  </si>
  <si>
    <t>Valstybės  rinkliava</t>
  </si>
  <si>
    <t>Vietinė rinkliava</t>
  </si>
  <si>
    <t>Mokesčiai už medžiojamųjų gyvūnų išteklius</t>
  </si>
  <si>
    <t>Pajamos už ilgalaikio ir trumpalaikio materialiojo turto nuomą</t>
  </si>
  <si>
    <t>Biudžetinių įstaigų pajamos už prekes ir paslaugas</t>
  </si>
  <si>
    <t xml:space="preserve">         iš jos: rinkliava už atliekų tvarkymą</t>
  </si>
  <si>
    <t>8.1.</t>
  </si>
  <si>
    <t>8.2.</t>
  </si>
  <si>
    <t>8.3.</t>
  </si>
  <si>
    <t>8.4.</t>
  </si>
  <si>
    <t>8.5.</t>
  </si>
  <si>
    <t>8.6.</t>
  </si>
  <si>
    <t>8.7.</t>
  </si>
  <si>
    <t>8.9.</t>
  </si>
  <si>
    <t>8.10.</t>
  </si>
  <si>
    <t>Vaikų vasaros poilsio organizavimo programa</t>
  </si>
  <si>
    <t>VšĮ Plungės rajono greitosios medicinos pagalbos programa</t>
  </si>
  <si>
    <t>Priklausomybių mažinimo programa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</si>
  <si>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</si>
  <si>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</si>
  <si>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>8.8.</t>
  </si>
  <si>
    <t>Smulkiojo ir vidutinio verslo subjektų rėmimas</t>
  </si>
  <si>
    <t>Vaikų dienos centrų programų rėmimas</t>
  </si>
  <si>
    <t>Finansų ir biudžeto skyrius</t>
  </si>
  <si>
    <t xml:space="preserve">Plungės rajono seniūnijų veikla </t>
  </si>
  <si>
    <t>Mokslo  rėmimo programa</t>
  </si>
  <si>
    <t>dalyvauti rengiant ir vykdant mobilizaciją, demobilizaciją, piimančiosiosios šalies paramą</t>
  </si>
  <si>
    <t>Savivaldybės ir socialinio būsto fondo plėtra</t>
  </si>
  <si>
    <t>„Babrungo“ progimnazija</t>
  </si>
  <si>
    <t>Akademiko Adolfo Jucio progimnazija</t>
  </si>
  <si>
    <t>Plungės paslaugų ir švietimo pagalbos centro veikla</t>
  </si>
  <si>
    <t>Plungės paslaugų ir švietimo pagalbos centras</t>
  </si>
  <si>
    <t>„Babrungo“progimnazijos veikla</t>
  </si>
  <si>
    <t>Akademiko Adolfo Jucio progimnazijos veikla</t>
  </si>
  <si>
    <t>03.Teritorijų planavimo programa</t>
  </si>
  <si>
    <t>Savivaldybės priskirtų geodezijos ir kartografijos darbų (savivaldybės erdvinių duomenų rinkiniams tvarkyti) organizuoti ir vykdyti</t>
  </si>
  <si>
    <t>ugdymo reikmėms finansuoti</t>
  </si>
  <si>
    <t>Palūkanos</t>
  </si>
  <si>
    <t>Plungės „Babrungo“ progimnazija</t>
  </si>
  <si>
    <t>Plungės „Babrungo“ progimnazijos veikla</t>
  </si>
  <si>
    <t>Akademiko A. Jucio progimnazija</t>
  </si>
  <si>
    <t>Akademiko A. Jucio progimnazijos veikla</t>
  </si>
  <si>
    <t>Vietos bendruomenių iniciatyvų skatinimas</t>
  </si>
  <si>
    <t>Kultūros vertybių apsaugos organizavimas</t>
  </si>
  <si>
    <t>VšĮ Plungės bendruomenės centro programa</t>
  </si>
  <si>
    <t>Visuomenės sveikatos rėmimo specialioji programa</t>
  </si>
  <si>
    <t>projektui "Tunelinio  viaduko po geležinkeliu Plungės m. Dariaus ir Girėno g. įrengimas su prieigomis" (VIPA)</t>
  </si>
  <si>
    <t>projektui "Aktyvaus poilsio ir pramogų zonos sukūrimas Plungės m. M.Oginskio dvaro teritorijoje, prie autobusų stoties" (VIPA)</t>
  </si>
  <si>
    <t>projektui "Babrungo upės slėnio estrados teritorijos ir jos prieigų bei jungčių su Plungės miesto centrine dalimis sutvarkymas" (VIPA)</t>
  </si>
  <si>
    <t>17.1.</t>
  </si>
  <si>
    <t>7.7.</t>
  </si>
  <si>
    <t>7.8.</t>
  </si>
  <si>
    <t>7.9.</t>
  </si>
  <si>
    <t>7.10.</t>
  </si>
  <si>
    <t>7.11.</t>
  </si>
  <si>
    <t>7.12.</t>
  </si>
  <si>
    <t>7.13.</t>
  </si>
  <si>
    <t>7.14.</t>
  </si>
  <si>
    <t>7.15.</t>
  </si>
  <si>
    <t>7.16.</t>
  </si>
  <si>
    <t>7.17.</t>
  </si>
  <si>
    <t>pagal teisės aktus Savivaldybei perduotam Plungės socialinių paslaugų centrui iš dalies išlaikyti</t>
  </si>
  <si>
    <t>8.11.</t>
  </si>
  <si>
    <t>8.12.</t>
  </si>
  <si>
    <t>8.13.</t>
  </si>
  <si>
    <t>8.14.</t>
  </si>
  <si>
    <t>8.15.</t>
  </si>
  <si>
    <t>8.16.</t>
  </si>
  <si>
    <t>8.17.</t>
  </si>
  <si>
    <t>8.18.</t>
  </si>
  <si>
    <t>8.19.</t>
  </si>
  <si>
    <t>8.20.</t>
  </si>
  <si>
    <t>8.21.</t>
  </si>
  <si>
    <t>8.22.</t>
  </si>
  <si>
    <t>8.23.</t>
  </si>
  <si>
    <t>8.24.</t>
  </si>
  <si>
    <t>8.25.</t>
  </si>
  <si>
    <t>8.26.</t>
  </si>
  <si>
    <t>8.27.</t>
  </si>
  <si>
    <t>8.28.</t>
  </si>
  <si>
    <t>8.29.</t>
  </si>
  <si>
    <t>8.30.</t>
  </si>
  <si>
    <t>8.31.</t>
  </si>
  <si>
    <t>8.32.</t>
  </si>
  <si>
    <t>8.33.</t>
  </si>
  <si>
    <t>8.34.</t>
  </si>
  <si>
    <t>8.35.</t>
  </si>
  <si>
    <t>8.36.</t>
  </si>
  <si>
    <t>8.37.</t>
  </si>
  <si>
    <t>8.38.</t>
  </si>
  <si>
    <t>8.39.</t>
  </si>
  <si>
    <t>8.40.</t>
  </si>
  <si>
    <t>8.41.</t>
  </si>
  <si>
    <t>8.42.</t>
  </si>
  <si>
    <t>8.43.</t>
  </si>
  <si>
    <t>8.44.</t>
  </si>
  <si>
    <t>8.45.</t>
  </si>
  <si>
    <t>8.46.</t>
  </si>
  <si>
    <t>8.47.</t>
  </si>
  <si>
    <t>8.48.</t>
  </si>
  <si>
    <t>7.18.</t>
  </si>
  <si>
    <t>7.19.</t>
  </si>
  <si>
    <t>7.20.</t>
  </si>
  <si>
    <t>Savivaldybėms priskirtiems geodezijos ir kartografijos darbams (savivaldybės erdvinių duomenų rinkiniams tvarkyti) organizuoti ir vykdyti</t>
  </si>
  <si>
    <t>Savivaldybės patvirtintai Užimtumo didinimo programai įgyvendinti</t>
  </si>
  <si>
    <t>„Babrungo“ progimnazijos veikla</t>
  </si>
  <si>
    <t>Prūsalių mokykla - darželis</t>
  </si>
  <si>
    <t>Prūsalių mokyklos - darželio veikla</t>
  </si>
  <si>
    <t>iš jų - paskolų grąžinimas</t>
  </si>
  <si>
    <t>pagal teisės aktus Savivaldybei perduotam Plungės specialiojo ugdymo centrui išlaikyti (be mokymo lėšų)</t>
  </si>
  <si>
    <t>8.49.</t>
  </si>
  <si>
    <t>projektui "Plungės r. Kulių gimnazijos pastato Plungės r., Kulių Aušros g. 24, kapitalinis remontas"</t>
  </si>
  <si>
    <t xml:space="preserve">Patikslintas planas </t>
  </si>
  <si>
    <t>Įvykdyta</t>
  </si>
  <si>
    <t>8.50.</t>
  </si>
  <si>
    <t>8.51.</t>
  </si>
  <si>
    <t>8.52.</t>
  </si>
  <si>
    <t>8.53.</t>
  </si>
  <si>
    <t>Savivaldybės vietinės reikšmės keliams (gatvėms) tiesti, rekonstruoti, taisyti (remontuoti), prižiūrėti ir saugaus eismo sąlygoms užtikrinti</t>
  </si>
  <si>
    <t>projektui  „Kraštovaizdžio planavimas, tvarkymas ir būklės gerinimas Plungės rajone" (VIPA)</t>
  </si>
  <si>
    <t>projektui "Universalaus sporto ir sveikatingumo komplekso Plungėje, Mendeno g.1C, statyba"</t>
  </si>
  <si>
    <t xml:space="preserve">asbesto turinčių gaminių atliekų surinkimui apvažiavimo būdu, transportavimui ir saugiam šalinimui finansuoti </t>
  </si>
  <si>
    <t>Patikslintas planas</t>
  </si>
  <si>
    <t>Įvykdyta iš viso</t>
  </si>
  <si>
    <t>Iš jų  įvykdyta</t>
  </si>
  <si>
    <t>3 priedas</t>
  </si>
  <si>
    <t>60</t>
  </si>
  <si>
    <t>61</t>
  </si>
  <si>
    <t>projektui  „Teikiamų paslaugų procesų tobulinimas ir aptarnavimo kokybės gerinimas Plungės rajono savivaldybėje" (VIPA)</t>
  </si>
  <si>
    <t>Panaudoti asignavimai</t>
  </si>
  <si>
    <t xml:space="preserve">                  6 priedas</t>
  </si>
  <si>
    <t xml:space="preserve">  7 priedas</t>
  </si>
  <si>
    <t xml:space="preserve">                  8 priedas</t>
  </si>
  <si>
    <t xml:space="preserve">          9 priedas</t>
  </si>
  <si>
    <t xml:space="preserve">                  10 priedas</t>
  </si>
  <si>
    <t xml:space="preserve">2020 METŲ VALSTYBĖS BIUDŽETO SPECIALIOSIOS TIKSLINĖS DOTACIJOS,  SKIRIAMOS UGDYMO REIKMĖMS FINANSUOTI, PASKIRSTYMAS </t>
  </si>
  <si>
    <t>2020 METŲ BIUDŽETINIŲ ĮSTAIGŲ GAUNAMŲ LĖŠŲ IR PAJAMŲ UŽ NUOMĄ  PASKIRSTYMAS</t>
  </si>
  <si>
    <t>ASIGNAVIMŲ SAVARANKIŠKOSIOMS SAVIVALDYBĖS FUNKCIJOMS VYKDYTI 2020 METAIS  PANAUDOJIMO ATASKAITA</t>
  </si>
  <si>
    <t>Projektinės veiklos organizavimas</t>
  </si>
  <si>
    <t>Gydytojų rezidentų studijų finansavimas</t>
  </si>
  <si>
    <t>Sveikatos priežiūros paslaugų prieinamumo užtikrinimas socialinės rizikos grupei priklausantiems gyventojams.</t>
  </si>
  <si>
    <t>Saugios nakvynės paslauga VšĮ Plungės rajono savivaldybės ligoninėje</t>
  </si>
  <si>
    <t>Plungės rajoną reprezentuojančių sporto komandų rėmimas</t>
  </si>
  <si>
    <t>Lietuvos kultūros tarybos ir kitų kultūrinių projektų rėmimas</t>
  </si>
  <si>
    <t>Savivaldybės administracijos direktoriaus rezervas</t>
  </si>
  <si>
    <t>Plungės rajono policijos komisariato programa</t>
  </si>
  <si>
    <t>XV- ajam tarptautiniam M.Oginskio festivaliui organizuoti</t>
  </si>
  <si>
    <t>Savivaldybei priskirtai valstybinei žemei ir kitam valstybiniam turtui valdyti, naudoti ir disponuoti juo patikėjimo teise</t>
  </si>
  <si>
    <t>Investicijų ir kiti projektai(Europos Sąjungos ir kitos tarptautinės finansinės paramos lėšos)</t>
  </si>
  <si>
    <t xml:space="preserve">2019 METAIS NEPANAUDOTŲ BIUDŽETO LĖŠŲ PASKIRSTYMAS                                                                                                                   </t>
  </si>
  <si>
    <t>Europos Sąjungos, kitos tarptautinės finansinės paramos  lėšos</t>
  </si>
  <si>
    <t>projektui „Aktyvaus poilsio ir pramogų zonos sukūrimas Plungės m. Oginskio dvaro teritorijoje, prie autobusų stoties" (VIPA)</t>
  </si>
  <si>
    <t>projektui „Babrungo upės slėnio estrados teritorijos ir jos prieigų bei jungčių su Plungės miesto centrine dalimis sutvarkymas" (VIPA)</t>
  </si>
  <si>
    <t xml:space="preserve">projektui "Plungės r. Kulių gimnazijos pastato Plungės r., Kulių Aušros g. 24, kapitalinis remontas"   </t>
  </si>
  <si>
    <t>projektui "Socialinių paslaugų infrastruktūros bendruomenėje plėtra Plungės rajone"</t>
  </si>
  <si>
    <t>projektui "Plungės M.Oginskio dvaro sodybos pastato - žirgyno, esančio adresu Parko g. 5, Plungė, pritaikymas visuomenės kultūros ir rekreacijos reikmėms (II etapas)"</t>
  </si>
  <si>
    <t>projektui "Buvusios mokyklos pastato Plungės r., Varkalių k., Kulių g., kapitaliniam remontui įrengiant socialinį būstą"</t>
  </si>
  <si>
    <t xml:space="preserve">Plungės paslaugų ir švietimo pagalbos centro veikla </t>
  </si>
  <si>
    <t xml:space="preserve">Senamiesčio mokyklos veikla </t>
  </si>
  <si>
    <t xml:space="preserve">„Babrungo“ progimnazijos veikla </t>
  </si>
  <si>
    <t>08. Saviv. infrastruktūros objektų priežiūros ir ūkinių subjektų rėmimo programa</t>
  </si>
  <si>
    <t xml:space="preserve">Savivaldybės administracijos veikla  </t>
  </si>
  <si>
    <t xml:space="preserve">Socialinėms paslaugoms </t>
  </si>
  <si>
    <t xml:space="preserve">Plungės krizių centro veikla   </t>
  </si>
  <si>
    <t xml:space="preserve">Plungės socialinių paslaugų centro veikla  </t>
  </si>
  <si>
    <t>VšĮ Plungės rajono savivaldybės ligoninei (Rentgeno diagnostikos paslaugų kokybės gerinimo programai 2020 metais įgyvendinti</t>
  </si>
  <si>
    <t>projektui "Vėdinimo ir kondicionavimo sistemų Plungės rajono savivaldybės egzaminų centruose- grupėse įrengimas"</t>
  </si>
  <si>
    <t>projektui Plungės dvaro sodybos advokatų namo Plungėje, Laisvės al. 17, remontas ir pritaikymas kultūrinėms veikloms</t>
  </si>
  <si>
    <t>projektui "Plungės miesto poilsio ir rekreacijos zonų sukūrimas prie Babrungo upės ir Gondingos hidroelektrinės tvenkinio bei prieigų prie jų sutrvarkymas" VIPA</t>
  </si>
  <si>
    <t>prijektui "Užterštos teritorijos Plungės m., Birutės g., greta Gandingos HE tvenkinio ir užterštos naftos produktais teritorijos Narvaišių k. sutvarkymas" VIPA</t>
  </si>
  <si>
    <t>Viešosios įstaigos Plungės rajono savivaldybės ligoninės pastato, esančio J. T. Vaižganto 89, Plungė, remonto investicijų projektui 2020 metais įgyvendinti</t>
  </si>
  <si>
    <t>4a</t>
  </si>
  <si>
    <t>BIUDŽETINIŲ ĮSTAIGŲ  PAJAMŲ UŽ TEIKIAMAS PASLAUGAS IR PATALPŲ NUOMĄ ĮMOKŲ Į SAVIVALDYBĖS BIUDŽETĄ 2020 METAIS ĮVYKDYMO ATASKAITA</t>
  </si>
  <si>
    <t>PLUNGĖS RAJONO SAVIVALDYBĖS 2020 METŲ BIUDŽETO PAJAMŲ ĮVYKDYMO ATASKAITA</t>
  </si>
  <si>
    <t xml:space="preserve">Savivaldybei priskirtai valstybinei žemei ir kitam valstybiniam turtui valdyti, naudoti ir disponuoti juo patikėjimo teise </t>
  </si>
  <si>
    <t xml:space="preserve">tarpinstitucinio bendradarbiavimo koordinatoriaus pareigybei išlaikyti </t>
  </si>
  <si>
    <t xml:space="preserve">savivaldybėms vienkartinėms premijoms už ypač svarbių užduočių vykdymą valstybės lygio ekstremaliosios situacijos ir karantino laikotarpiu savivaldybių socialinių paslaugų įstaigose dirbantiems darbuotojams išmokėti </t>
  </si>
  <si>
    <t>Rentgeno diagnostikos paslaugų kokybės gerinimo programai 2020 metais įgyvendinti</t>
  </si>
  <si>
    <t>išlaidoms, susijusioms su valstybinių ir savivaldybių mokyklų mokytojų, dirbančių pagal ikimokyklinio, priešmokyklinio, bendrojo ugdymo ir profesinio mokymo programas, skaičiaus optimizavimui</t>
  </si>
  <si>
    <t>projektui "Plungės miesto poilsio ir rekreacijos zonų sukūrimas prie Babrungo upės ir Gondingos hidroelektrinės tvenkinio bei prieigų prie jų sutrvarkymas" (VIPA)</t>
  </si>
  <si>
    <t xml:space="preserve">ilgalaikių neigiamų COVID-19 pandemijos pasekmių visuomenės psichikos sveikatai mažinimo veiksmų plane numatytoms veikloms finansuoti </t>
  </si>
  <si>
    <t xml:space="preserve">savivaldybių patirtoms materialinių išteklių teikimo, siekiant šalinti COVID-19 ligos (koronaviruso infekcijos) padarinius ir valdyti jos plitimą esant valstybės lygio ekstremaliajai situacijai, išlaidoms kompensuoti </t>
  </si>
  <si>
    <t>projektui "Užterštos teritorijos Plungės m., Birutės g., greta Gandingos HE tvenkinio ir užterštos naftos produktais teritorijos Narvaišių k. sutvarkymas" (VIPA)</t>
  </si>
  <si>
    <t>2019 metais nepanaudotas biudžetinių lėšų likutis</t>
  </si>
  <si>
    <t xml:space="preserve">vaikų vasaros stovykloms ir kitoms neformaliojo vaikų švietimo veikloms finansuoti </t>
  </si>
  <si>
    <t xml:space="preserve">švietimo įstaigų modernizavimo programai įgyvendinti  </t>
  </si>
  <si>
    <t>psichikos sveikatai stiprinti 2020 metais</t>
  </si>
  <si>
    <t>mokytojų, dirbančių pagal neformaliojo vaikų švietimo (išskyrus ikimokyklinio ir priešmokyklinio ugdymo) programas, darbo apmokėjimui</t>
  </si>
  <si>
    <t>Dividendai</t>
  </si>
  <si>
    <t>PLUNGĖS RAJONO SAVIVALDYBĖS 2020 METŲ BIUDŽETO ASIGNAVIMŲ PASKIRSTYMAS PAGAL 2020-2022 METŲ STRATEGINIO VEIKLOS PLANO PROGRAMAS</t>
  </si>
  <si>
    <t>59.1.</t>
  </si>
  <si>
    <t>59.2.</t>
  </si>
  <si>
    <t>59.4.</t>
  </si>
  <si>
    <t>59.5.</t>
  </si>
  <si>
    <t>59.3.</t>
  </si>
  <si>
    <t>59.6.</t>
  </si>
  <si>
    <t>59.7.</t>
  </si>
  <si>
    <t>59.8.</t>
  </si>
  <si>
    <t>59.9.</t>
  </si>
  <si>
    <t>59.10.</t>
  </si>
  <si>
    <t>59.11.</t>
  </si>
  <si>
    <t>59.12.</t>
  </si>
  <si>
    <t>59.14.</t>
  </si>
  <si>
    <t>59.15.</t>
  </si>
  <si>
    <t>59.16.</t>
  </si>
  <si>
    <t>59.17.</t>
  </si>
  <si>
    <t>59.18.</t>
  </si>
  <si>
    <t>59.19.</t>
  </si>
  <si>
    <t>59.20.</t>
  </si>
  <si>
    <t>59.21.</t>
  </si>
  <si>
    <t>59.22.</t>
  </si>
  <si>
    <t>59.23.</t>
  </si>
  <si>
    <t>59.24.</t>
  </si>
  <si>
    <t>59.25.</t>
  </si>
  <si>
    <t>59.26.</t>
  </si>
  <si>
    <t>59.27.</t>
  </si>
  <si>
    <t>59.28.</t>
  </si>
  <si>
    <t>59.29.</t>
  </si>
  <si>
    <t>59.30.</t>
  </si>
  <si>
    <t>59.31.</t>
  </si>
  <si>
    <t>59.32.</t>
  </si>
  <si>
    <t>59.33.</t>
  </si>
  <si>
    <t>59.34.</t>
  </si>
  <si>
    <t>59.35.</t>
  </si>
  <si>
    <t>59.36.</t>
  </si>
  <si>
    <t>59.37.</t>
  </si>
  <si>
    <t>59.38.</t>
  </si>
  <si>
    <t>59.39.</t>
  </si>
  <si>
    <t>59.40.</t>
  </si>
  <si>
    <t>59.41.</t>
  </si>
  <si>
    <t>59.42.</t>
  </si>
  <si>
    <t>59.43.</t>
  </si>
  <si>
    <t>63</t>
  </si>
  <si>
    <t>64</t>
  </si>
  <si>
    <t>65</t>
  </si>
  <si>
    <t>66</t>
  </si>
  <si>
    <t>67</t>
  </si>
  <si>
    <t>68</t>
  </si>
  <si>
    <t xml:space="preserve">2020 METŲ VALSTYBĖS BIUDŽETO SPECIALIOSIOS TIKSLINĖS DOTACIJOS,  SKIRIAMOS VALSTYBINĖMS (VALSTYBĖS PERDUOTOMS SAVIVALDYBĖMS) FUNKCIJOMS ATLIKTI, PASKIRSTYMAS </t>
  </si>
  <si>
    <t>2020 METŲ KITŲ  DOTACIJŲ PASKIRSTYMAS</t>
  </si>
  <si>
    <t xml:space="preserve">tarybos 2021 m. liepos 29 d. </t>
  </si>
  <si>
    <t xml:space="preserve">                  tarybos 2021 m. liepos 29 d. </t>
  </si>
  <si>
    <t xml:space="preserve">  tarybos 2021 m. liepos 29 d. </t>
  </si>
  <si>
    <t xml:space="preserve">          tarybos 2021 m. liepos 29 d. </t>
  </si>
  <si>
    <t xml:space="preserve">                                                                                                                                              tarybos 2021 m. liepos 29 d. </t>
  </si>
  <si>
    <t xml:space="preserve">        </t>
  </si>
  <si>
    <t xml:space="preserve">                  sprendimo Nr. T1-195</t>
  </si>
  <si>
    <t xml:space="preserve">          sprendimo Nr. T1-195</t>
  </si>
  <si>
    <t xml:space="preserve">  sprendimo Nr. T1-195</t>
  </si>
  <si>
    <t>sprendimo Nr. T1-195</t>
  </si>
  <si>
    <t xml:space="preserve">                                                                                                                                     sprendimo Nr. T1-195</t>
  </si>
  <si>
    <t xml:space="preserve">                                                                                                                 2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</si>
</sst>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Lt&quot;_-;\-* #,##0.00\ &quot;Lt&quot;_-;_-* &quot;-&quot;??\ &quot;Lt&quot;_-;_-@_-"/>
    <numFmt numFmtId="165" formatCode="0.0"/>
  </numFmts>
  <fonts count="26" x14ac:knownFonts="1">
    <font>
      <sz val="10"/>
      <name val="Arial"/>
      <charset val="186"/>
    </font>
    <font>
      <sz val="10"/>
      <name val="Arial"/>
      <family val="2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2"/>
      <name val="Times New Roman"/>
      <family val="1"/>
      <charset val="186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  <charset val="186"/>
    </font>
    <font>
      <sz val="11"/>
      <name val="Times New Roman"/>
      <family val="1"/>
    </font>
    <font>
      <i/>
      <sz val="11"/>
      <name val="Times New Roman"/>
      <family val="1"/>
    </font>
    <font>
      <sz val="11"/>
      <color rgb="FF9C0006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2"/>
      <color rgb="FF00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21" fillId="2" borderId="0" applyNumberFormat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0" fillId="0" borderId="0"/>
    <xf numFmtId="0" fontId="16" fillId="0" borderId="0"/>
    <xf numFmtId="0" fontId="17" fillId="0" borderId="0"/>
    <xf numFmtId="9" fontId="1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228">
    <xf numFmtId="0" fontId="0" fillId="0" borderId="0" xfId="0"/>
    <xf numFmtId="0" fontId="2" fillId="0" borderId="1" xfId="0" applyFont="1" applyFill="1" applyBorder="1"/>
    <xf numFmtId="0" fontId="2" fillId="0" borderId="0" xfId="0" applyFont="1" applyFill="1" applyBorder="1"/>
    <xf numFmtId="0" fontId="2" fillId="0" borderId="2" xfId="0" applyFont="1" applyFill="1" applyBorder="1"/>
    <xf numFmtId="0" fontId="2" fillId="0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 wrapText="1"/>
    </xf>
    <xf numFmtId="0" fontId="2" fillId="0" borderId="0" xfId="0" applyNumberFormat="1" applyFont="1" applyFill="1" applyAlignment="1">
      <alignment vertical="justify"/>
    </xf>
    <xf numFmtId="0" fontId="2" fillId="0" borderId="1" xfId="0" applyFont="1" applyFill="1" applyBorder="1" applyAlignment="1">
      <alignment vertical="justify" wrapText="1"/>
    </xf>
    <xf numFmtId="0" fontId="2" fillId="0" borderId="0" xfId="0" applyNumberFormat="1" applyFont="1" applyFill="1" applyAlignment="1">
      <alignment horizontal="left" vertical="justify"/>
    </xf>
    <xf numFmtId="0" fontId="2" fillId="0" borderId="0" xfId="0" applyNumberFormat="1" applyFont="1" applyFill="1" applyAlignment="1">
      <alignment horizontal="left" vertical="justify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165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165" fontId="2" fillId="0" borderId="0" xfId="0" applyNumberFormat="1" applyFont="1" applyFill="1"/>
    <xf numFmtId="0" fontId="2" fillId="0" borderId="1" xfId="0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vertical="justify"/>
    </xf>
    <xf numFmtId="165" fontId="8" fillId="0" borderId="0" xfId="0" applyNumberFormat="1" applyFont="1" applyFill="1" applyAlignment="1">
      <alignment vertical="justify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2" fontId="2" fillId="0" borderId="0" xfId="0" applyNumberFormat="1" applyFont="1" applyFill="1"/>
    <xf numFmtId="0" fontId="3" fillId="0" borderId="0" xfId="0" applyFont="1" applyFill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vertical="center" wrapText="1"/>
    </xf>
    <xf numFmtId="165" fontId="11" fillId="0" borderId="0" xfId="0" applyNumberFormat="1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165" fontId="12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justify"/>
    </xf>
    <xf numFmtId="49" fontId="2" fillId="0" borderId="1" xfId="0" applyNumberFormat="1" applyFont="1" applyFill="1" applyBorder="1" applyAlignment="1">
      <alignment horizontal="center" vertical="justify"/>
    </xf>
    <xf numFmtId="0" fontId="2" fillId="0" borderId="0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165" fontId="2" fillId="0" borderId="1" xfId="0" applyNumberFormat="1" applyFont="1" applyFill="1" applyBorder="1" applyAlignment="1">
      <alignment wrapText="1"/>
    </xf>
    <xf numFmtId="165" fontId="2" fillId="0" borderId="0" xfId="0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right" vertical="justify"/>
    </xf>
    <xf numFmtId="0" fontId="3" fillId="0" borderId="1" xfId="0" applyNumberFormat="1" applyFont="1" applyFill="1" applyBorder="1" applyAlignment="1">
      <alignment vertical="justify"/>
    </xf>
    <xf numFmtId="0" fontId="13" fillId="0" borderId="1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165" fontId="3" fillId="0" borderId="1" xfId="0" applyNumberFormat="1" applyFont="1" applyFill="1" applyBorder="1"/>
    <xf numFmtId="165" fontId="2" fillId="0" borderId="1" xfId="0" applyNumberFormat="1" applyFont="1" applyFill="1" applyBorder="1"/>
    <xf numFmtId="0" fontId="22" fillId="0" borderId="1" xfId="0" applyFont="1" applyFill="1" applyBorder="1"/>
    <xf numFmtId="165" fontId="2" fillId="0" borderId="1" xfId="0" applyNumberFormat="1" applyFont="1" applyFill="1" applyBorder="1" applyAlignment="1">
      <alignment horizontal="left" vertical="center" wrapText="1"/>
    </xf>
    <xf numFmtId="165" fontId="2" fillId="0" borderId="4" xfId="0" applyNumberFormat="1" applyFont="1" applyFill="1" applyBorder="1" applyAlignment="1">
      <alignment horizontal="left" vertical="center" wrapText="1"/>
    </xf>
    <xf numFmtId="0" fontId="23" fillId="0" borderId="4" xfId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vertical="center" wrapText="1"/>
    </xf>
    <xf numFmtId="0" fontId="14" fillId="0" borderId="1" xfId="0" applyNumberFormat="1" applyFont="1" applyFill="1" applyBorder="1" applyAlignment="1">
      <alignment vertical="center" wrapText="1"/>
    </xf>
    <xf numFmtId="2" fontId="19" fillId="0" borderId="0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wrapText="1"/>
    </xf>
    <xf numFmtId="165" fontId="20" fillId="0" borderId="0" xfId="0" applyNumberFormat="1" applyFont="1" applyFill="1" applyBorder="1" applyAlignment="1">
      <alignment horizontal="right" wrapText="1"/>
    </xf>
    <xf numFmtId="0" fontId="20" fillId="0" borderId="0" xfId="0" applyFont="1" applyFill="1" applyBorder="1" applyAlignment="1"/>
    <xf numFmtId="165" fontId="20" fillId="0" borderId="0" xfId="0" applyNumberFormat="1" applyFont="1" applyFill="1" applyBorder="1" applyAlignment="1">
      <alignment wrapText="1"/>
    </xf>
    <xf numFmtId="0" fontId="13" fillId="0" borderId="0" xfId="0" applyNumberFormat="1" applyFont="1" applyFill="1" applyAlignment="1">
      <alignment vertical="justify"/>
    </xf>
    <xf numFmtId="165" fontId="3" fillId="0" borderId="1" xfId="0" applyNumberFormat="1" applyFont="1" applyFill="1" applyBorder="1" applyAlignment="1">
      <alignment vertical="justify"/>
    </xf>
    <xf numFmtId="0" fontId="25" fillId="0" borderId="1" xfId="0" applyFont="1" applyFill="1" applyBorder="1"/>
    <xf numFmtId="0" fontId="25" fillId="0" borderId="1" xfId="0" applyFont="1" applyFill="1" applyBorder="1" applyAlignment="1">
      <alignment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vertical="center" wrapText="1"/>
    </xf>
    <xf numFmtId="0" fontId="13" fillId="0" borderId="1" xfId="0" applyNumberFormat="1" applyFont="1" applyFill="1" applyBorder="1" applyAlignment="1">
      <alignment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65" fontId="2" fillId="0" borderId="1" xfId="1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right" vertical="center" wrapText="1"/>
    </xf>
    <xf numFmtId="165" fontId="2" fillId="0" borderId="1" xfId="8" applyNumberFormat="1" applyFont="1" applyFill="1" applyBorder="1" applyAlignment="1">
      <alignment horizontal="right" vertical="center" wrapText="1"/>
    </xf>
    <xf numFmtId="0" fontId="2" fillId="0" borderId="1" xfId="8" applyNumberFormat="1" applyFont="1" applyFill="1" applyBorder="1" applyAlignment="1">
      <alignment horizontal="right" vertical="center" wrapText="1"/>
    </xf>
    <xf numFmtId="0" fontId="13" fillId="0" borderId="1" xfId="0" applyNumberFormat="1" applyFont="1" applyFill="1" applyBorder="1" applyAlignment="1">
      <alignment horizontal="right" vertical="center" wrapText="1"/>
    </xf>
    <xf numFmtId="165" fontId="2" fillId="0" borderId="1" xfId="2" applyNumberFormat="1" applyFont="1" applyFill="1" applyBorder="1" applyAlignment="1">
      <alignment horizontal="right" vertical="center" wrapText="1"/>
    </xf>
    <xf numFmtId="165" fontId="2" fillId="0" borderId="4" xfId="0" applyNumberFormat="1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165" fontId="18" fillId="0" borderId="1" xfId="0" applyNumberFormat="1" applyFont="1" applyFill="1" applyBorder="1" applyAlignment="1">
      <alignment horizontal="right" vertical="center" wrapText="1"/>
    </xf>
    <xf numFmtId="165" fontId="23" fillId="0" borderId="4" xfId="1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165" fontId="2" fillId="0" borderId="5" xfId="0" applyNumberFormat="1" applyFont="1" applyFill="1" applyBorder="1" applyAlignment="1">
      <alignment horizontal="right" vertical="center" wrapText="1"/>
    </xf>
    <xf numFmtId="165" fontId="2" fillId="0" borderId="3" xfId="0" applyNumberFormat="1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right" wrapText="1"/>
    </xf>
    <xf numFmtId="165" fontId="19" fillId="0" borderId="1" xfId="0" applyNumberFormat="1" applyFont="1" applyFill="1" applyBorder="1" applyAlignment="1">
      <alignment horizontal="right" wrapText="1"/>
    </xf>
    <xf numFmtId="165" fontId="19" fillId="0" borderId="1" xfId="0" applyNumberFormat="1" applyFont="1" applyFill="1" applyBorder="1" applyAlignment="1">
      <alignment wrapText="1"/>
    </xf>
    <xf numFmtId="165" fontId="13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/>
    <xf numFmtId="165" fontId="2" fillId="0" borderId="1" xfId="0" applyNumberFormat="1" applyFont="1" applyFill="1" applyBorder="1" applyAlignment="1"/>
    <xf numFmtId="165" fontId="3" fillId="0" borderId="1" xfId="0" applyNumberFormat="1" applyFont="1" applyFill="1" applyBorder="1" applyAlignment="1">
      <alignment wrapText="1"/>
    </xf>
    <xf numFmtId="165" fontId="24" fillId="0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2" xfId="8" applyNumberFormat="1" applyFont="1" applyFill="1" applyBorder="1" applyAlignment="1">
      <alignment vertical="center" wrapText="1"/>
    </xf>
    <xf numFmtId="0" fontId="2" fillId="0" borderId="1" xfId="8" applyNumberFormat="1" applyFont="1" applyFill="1" applyBorder="1" applyAlignment="1">
      <alignment vertical="center" wrapText="1"/>
    </xf>
    <xf numFmtId="165" fontId="2" fillId="0" borderId="1" xfId="8" applyNumberFormat="1" applyFont="1" applyFill="1" applyBorder="1" applyAlignment="1">
      <alignment vertical="center" wrapText="1"/>
    </xf>
    <xf numFmtId="165" fontId="3" fillId="0" borderId="2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vertical="justify"/>
    </xf>
    <xf numFmtId="165" fontId="2" fillId="0" borderId="1" xfId="0" applyNumberFormat="1" applyFont="1" applyFill="1" applyBorder="1" applyAlignment="1">
      <alignment horizontal="center" vertical="justify" wrapText="1"/>
    </xf>
    <xf numFmtId="165" fontId="2" fillId="0" borderId="4" xfId="0" applyNumberFormat="1" applyFont="1" applyFill="1" applyBorder="1" applyAlignment="1">
      <alignment vertical="justify"/>
    </xf>
    <xf numFmtId="165" fontId="3" fillId="0" borderId="4" xfId="0" applyNumberFormat="1" applyFont="1" applyFill="1" applyBorder="1" applyAlignment="1">
      <alignment vertical="justify"/>
    </xf>
    <xf numFmtId="165" fontId="13" fillId="0" borderId="1" xfId="0" applyNumberFormat="1" applyFont="1" applyFill="1" applyBorder="1" applyAlignment="1">
      <alignment vertical="justify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8" xfId="0" applyFont="1" applyFill="1" applyBorder="1" applyAlignment="1">
      <alignment horizontal="right"/>
    </xf>
    <xf numFmtId="0" fontId="2" fillId="0" borderId="0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2" fillId="0" borderId="2" xfId="0" applyNumberFormat="1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NumberFormat="1" applyFont="1" applyFill="1" applyBorder="1" applyAlignment="1">
      <alignment horizontal="right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0" xfId="0" applyFont="1" applyFill="1" applyAlignment="1">
      <alignment horizontal="left"/>
    </xf>
    <xf numFmtId="0" fontId="3" fillId="0" borderId="0" xfId="0" applyNumberFormat="1" applyFont="1" applyFill="1" applyAlignment="1">
      <alignment horizontal="center" vertical="justify" wrapText="1"/>
    </xf>
    <xf numFmtId="0" fontId="3" fillId="0" borderId="1" xfId="0" applyNumberFormat="1" applyFont="1" applyFill="1" applyBorder="1" applyAlignment="1">
      <alignment horizontal="center" vertical="justify"/>
    </xf>
    <xf numFmtId="0" fontId="3" fillId="0" borderId="7" xfId="0" applyNumberFormat="1" applyFont="1" applyFill="1" applyBorder="1" applyAlignment="1">
      <alignment horizontal="center" vertical="justify" wrapText="1"/>
    </xf>
    <xf numFmtId="0" fontId="3" fillId="0" borderId="3" xfId="0" applyNumberFormat="1" applyFont="1" applyFill="1" applyBorder="1" applyAlignment="1">
      <alignment horizontal="center" vertical="justify" wrapText="1"/>
    </xf>
  </cellXfs>
  <cellStyles count="10">
    <cellStyle name="Blogas" xfId="1" builtinId="27"/>
    <cellStyle name="Currency 2" xfId="3"/>
    <cellStyle name="Currency 3" xfId="4"/>
    <cellStyle name="Įprastas" xfId="0" builtinId="0"/>
    <cellStyle name="Įprastas 2" xfId="5"/>
    <cellStyle name="Normal 2" xfId="6"/>
    <cellStyle name="Normal 3" xfId="7"/>
    <cellStyle name="Procentai" xfId="8" builtinId="5"/>
    <cellStyle name="Valiuta" xfId="2" builtinId="4"/>
    <cellStyle name="Valiuta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85"/>
  <sheetViews>
    <sheetView tabSelected="1" zoomScaleNormal="100" workbookViewId="0">
      <selection activeCell="B4" sqref="B4:C4"/>
    </sheetView>
  </sheetViews>
  <sheetFormatPr defaultRowHeight="15" x14ac:dyDescent="0.25"/>
  <cols>
    <col min="1" max="1" width="5.85546875" style="33" customWidth="1"/>
    <col min="2" max="2" width="104" style="5" customWidth="1"/>
    <col min="3" max="3" width="10.140625" style="5" customWidth="1"/>
    <col min="4" max="4" width="9" style="5" customWidth="1"/>
    <col min="5" max="16384" width="9.140625" style="5"/>
  </cols>
  <sheetData>
    <row r="1" spans="1:4" ht="15" customHeight="1" x14ac:dyDescent="0.25">
      <c r="B1" s="147" t="s">
        <v>194</v>
      </c>
      <c r="C1" s="147"/>
    </row>
    <row r="2" spans="1:4" ht="15" customHeight="1" x14ac:dyDescent="0.25">
      <c r="B2" s="147" t="s">
        <v>475</v>
      </c>
      <c r="C2" s="147"/>
    </row>
    <row r="3" spans="1:4" ht="15" customHeight="1" x14ac:dyDescent="0.25">
      <c r="B3" s="147" t="s">
        <v>481</v>
      </c>
      <c r="C3" s="147"/>
    </row>
    <row r="4" spans="1:4" ht="15" customHeight="1" x14ac:dyDescent="0.25">
      <c r="B4" s="147" t="s">
        <v>482</v>
      </c>
      <c r="C4" s="147"/>
    </row>
    <row r="5" spans="1:4" ht="15" customHeight="1" x14ac:dyDescent="0.25">
      <c r="B5" s="32"/>
      <c r="C5" s="2"/>
    </row>
    <row r="6" spans="1:4" ht="16.5" customHeight="1" x14ac:dyDescent="0.25">
      <c r="A6" s="148" t="s">
        <v>404</v>
      </c>
      <c r="B6" s="148"/>
      <c r="C6" s="148"/>
    </row>
    <row r="7" spans="1:4" ht="15.75" customHeight="1" x14ac:dyDescent="0.25">
      <c r="B7" s="34"/>
      <c r="C7" s="149" t="s">
        <v>187</v>
      </c>
      <c r="D7" s="149"/>
    </row>
    <row r="8" spans="1:4" ht="38.25" customHeight="1" x14ac:dyDescent="0.25">
      <c r="A8" s="35" t="s">
        <v>45</v>
      </c>
      <c r="B8" s="4" t="s">
        <v>46</v>
      </c>
      <c r="C8" s="74" t="s">
        <v>343</v>
      </c>
      <c r="D8" s="74" t="s">
        <v>344</v>
      </c>
    </row>
    <row r="9" spans="1:4" ht="13.5" customHeight="1" x14ac:dyDescent="0.25">
      <c r="A9" s="61">
        <v>1</v>
      </c>
      <c r="B9" s="62" t="s">
        <v>198</v>
      </c>
      <c r="C9" s="53">
        <v>19038</v>
      </c>
      <c r="D9" s="1">
        <v>18020.7</v>
      </c>
    </row>
    <row r="10" spans="1:4" ht="13.5" customHeight="1" x14ac:dyDescent="0.25">
      <c r="A10" s="61">
        <v>2</v>
      </c>
      <c r="B10" s="62" t="s">
        <v>177</v>
      </c>
      <c r="C10" s="53">
        <v>350</v>
      </c>
      <c r="D10" s="66">
        <v>373</v>
      </c>
    </row>
    <row r="11" spans="1:4" ht="13.5" customHeight="1" x14ac:dyDescent="0.25">
      <c r="A11" s="61">
        <v>3</v>
      </c>
      <c r="B11" s="63" t="s">
        <v>178</v>
      </c>
      <c r="C11" s="102">
        <v>30</v>
      </c>
      <c r="D11" s="1">
        <v>41.8</v>
      </c>
    </row>
    <row r="12" spans="1:4" ht="13.5" customHeight="1" x14ac:dyDescent="0.25">
      <c r="A12" s="61">
        <v>4</v>
      </c>
      <c r="B12" s="9" t="s">
        <v>47</v>
      </c>
      <c r="C12" s="103">
        <v>8</v>
      </c>
      <c r="D12" s="1">
        <v>15.5</v>
      </c>
    </row>
    <row r="13" spans="1:4" ht="13.5" customHeight="1" x14ac:dyDescent="0.25">
      <c r="A13" s="61">
        <v>5</v>
      </c>
      <c r="B13" s="9" t="s">
        <v>175</v>
      </c>
      <c r="C13" s="103">
        <v>20</v>
      </c>
      <c r="D13" s="66">
        <v>16</v>
      </c>
    </row>
    <row r="14" spans="1:4" ht="13.5" customHeight="1" x14ac:dyDescent="0.25">
      <c r="A14" s="61">
        <v>6</v>
      </c>
      <c r="B14" s="62" t="s">
        <v>176</v>
      </c>
      <c r="C14" s="53">
        <v>380</v>
      </c>
      <c r="D14" s="66">
        <v>445</v>
      </c>
    </row>
    <row r="15" spans="1:4" ht="13.5" customHeight="1" x14ac:dyDescent="0.25">
      <c r="A15" s="61">
        <v>7</v>
      </c>
      <c r="B15" s="62" t="s">
        <v>49</v>
      </c>
      <c r="C15" s="53">
        <v>40</v>
      </c>
      <c r="D15" s="1">
        <v>47.8</v>
      </c>
    </row>
    <row r="16" spans="1:4" ht="13.5" customHeight="1" x14ac:dyDescent="0.25">
      <c r="A16" s="61">
        <v>8</v>
      </c>
      <c r="B16" s="64" t="s">
        <v>202</v>
      </c>
      <c r="C16" s="65">
        <f>SUM(C17:C69)</f>
        <v>28210.899999999994</v>
      </c>
      <c r="D16" s="65">
        <f>SUM(D17:D69)</f>
        <v>27728.799999999999</v>
      </c>
    </row>
    <row r="17" spans="1:4" ht="13.5" customHeight="1" x14ac:dyDescent="0.25">
      <c r="A17" s="61" t="s">
        <v>237</v>
      </c>
      <c r="B17" s="62" t="s">
        <v>50</v>
      </c>
      <c r="C17" s="66">
        <v>473.2</v>
      </c>
      <c r="D17" s="1">
        <v>472.7</v>
      </c>
    </row>
    <row r="18" spans="1:4" ht="13.5" customHeight="1" x14ac:dyDescent="0.25">
      <c r="A18" s="61" t="s">
        <v>238</v>
      </c>
      <c r="B18" s="62" t="s">
        <v>60</v>
      </c>
      <c r="C18" s="66">
        <v>313.2</v>
      </c>
      <c r="D18" s="1">
        <v>296.7</v>
      </c>
    </row>
    <row r="19" spans="1:4" ht="13.5" customHeight="1" x14ac:dyDescent="0.25">
      <c r="A19" s="61" t="s">
        <v>239</v>
      </c>
      <c r="B19" s="62" t="s">
        <v>59</v>
      </c>
      <c r="C19" s="66">
        <v>932</v>
      </c>
      <c r="D19" s="1">
        <v>918.5</v>
      </c>
    </row>
    <row r="20" spans="1:4" ht="13.5" customHeight="1" x14ac:dyDescent="0.25">
      <c r="A20" s="61" t="s">
        <v>240</v>
      </c>
      <c r="B20" s="63" t="s">
        <v>223</v>
      </c>
      <c r="C20" s="66">
        <v>61</v>
      </c>
      <c r="D20" s="66">
        <v>61</v>
      </c>
    </row>
    <row r="21" spans="1:4" ht="13.5" customHeight="1" x14ac:dyDescent="0.25">
      <c r="A21" s="61" t="s">
        <v>241</v>
      </c>
      <c r="B21" s="9" t="s">
        <v>144</v>
      </c>
      <c r="C21" s="66">
        <v>20.2</v>
      </c>
      <c r="D21" s="66">
        <v>20.2</v>
      </c>
    </row>
    <row r="22" spans="1:4" ht="13.5" customHeight="1" x14ac:dyDescent="0.25">
      <c r="A22" s="61" t="s">
        <v>242</v>
      </c>
      <c r="B22" s="10" t="s">
        <v>224</v>
      </c>
      <c r="C22" s="66">
        <v>1.8</v>
      </c>
      <c r="D22" s="66">
        <v>1.8</v>
      </c>
    </row>
    <row r="23" spans="1:4" ht="13.5" customHeight="1" x14ac:dyDescent="0.25">
      <c r="A23" s="61" t="s">
        <v>243</v>
      </c>
      <c r="B23" s="9" t="s">
        <v>132</v>
      </c>
      <c r="C23" s="66">
        <v>19.3</v>
      </c>
      <c r="D23" s="66">
        <v>19.3</v>
      </c>
    </row>
    <row r="24" spans="1:4" ht="13.5" customHeight="1" x14ac:dyDescent="0.25">
      <c r="A24" s="61" t="s">
        <v>251</v>
      </c>
      <c r="B24" s="9" t="s">
        <v>131</v>
      </c>
      <c r="C24" s="66">
        <v>652.20000000000005</v>
      </c>
      <c r="D24" s="66">
        <v>652.20000000000005</v>
      </c>
    </row>
    <row r="25" spans="1:4" ht="13.5" customHeight="1" x14ac:dyDescent="0.25">
      <c r="A25" s="61" t="s">
        <v>244</v>
      </c>
      <c r="B25" s="9" t="s">
        <v>133</v>
      </c>
      <c r="C25" s="66">
        <v>10.3</v>
      </c>
      <c r="D25" s="66">
        <v>10.3</v>
      </c>
    </row>
    <row r="26" spans="1:4" ht="13.5" customHeight="1" x14ac:dyDescent="0.25">
      <c r="A26" s="61" t="s">
        <v>245</v>
      </c>
      <c r="B26" s="10" t="s">
        <v>134</v>
      </c>
      <c r="C26" s="66">
        <v>169.1</v>
      </c>
      <c r="D26" s="66">
        <v>168.5</v>
      </c>
    </row>
    <row r="27" spans="1:4" ht="29.25" customHeight="1" x14ac:dyDescent="0.25">
      <c r="A27" s="61" t="s">
        <v>293</v>
      </c>
      <c r="B27" s="10" t="s">
        <v>225</v>
      </c>
      <c r="C27" s="66">
        <v>371</v>
      </c>
      <c r="D27" s="66">
        <v>371</v>
      </c>
    </row>
    <row r="28" spans="1:4" ht="13.5" customHeight="1" x14ac:dyDescent="0.25">
      <c r="A28" s="61" t="s">
        <v>294</v>
      </c>
      <c r="B28" s="10" t="s">
        <v>405</v>
      </c>
      <c r="C28" s="66">
        <v>0.4</v>
      </c>
      <c r="D28" s="66">
        <v>0.3</v>
      </c>
    </row>
    <row r="29" spans="1:4" ht="29.25" customHeight="1" x14ac:dyDescent="0.25">
      <c r="A29" s="61" t="s">
        <v>295</v>
      </c>
      <c r="B29" s="10" t="s">
        <v>266</v>
      </c>
      <c r="C29" s="66">
        <v>20.3</v>
      </c>
      <c r="D29" s="66">
        <v>20.3</v>
      </c>
    </row>
    <row r="30" spans="1:4" ht="13.5" customHeight="1" x14ac:dyDescent="0.25">
      <c r="A30" s="61" t="s">
        <v>296</v>
      </c>
      <c r="B30" s="26" t="s">
        <v>226</v>
      </c>
      <c r="C30" s="66">
        <v>0.3</v>
      </c>
      <c r="D30" s="66">
        <v>0.3</v>
      </c>
    </row>
    <row r="31" spans="1:4" ht="13.5" customHeight="1" x14ac:dyDescent="0.25">
      <c r="A31" s="61" t="s">
        <v>297</v>
      </c>
      <c r="B31" s="10" t="s">
        <v>227</v>
      </c>
      <c r="C31" s="66">
        <v>8.3000000000000007</v>
      </c>
      <c r="D31" s="66">
        <v>8.1999999999999993</v>
      </c>
    </row>
    <row r="32" spans="1:4" ht="13.5" customHeight="1" x14ac:dyDescent="0.25">
      <c r="A32" s="61" t="s">
        <v>298</v>
      </c>
      <c r="B32" s="10" t="s">
        <v>204</v>
      </c>
      <c r="C32" s="66">
        <v>26</v>
      </c>
      <c r="D32" s="66">
        <v>25.9</v>
      </c>
    </row>
    <row r="33" spans="1:4" ht="13.5" customHeight="1" x14ac:dyDescent="0.25">
      <c r="A33" s="61" t="s">
        <v>299</v>
      </c>
      <c r="B33" s="10" t="s">
        <v>257</v>
      </c>
      <c r="C33" s="66">
        <v>10.9</v>
      </c>
      <c r="D33" s="66">
        <v>10.9</v>
      </c>
    </row>
    <row r="34" spans="1:4" ht="13.5" customHeight="1" x14ac:dyDescent="0.25">
      <c r="A34" s="61" t="s">
        <v>300</v>
      </c>
      <c r="B34" s="26" t="s">
        <v>222</v>
      </c>
      <c r="C34" s="66">
        <v>0.6</v>
      </c>
      <c r="D34" s="1">
        <v>0.6</v>
      </c>
    </row>
    <row r="35" spans="1:4" ht="13.5" customHeight="1" x14ac:dyDescent="0.25">
      <c r="A35" s="61" t="s">
        <v>301</v>
      </c>
      <c r="B35" s="10" t="s">
        <v>135</v>
      </c>
      <c r="C35" s="66">
        <v>10.3</v>
      </c>
      <c r="D35" s="1">
        <v>10.3</v>
      </c>
    </row>
    <row r="36" spans="1:4" ht="13.5" customHeight="1" x14ac:dyDescent="0.25">
      <c r="A36" s="61" t="s">
        <v>302</v>
      </c>
      <c r="B36" s="8" t="s">
        <v>136</v>
      </c>
      <c r="C36" s="66">
        <v>29.1</v>
      </c>
      <c r="D36" s="66">
        <v>29.1</v>
      </c>
    </row>
    <row r="37" spans="1:4" ht="13.5" customHeight="1" x14ac:dyDescent="0.25">
      <c r="A37" s="61" t="s">
        <v>303</v>
      </c>
      <c r="B37" s="8" t="s">
        <v>154</v>
      </c>
      <c r="C37" s="66">
        <v>323.3</v>
      </c>
      <c r="D37" s="1">
        <v>323.3</v>
      </c>
    </row>
    <row r="38" spans="1:4" ht="13.5" customHeight="1" x14ac:dyDescent="0.25">
      <c r="A38" s="61" t="s">
        <v>304</v>
      </c>
      <c r="B38" s="8" t="s">
        <v>199</v>
      </c>
      <c r="C38" s="66">
        <v>2.8</v>
      </c>
      <c r="D38" s="1">
        <v>2.7</v>
      </c>
    </row>
    <row r="39" spans="1:4" ht="13.5" customHeight="1" x14ac:dyDescent="0.25">
      <c r="A39" s="61" t="s">
        <v>305</v>
      </c>
      <c r="B39" s="62" t="s">
        <v>267</v>
      </c>
      <c r="C39" s="66">
        <v>9540.5</v>
      </c>
      <c r="D39" s="66">
        <v>9539</v>
      </c>
    </row>
    <row r="40" spans="1:4" ht="13.5" customHeight="1" x14ac:dyDescent="0.25">
      <c r="A40" s="61" t="s">
        <v>306</v>
      </c>
      <c r="B40" s="67" t="s">
        <v>292</v>
      </c>
      <c r="C40" s="66">
        <v>50</v>
      </c>
      <c r="D40" s="66">
        <v>50</v>
      </c>
    </row>
    <row r="41" spans="1:4" ht="13.5" customHeight="1" x14ac:dyDescent="0.25">
      <c r="A41" s="61" t="s">
        <v>307</v>
      </c>
      <c r="B41" s="62" t="s">
        <v>340</v>
      </c>
      <c r="C41" s="66">
        <v>502.5</v>
      </c>
      <c r="D41" s="66">
        <v>502.5</v>
      </c>
    </row>
    <row r="42" spans="1:4" ht="27.75" customHeight="1" x14ac:dyDescent="0.25">
      <c r="A42" s="61" t="s">
        <v>308</v>
      </c>
      <c r="B42" s="62" t="s">
        <v>418</v>
      </c>
      <c r="C42" s="66">
        <v>86</v>
      </c>
      <c r="D42" s="66">
        <v>86</v>
      </c>
    </row>
    <row r="43" spans="1:4" ht="13.5" customHeight="1" x14ac:dyDescent="0.25">
      <c r="A43" s="61" t="s">
        <v>309</v>
      </c>
      <c r="B43" s="62" t="s">
        <v>381</v>
      </c>
      <c r="C43" s="66">
        <v>4396.3</v>
      </c>
      <c r="D43" s="1">
        <v>4242.8999999999996</v>
      </c>
    </row>
    <row r="44" spans="1:4" ht="13.5" customHeight="1" x14ac:dyDescent="0.25">
      <c r="A44" s="61" t="s">
        <v>310</v>
      </c>
      <c r="B44" s="62" t="s">
        <v>200</v>
      </c>
      <c r="C44" s="66">
        <v>162.69999999999999</v>
      </c>
      <c r="D44" s="1">
        <v>144.6</v>
      </c>
    </row>
    <row r="45" spans="1:4" ht="13.5" customHeight="1" x14ac:dyDescent="0.25">
      <c r="A45" s="61" t="s">
        <v>311</v>
      </c>
      <c r="B45" s="62" t="s">
        <v>359</v>
      </c>
      <c r="C45" s="66">
        <v>14.1</v>
      </c>
      <c r="D45" s="1">
        <v>13.5</v>
      </c>
    </row>
    <row r="46" spans="1:4" ht="13.5" customHeight="1" x14ac:dyDescent="0.25">
      <c r="A46" s="61" t="s">
        <v>312</v>
      </c>
      <c r="B46" s="62" t="s">
        <v>350</v>
      </c>
      <c r="C46" s="66">
        <v>20</v>
      </c>
      <c r="D46" s="1"/>
    </row>
    <row r="47" spans="1:4" ht="13.5" customHeight="1" x14ac:dyDescent="0.25">
      <c r="A47" s="61" t="s">
        <v>313</v>
      </c>
      <c r="B47" s="26" t="s">
        <v>277</v>
      </c>
      <c r="C47" s="53">
        <v>12.9</v>
      </c>
      <c r="D47" s="1">
        <v>12.9</v>
      </c>
    </row>
    <row r="48" spans="1:4" ht="29.25" customHeight="1" x14ac:dyDescent="0.25">
      <c r="A48" s="61" t="s">
        <v>314</v>
      </c>
      <c r="B48" s="26" t="s">
        <v>278</v>
      </c>
      <c r="C48" s="53">
        <v>12.2</v>
      </c>
      <c r="D48" s="1">
        <v>12.1</v>
      </c>
    </row>
    <row r="49" spans="1:4" ht="30.75" customHeight="1" x14ac:dyDescent="0.25">
      <c r="A49" s="61" t="s">
        <v>315</v>
      </c>
      <c r="B49" s="26" t="s">
        <v>279</v>
      </c>
      <c r="C49" s="53">
        <v>112.6</v>
      </c>
      <c r="D49" s="1">
        <v>112.5</v>
      </c>
    </row>
    <row r="50" spans="1:4" ht="13.5" customHeight="1" x14ac:dyDescent="0.25">
      <c r="A50" s="61" t="s">
        <v>316</v>
      </c>
      <c r="B50" s="26" t="s">
        <v>342</v>
      </c>
      <c r="C50" s="53">
        <v>300</v>
      </c>
      <c r="D50" s="66">
        <v>300</v>
      </c>
    </row>
    <row r="51" spans="1:4" ht="13.5" customHeight="1" x14ac:dyDescent="0.25">
      <c r="A51" s="61" t="s">
        <v>317</v>
      </c>
      <c r="B51" s="26" t="s">
        <v>352</v>
      </c>
      <c r="C51" s="53">
        <v>1</v>
      </c>
      <c r="D51" s="66"/>
    </row>
    <row r="52" spans="1:4" ht="27.75" customHeight="1" x14ac:dyDescent="0.25">
      <c r="A52" s="61" t="s">
        <v>318</v>
      </c>
      <c r="B52" s="26" t="s">
        <v>349</v>
      </c>
      <c r="C52" s="53">
        <v>4931.1000000000004</v>
      </c>
      <c r="D52" s="66">
        <v>4865.3</v>
      </c>
    </row>
    <row r="53" spans="1:4" ht="13.5" customHeight="1" x14ac:dyDescent="0.25">
      <c r="A53" s="61" t="s">
        <v>319</v>
      </c>
      <c r="B53" s="62" t="s">
        <v>385</v>
      </c>
      <c r="C53" s="53">
        <v>150</v>
      </c>
      <c r="D53" s="66"/>
    </row>
    <row r="54" spans="1:4" ht="13.5" customHeight="1" x14ac:dyDescent="0.25">
      <c r="A54" s="61" t="s">
        <v>320</v>
      </c>
      <c r="B54" s="94" t="s">
        <v>406</v>
      </c>
      <c r="C54" s="53">
        <v>16.100000000000001</v>
      </c>
      <c r="D54" s="66">
        <v>16</v>
      </c>
    </row>
    <row r="55" spans="1:4" ht="29.25" customHeight="1" x14ac:dyDescent="0.25">
      <c r="A55" s="61" t="s">
        <v>321</v>
      </c>
      <c r="B55" s="95" t="s">
        <v>386</v>
      </c>
      <c r="C55" s="53">
        <v>1157</v>
      </c>
      <c r="D55" s="66">
        <v>1157</v>
      </c>
    </row>
    <row r="56" spans="1:4" ht="13.5" customHeight="1" x14ac:dyDescent="0.25">
      <c r="A56" s="61" t="s">
        <v>322</v>
      </c>
      <c r="B56" s="95" t="s">
        <v>387</v>
      </c>
      <c r="C56" s="53">
        <v>330</v>
      </c>
      <c r="D56" s="66">
        <v>330</v>
      </c>
    </row>
    <row r="57" spans="1:4" ht="13.5" customHeight="1" x14ac:dyDescent="0.25">
      <c r="A57" s="61" t="s">
        <v>323</v>
      </c>
      <c r="B57" s="26" t="s">
        <v>351</v>
      </c>
      <c r="C57" s="53">
        <v>1587</v>
      </c>
      <c r="D57" s="66">
        <v>1587</v>
      </c>
    </row>
    <row r="58" spans="1:4" ht="27.75" customHeight="1" x14ac:dyDescent="0.25">
      <c r="A58" s="61" t="s">
        <v>324</v>
      </c>
      <c r="B58" s="26" t="s">
        <v>407</v>
      </c>
      <c r="C58" s="53">
        <v>33.799999999999997</v>
      </c>
      <c r="D58" s="1">
        <v>33.799999999999997</v>
      </c>
    </row>
    <row r="59" spans="1:4" ht="13.5" customHeight="1" x14ac:dyDescent="0.25">
      <c r="A59" s="61" t="s">
        <v>325</v>
      </c>
      <c r="B59" s="26" t="s">
        <v>415</v>
      </c>
      <c r="C59" s="53">
        <v>100.6</v>
      </c>
      <c r="D59" s="1">
        <v>100.6</v>
      </c>
    </row>
    <row r="60" spans="1:4" ht="13.5" customHeight="1" x14ac:dyDescent="0.25">
      <c r="A60" s="61" t="s">
        <v>326</v>
      </c>
      <c r="B60" s="26" t="s">
        <v>408</v>
      </c>
      <c r="C60" s="53">
        <v>400</v>
      </c>
      <c r="D60" s="1">
        <v>399.3</v>
      </c>
    </row>
    <row r="61" spans="1:4" ht="13.5" customHeight="1" x14ac:dyDescent="0.25">
      <c r="A61" s="61" t="s">
        <v>327</v>
      </c>
      <c r="B61" s="26" t="s">
        <v>416</v>
      </c>
      <c r="C61" s="53">
        <v>42</v>
      </c>
      <c r="D61" s="1">
        <v>37.4</v>
      </c>
    </row>
    <row r="62" spans="1:4" ht="13.5" customHeight="1" x14ac:dyDescent="0.25">
      <c r="A62" s="61" t="s">
        <v>328</v>
      </c>
      <c r="B62" s="26" t="s">
        <v>417</v>
      </c>
      <c r="C62" s="53">
        <v>17</v>
      </c>
      <c r="D62" s="66">
        <v>17</v>
      </c>
    </row>
    <row r="63" spans="1:4" ht="30.75" customHeight="1" x14ac:dyDescent="0.25">
      <c r="A63" s="61" t="s">
        <v>329</v>
      </c>
      <c r="B63" s="26" t="s">
        <v>411</v>
      </c>
      <c r="C63" s="53">
        <v>2.1</v>
      </c>
      <c r="D63" s="66">
        <v>2</v>
      </c>
    </row>
    <row r="64" spans="1:4" ht="27.75" customHeight="1" x14ac:dyDescent="0.25">
      <c r="A64" s="61" t="s">
        <v>330</v>
      </c>
      <c r="B64" s="26" t="s">
        <v>409</v>
      </c>
      <c r="C64" s="53">
        <v>89</v>
      </c>
      <c r="D64" s="1">
        <v>88.9</v>
      </c>
    </row>
    <row r="65" spans="1:4" ht="27.75" customHeight="1" x14ac:dyDescent="0.25">
      <c r="A65" s="61" t="s">
        <v>341</v>
      </c>
      <c r="B65" s="26" t="s">
        <v>412</v>
      </c>
      <c r="C65" s="53">
        <v>264.3</v>
      </c>
      <c r="D65" s="66">
        <v>264</v>
      </c>
    </row>
    <row r="66" spans="1:4" ht="13.5" customHeight="1" x14ac:dyDescent="0.25">
      <c r="A66" s="61" t="s">
        <v>345</v>
      </c>
      <c r="B66" s="26" t="s">
        <v>398</v>
      </c>
      <c r="C66" s="53">
        <v>255</v>
      </c>
      <c r="D66" s="1">
        <v>247.3</v>
      </c>
    </row>
    <row r="67" spans="1:4" ht="27.75" customHeight="1" x14ac:dyDescent="0.25">
      <c r="A67" s="61" t="s">
        <v>346</v>
      </c>
      <c r="B67" s="26" t="s">
        <v>410</v>
      </c>
      <c r="C67" s="53">
        <v>15</v>
      </c>
      <c r="D67" s="1">
        <v>15</v>
      </c>
    </row>
    <row r="68" spans="1:4" ht="27.75" customHeight="1" x14ac:dyDescent="0.25">
      <c r="A68" s="61" t="s">
        <v>347</v>
      </c>
      <c r="B68" s="26" t="s">
        <v>413</v>
      </c>
      <c r="C68" s="53">
        <v>29.5</v>
      </c>
      <c r="D68" s="1">
        <v>3.2</v>
      </c>
    </row>
    <row r="69" spans="1:4" ht="29.25" customHeight="1" x14ac:dyDescent="0.25">
      <c r="A69" s="61" t="s">
        <v>348</v>
      </c>
      <c r="B69" s="26" t="s">
        <v>401</v>
      </c>
      <c r="C69" s="53">
        <v>125</v>
      </c>
      <c r="D69" s="1">
        <v>124.9</v>
      </c>
    </row>
    <row r="70" spans="1:4" ht="13.5" customHeight="1" x14ac:dyDescent="0.25">
      <c r="A70" s="61">
        <v>9</v>
      </c>
      <c r="B70" s="26" t="s">
        <v>268</v>
      </c>
      <c r="C70" s="53">
        <v>2</v>
      </c>
      <c r="D70" s="66">
        <v>0.3</v>
      </c>
    </row>
    <row r="71" spans="1:4" ht="13.5" customHeight="1" x14ac:dyDescent="0.25">
      <c r="A71" s="61">
        <v>10</v>
      </c>
      <c r="B71" s="62" t="s">
        <v>230</v>
      </c>
      <c r="C71" s="53">
        <v>160</v>
      </c>
      <c r="D71" s="1">
        <v>184.7</v>
      </c>
    </row>
    <row r="72" spans="1:4" ht="13.5" customHeight="1" x14ac:dyDescent="0.25">
      <c r="A72" s="61">
        <v>11</v>
      </c>
      <c r="B72" s="62" t="s">
        <v>233</v>
      </c>
      <c r="C72" s="53">
        <v>16</v>
      </c>
      <c r="D72" s="1">
        <v>36.6</v>
      </c>
    </row>
    <row r="73" spans="1:4" ht="13.5" customHeight="1" x14ac:dyDescent="0.25">
      <c r="A73" s="61">
        <v>12</v>
      </c>
      <c r="B73" s="62" t="s">
        <v>66</v>
      </c>
      <c r="C73" s="53">
        <v>39</v>
      </c>
      <c r="D73" s="1">
        <v>78.3</v>
      </c>
    </row>
    <row r="74" spans="1:4" ht="13.5" customHeight="1" x14ac:dyDescent="0.25">
      <c r="A74" s="61">
        <v>13</v>
      </c>
      <c r="B74" s="62" t="s">
        <v>235</v>
      </c>
      <c r="C74" s="53">
        <v>176.8</v>
      </c>
      <c r="D74" s="1">
        <v>173.2</v>
      </c>
    </row>
    <row r="75" spans="1:4" ht="13.5" customHeight="1" x14ac:dyDescent="0.25">
      <c r="A75" s="61">
        <v>14</v>
      </c>
      <c r="B75" s="1" t="s">
        <v>234</v>
      </c>
      <c r="C75" s="53">
        <v>230.4</v>
      </c>
      <c r="D75" s="66">
        <v>218.6</v>
      </c>
    </row>
    <row r="76" spans="1:4" ht="13.5" customHeight="1" x14ac:dyDescent="0.25">
      <c r="A76" s="61">
        <v>15</v>
      </c>
      <c r="B76" s="1" t="s">
        <v>63</v>
      </c>
      <c r="C76" s="66">
        <v>539.9</v>
      </c>
      <c r="D76" s="1">
        <v>499.9</v>
      </c>
    </row>
    <row r="77" spans="1:4" ht="13.5" customHeight="1" x14ac:dyDescent="0.25">
      <c r="A77" s="61">
        <v>16</v>
      </c>
      <c r="B77" s="1" t="s">
        <v>231</v>
      </c>
      <c r="C77" s="66">
        <v>35</v>
      </c>
      <c r="D77" s="1">
        <v>48.4</v>
      </c>
    </row>
    <row r="78" spans="1:4" ht="13.5" customHeight="1" x14ac:dyDescent="0.25">
      <c r="A78" s="61">
        <v>17</v>
      </c>
      <c r="B78" s="1" t="s">
        <v>232</v>
      </c>
      <c r="C78" s="66">
        <v>1320</v>
      </c>
      <c r="D78" s="66">
        <v>1312</v>
      </c>
    </row>
    <row r="79" spans="1:4" ht="13.5" customHeight="1" x14ac:dyDescent="0.25">
      <c r="A79" s="61" t="s">
        <v>280</v>
      </c>
      <c r="B79" s="1" t="s">
        <v>236</v>
      </c>
      <c r="C79" s="66">
        <v>1300</v>
      </c>
      <c r="D79" s="1">
        <v>1297.5</v>
      </c>
    </row>
    <row r="80" spans="1:4" ht="13.5" customHeight="1" x14ac:dyDescent="0.25">
      <c r="A80" s="61">
        <v>18</v>
      </c>
      <c r="B80" s="1" t="s">
        <v>228</v>
      </c>
      <c r="C80" s="66">
        <v>30</v>
      </c>
      <c r="D80" s="1">
        <v>18.100000000000001</v>
      </c>
    </row>
    <row r="81" spans="1:4" ht="13.5" customHeight="1" x14ac:dyDescent="0.25">
      <c r="A81" s="61">
        <v>19</v>
      </c>
      <c r="B81" s="1" t="s">
        <v>61</v>
      </c>
      <c r="C81" s="66">
        <v>30</v>
      </c>
      <c r="D81" s="1">
        <v>71.900000000000006</v>
      </c>
    </row>
    <row r="82" spans="1:4" ht="13.5" customHeight="1" x14ac:dyDescent="0.25">
      <c r="A82" s="61">
        <v>20</v>
      </c>
      <c r="B82" s="1" t="s">
        <v>229</v>
      </c>
      <c r="C82" s="66">
        <v>200</v>
      </c>
      <c r="D82" s="1">
        <v>263.8</v>
      </c>
    </row>
    <row r="83" spans="1:4" ht="13.5" customHeight="1" x14ac:dyDescent="0.25">
      <c r="A83" s="61"/>
      <c r="B83" s="1" t="s">
        <v>419</v>
      </c>
      <c r="C83" s="66">
        <v>0</v>
      </c>
      <c r="D83" s="1">
        <v>0.3</v>
      </c>
    </row>
    <row r="84" spans="1:4" ht="13.5" customHeight="1" x14ac:dyDescent="0.25">
      <c r="A84" s="145" t="s">
        <v>48</v>
      </c>
      <c r="B84" s="146"/>
      <c r="C84" s="65">
        <f>SUM(C9:C16,C70:C78,C80,C81,C82,C83)</f>
        <v>50856</v>
      </c>
      <c r="D84" s="65">
        <f>SUM(D9:D16,D70:D78,D80,D81,D82,D83)</f>
        <v>49594.700000000004</v>
      </c>
    </row>
    <row r="85" spans="1:4" ht="13.5" customHeight="1" x14ac:dyDescent="0.25">
      <c r="A85" s="143" t="s">
        <v>414</v>
      </c>
      <c r="B85" s="144"/>
      <c r="C85" s="66">
        <v>1182</v>
      </c>
      <c r="D85" s="1"/>
    </row>
  </sheetData>
  <mergeCells count="8">
    <mergeCell ref="A85:B85"/>
    <mergeCell ref="A84:B84"/>
    <mergeCell ref="B1:C1"/>
    <mergeCell ref="B2:C2"/>
    <mergeCell ref="B3:C3"/>
    <mergeCell ref="B4:C4"/>
    <mergeCell ref="A6:C6"/>
    <mergeCell ref="C7:D7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50"/>
  <sheetViews>
    <sheetView zoomScaleNormal="100" workbookViewId="0">
      <pane xSplit="2" ySplit="9" topLeftCell="C10" activePane="bottomRight" state="frozen"/>
      <selection pane="topRight" activeCell="C1" sqref="C1"/>
      <selection pane="bottomLeft" activeCell="A9" sqref="A9"/>
      <selection pane="bottomRight" activeCell="J6" sqref="J6"/>
    </sheetView>
  </sheetViews>
  <sheetFormatPr defaultRowHeight="15" x14ac:dyDescent="0.25"/>
  <cols>
    <col min="1" max="1" width="4.85546875" style="32" customWidth="1"/>
    <col min="2" max="2" width="48.5703125" style="5" customWidth="1"/>
    <col min="3" max="3" width="10.85546875" style="5" customWidth="1"/>
    <col min="4" max="4" width="10.5703125" style="5" customWidth="1"/>
    <col min="5" max="5" width="15.42578125" style="5" customWidth="1"/>
    <col min="6" max="7" width="18.28515625" style="5" customWidth="1"/>
    <col min="8" max="16384" width="9.140625" style="5"/>
  </cols>
  <sheetData>
    <row r="1" spans="1:7" ht="15" customHeight="1" x14ac:dyDescent="0.25">
      <c r="F1" s="150" t="s">
        <v>205</v>
      </c>
      <c r="G1" s="150"/>
    </row>
    <row r="2" spans="1:7" ht="15" customHeight="1" x14ac:dyDescent="0.25">
      <c r="F2" s="150" t="s">
        <v>471</v>
      </c>
      <c r="G2" s="150"/>
    </row>
    <row r="3" spans="1:7" ht="15" customHeight="1" x14ac:dyDescent="0.25">
      <c r="A3" s="32" t="s">
        <v>58</v>
      </c>
      <c r="F3" s="150" t="s">
        <v>480</v>
      </c>
      <c r="G3" s="150"/>
    </row>
    <row r="4" spans="1:7" ht="15" customHeight="1" x14ac:dyDescent="0.25">
      <c r="A4" s="141"/>
      <c r="F4" s="157" t="s">
        <v>356</v>
      </c>
      <c r="G4" s="157"/>
    </row>
    <row r="5" spans="1:7" ht="16.5" customHeight="1" x14ac:dyDescent="0.25">
      <c r="F5" s="150"/>
      <c r="G5" s="150"/>
    </row>
    <row r="6" spans="1:7" ht="31.5" customHeight="1" x14ac:dyDescent="0.25">
      <c r="A6" s="153" t="s">
        <v>403</v>
      </c>
      <c r="B6" s="153"/>
      <c r="C6" s="153"/>
      <c r="D6" s="153"/>
      <c r="E6" s="153"/>
      <c r="F6" s="153"/>
      <c r="G6" s="153"/>
    </row>
    <row r="7" spans="1:7" ht="16.5" customHeight="1" x14ac:dyDescent="0.25">
      <c r="F7" s="154" t="s">
        <v>187</v>
      </c>
      <c r="G7" s="154"/>
    </row>
    <row r="8" spans="1:7" ht="16.5" customHeight="1" x14ac:dyDescent="0.25">
      <c r="A8" s="155" t="s">
        <v>0</v>
      </c>
      <c r="B8" s="155" t="s">
        <v>42</v>
      </c>
      <c r="C8" s="155" t="s">
        <v>353</v>
      </c>
      <c r="D8" s="155" t="s">
        <v>354</v>
      </c>
      <c r="E8" s="156" t="s">
        <v>355</v>
      </c>
      <c r="F8" s="156"/>
      <c r="G8" s="156"/>
    </row>
    <row r="9" spans="1:7" ht="63" customHeight="1" x14ac:dyDescent="0.25">
      <c r="A9" s="155"/>
      <c r="B9" s="155"/>
      <c r="C9" s="155"/>
      <c r="D9" s="155"/>
      <c r="E9" s="6" t="s">
        <v>214</v>
      </c>
      <c r="F9" s="6" t="s">
        <v>63</v>
      </c>
      <c r="G9" s="6" t="s">
        <v>234</v>
      </c>
    </row>
    <row r="10" spans="1:7" ht="14.25" customHeight="1" x14ac:dyDescent="0.25">
      <c r="A10" s="31">
        <v>1</v>
      </c>
      <c r="B10" s="3" t="s">
        <v>191</v>
      </c>
      <c r="C10" s="104">
        <v>7.3</v>
      </c>
      <c r="D10" s="17">
        <f>SUM(E10+G10+F10)</f>
        <v>7</v>
      </c>
      <c r="E10" s="17">
        <v>2.7</v>
      </c>
      <c r="F10" s="17">
        <v>4</v>
      </c>
      <c r="G10" s="17">
        <v>0.3</v>
      </c>
    </row>
    <row r="11" spans="1:7" ht="14.25" customHeight="1" x14ac:dyDescent="0.25">
      <c r="A11" s="31">
        <v>2</v>
      </c>
      <c r="B11" s="3" t="s">
        <v>259</v>
      </c>
      <c r="C11" s="104">
        <v>0.3</v>
      </c>
      <c r="D11" s="17">
        <f>SUM(E11+G11+F11)</f>
        <v>0.2</v>
      </c>
      <c r="E11" s="17"/>
      <c r="F11" s="17"/>
      <c r="G11" s="17">
        <v>0.2</v>
      </c>
    </row>
    <row r="12" spans="1:7" ht="14.25" customHeight="1" x14ac:dyDescent="0.25">
      <c r="A12" s="4">
        <v>3</v>
      </c>
      <c r="B12" s="1" t="s">
        <v>260</v>
      </c>
      <c r="C12" s="103">
        <v>6</v>
      </c>
      <c r="D12" s="17">
        <f t="shared" ref="D12:D48" si="0">SUM(E12+G12+F12)</f>
        <v>5.8</v>
      </c>
      <c r="E12" s="17"/>
      <c r="F12" s="17"/>
      <c r="G12" s="17">
        <v>5.8</v>
      </c>
    </row>
    <row r="13" spans="1:7" ht="14.25" customHeight="1" x14ac:dyDescent="0.25">
      <c r="A13" s="31">
        <v>4</v>
      </c>
      <c r="B13" s="27" t="s">
        <v>64</v>
      </c>
      <c r="C13" s="79">
        <v>0.5</v>
      </c>
      <c r="D13" s="17">
        <f t="shared" si="0"/>
        <v>0.4</v>
      </c>
      <c r="E13" s="17"/>
      <c r="F13" s="17"/>
      <c r="G13" s="17">
        <v>0.4</v>
      </c>
    </row>
    <row r="14" spans="1:7" ht="14.25" customHeight="1" x14ac:dyDescent="0.25">
      <c r="A14" s="31">
        <v>5</v>
      </c>
      <c r="B14" s="1" t="s">
        <v>160</v>
      </c>
      <c r="C14" s="103">
        <v>9.8000000000000007</v>
      </c>
      <c r="D14" s="17">
        <f t="shared" si="0"/>
        <v>8.3000000000000007</v>
      </c>
      <c r="E14" s="17">
        <v>0.4</v>
      </c>
      <c r="F14" s="17">
        <v>6.3</v>
      </c>
      <c r="G14" s="17">
        <v>1.6</v>
      </c>
    </row>
    <row r="15" spans="1:7" ht="14.25" customHeight="1" x14ac:dyDescent="0.25">
      <c r="A15" s="4">
        <v>6</v>
      </c>
      <c r="B15" s="1" t="s">
        <v>29</v>
      </c>
      <c r="C15" s="103">
        <v>9.6</v>
      </c>
      <c r="D15" s="17">
        <f t="shared" si="0"/>
        <v>7.1</v>
      </c>
      <c r="E15" s="17">
        <v>0.3</v>
      </c>
      <c r="F15" s="17">
        <v>4.4000000000000004</v>
      </c>
      <c r="G15" s="17">
        <v>2.4</v>
      </c>
    </row>
    <row r="16" spans="1:7" ht="14.25" customHeight="1" x14ac:dyDescent="0.25">
      <c r="A16" s="31">
        <v>7</v>
      </c>
      <c r="B16" s="1" t="s">
        <v>9</v>
      </c>
      <c r="C16" s="103">
        <v>4.5</v>
      </c>
      <c r="D16" s="17">
        <f t="shared" si="0"/>
        <v>4.0999999999999996</v>
      </c>
      <c r="E16" s="17">
        <v>0.2</v>
      </c>
      <c r="F16" s="17"/>
      <c r="G16" s="17">
        <v>3.9</v>
      </c>
    </row>
    <row r="17" spans="1:7" ht="14.25" customHeight="1" x14ac:dyDescent="0.25">
      <c r="A17" s="31">
        <v>8</v>
      </c>
      <c r="B17" s="1" t="s">
        <v>10</v>
      </c>
      <c r="C17" s="103">
        <v>4.7</v>
      </c>
      <c r="D17" s="17">
        <f t="shared" si="0"/>
        <v>4.5</v>
      </c>
      <c r="E17" s="17">
        <v>3.2</v>
      </c>
      <c r="F17" s="17"/>
      <c r="G17" s="17">
        <v>1.3</v>
      </c>
    </row>
    <row r="18" spans="1:7" ht="14.25" customHeight="1" x14ac:dyDescent="0.25">
      <c r="A18" s="4">
        <v>9</v>
      </c>
      <c r="B18" s="1" t="s">
        <v>148</v>
      </c>
      <c r="C18" s="103">
        <v>6.4</v>
      </c>
      <c r="D18" s="17">
        <f t="shared" si="0"/>
        <v>5.8999999999999995</v>
      </c>
      <c r="E18" s="17">
        <v>0.1</v>
      </c>
      <c r="F18" s="17"/>
      <c r="G18" s="17">
        <v>5.8</v>
      </c>
    </row>
    <row r="19" spans="1:7" ht="14.25" customHeight="1" x14ac:dyDescent="0.25">
      <c r="A19" s="31">
        <v>10</v>
      </c>
      <c r="B19" s="1" t="s">
        <v>157</v>
      </c>
      <c r="C19" s="103">
        <v>11</v>
      </c>
      <c r="D19" s="17">
        <f t="shared" si="0"/>
        <v>9.5</v>
      </c>
      <c r="E19" s="17">
        <v>0.5</v>
      </c>
      <c r="F19" s="17">
        <v>6.4</v>
      </c>
      <c r="G19" s="17">
        <v>2.6</v>
      </c>
    </row>
    <row r="20" spans="1:7" ht="14.25" customHeight="1" x14ac:dyDescent="0.25">
      <c r="A20" s="31">
        <v>11</v>
      </c>
      <c r="B20" s="1" t="s">
        <v>11</v>
      </c>
      <c r="C20" s="103">
        <v>4.5999999999999996</v>
      </c>
      <c r="D20" s="17">
        <f t="shared" si="0"/>
        <v>3.7</v>
      </c>
      <c r="E20" s="17">
        <v>0.1</v>
      </c>
      <c r="F20" s="17">
        <v>3.5</v>
      </c>
      <c r="G20" s="17">
        <v>0.1</v>
      </c>
    </row>
    <row r="21" spans="1:7" ht="14.25" customHeight="1" x14ac:dyDescent="0.25">
      <c r="A21" s="31">
        <v>12</v>
      </c>
      <c r="B21" s="1" t="s">
        <v>162</v>
      </c>
      <c r="C21" s="103">
        <v>12.5</v>
      </c>
      <c r="D21" s="17">
        <f t="shared" si="0"/>
        <v>11.8</v>
      </c>
      <c r="E21" s="17">
        <v>0.3</v>
      </c>
      <c r="F21" s="17">
        <v>10.3</v>
      </c>
      <c r="G21" s="17">
        <v>1.2</v>
      </c>
    </row>
    <row r="22" spans="1:7" ht="14.25" customHeight="1" x14ac:dyDescent="0.25">
      <c r="A22" s="4">
        <v>13</v>
      </c>
      <c r="B22" s="1" t="s">
        <v>215</v>
      </c>
      <c r="C22" s="103">
        <v>4.3</v>
      </c>
      <c r="D22" s="17">
        <f t="shared" si="0"/>
        <v>4.3</v>
      </c>
      <c r="E22" s="17">
        <v>0.4</v>
      </c>
      <c r="F22" s="17">
        <v>3.9</v>
      </c>
      <c r="G22" s="17"/>
    </row>
    <row r="23" spans="1:7" ht="14.25" customHeight="1" x14ac:dyDescent="0.25">
      <c r="A23" s="31">
        <v>14</v>
      </c>
      <c r="B23" s="1" t="s">
        <v>13</v>
      </c>
      <c r="C23" s="103">
        <v>5.9</v>
      </c>
      <c r="D23" s="17">
        <f t="shared" si="0"/>
        <v>5.7</v>
      </c>
      <c r="E23" s="17">
        <v>0.3</v>
      </c>
      <c r="F23" s="17">
        <v>5.4</v>
      </c>
      <c r="G23" s="17"/>
    </row>
    <row r="24" spans="1:7" ht="14.25" customHeight="1" x14ac:dyDescent="0.25">
      <c r="A24" s="31">
        <v>15</v>
      </c>
      <c r="B24" s="1" t="s">
        <v>22</v>
      </c>
      <c r="C24" s="103">
        <v>39.9</v>
      </c>
      <c r="D24" s="17">
        <f t="shared" si="0"/>
        <v>37.199999999999996</v>
      </c>
      <c r="E24" s="17">
        <v>0.7</v>
      </c>
      <c r="F24" s="17">
        <v>36.4</v>
      </c>
      <c r="G24" s="17">
        <v>0.1</v>
      </c>
    </row>
    <row r="25" spans="1:7" ht="14.25" customHeight="1" x14ac:dyDescent="0.25">
      <c r="A25" s="4">
        <v>16</v>
      </c>
      <c r="B25" s="1" t="s">
        <v>23</v>
      </c>
      <c r="C25" s="103">
        <v>50.6</v>
      </c>
      <c r="D25" s="17">
        <f t="shared" si="0"/>
        <v>48.5</v>
      </c>
      <c r="E25" s="17">
        <v>0.5</v>
      </c>
      <c r="F25" s="17">
        <v>47.8</v>
      </c>
      <c r="G25" s="17">
        <v>0.2</v>
      </c>
    </row>
    <row r="26" spans="1:7" ht="14.25" customHeight="1" x14ac:dyDescent="0.25">
      <c r="A26" s="31">
        <v>17</v>
      </c>
      <c r="B26" s="1" t="s">
        <v>24</v>
      </c>
      <c r="C26" s="103">
        <v>53.2</v>
      </c>
      <c r="D26" s="17">
        <f t="shared" si="0"/>
        <v>52.6</v>
      </c>
      <c r="E26" s="17">
        <v>2.2000000000000002</v>
      </c>
      <c r="F26" s="17">
        <v>50</v>
      </c>
      <c r="G26" s="17">
        <v>0.4</v>
      </c>
    </row>
    <row r="27" spans="1:7" ht="14.25" customHeight="1" x14ac:dyDescent="0.25">
      <c r="A27" s="31">
        <v>18</v>
      </c>
      <c r="B27" s="1" t="s">
        <v>25</v>
      </c>
      <c r="C27" s="103">
        <v>67</v>
      </c>
      <c r="D27" s="17">
        <f t="shared" si="0"/>
        <v>66.7</v>
      </c>
      <c r="E27" s="17">
        <v>0.5</v>
      </c>
      <c r="F27" s="17">
        <v>65.3</v>
      </c>
      <c r="G27" s="17">
        <v>0.9</v>
      </c>
    </row>
    <row r="28" spans="1:7" x14ac:dyDescent="0.25">
      <c r="A28" s="4">
        <v>19</v>
      </c>
      <c r="B28" s="1" t="s">
        <v>26</v>
      </c>
      <c r="C28" s="103">
        <v>61.4</v>
      </c>
      <c r="D28" s="17">
        <f t="shared" si="0"/>
        <v>61.3</v>
      </c>
      <c r="E28" s="17">
        <v>0.8</v>
      </c>
      <c r="F28" s="17">
        <v>59.9</v>
      </c>
      <c r="G28" s="17">
        <v>0.6</v>
      </c>
    </row>
    <row r="29" spans="1:7" x14ac:dyDescent="0.25">
      <c r="A29" s="31">
        <v>20</v>
      </c>
      <c r="B29" s="1" t="s">
        <v>27</v>
      </c>
      <c r="C29" s="103">
        <v>72</v>
      </c>
      <c r="D29" s="17">
        <f t="shared" si="0"/>
        <v>71.899999999999991</v>
      </c>
      <c r="E29" s="17">
        <v>3.3</v>
      </c>
      <c r="F29" s="17">
        <v>68.099999999999994</v>
      </c>
      <c r="G29" s="17">
        <v>0.5</v>
      </c>
    </row>
    <row r="30" spans="1:7" x14ac:dyDescent="0.25">
      <c r="A30" s="31">
        <v>21</v>
      </c>
      <c r="B30" s="1" t="s">
        <v>12</v>
      </c>
      <c r="C30" s="103">
        <v>6.1</v>
      </c>
      <c r="D30" s="17">
        <f t="shared" si="0"/>
        <v>6</v>
      </c>
      <c r="E30" s="17"/>
      <c r="F30" s="17">
        <v>6</v>
      </c>
      <c r="G30" s="17"/>
    </row>
    <row r="31" spans="1:7" x14ac:dyDescent="0.25">
      <c r="A31" s="31">
        <v>22</v>
      </c>
      <c r="B31" s="1" t="s">
        <v>150</v>
      </c>
      <c r="C31" s="103">
        <v>7.5</v>
      </c>
      <c r="D31" s="17">
        <f t="shared" si="0"/>
        <v>7.3</v>
      </c>
      <c r="E31" s="17">
        <v>0.5</v>
      </c>
      <c r="F31" s="17">
        <v>6.8</v>
      </c>
      <c r="G31" s="17"/>
    </row>
    <row r="32" spans="1:7" x14ac:dyDescent="0.25">
      <c r="A32" s="4">
        <v>23</v>
      </c>
      <c r="B32" s="1" t="s">
        <v>14</v>
      </c>
      <c r="C32" s="103">
        <v>79</v>
      </c>
      <c r="D32" s="17">
        <f t="shared" si="0"/>
        <v>55.5</v>
      </c>
      <c r="E32" s="17"/>
      <c r="F32" s="17">
        <v>55.3</v>
      </c>
      <c r="G32" s="17">
        <v>0.2</v>
      </c>
    </row>
    <row r="33" spans="1:7" ht="14.25" customHeight="1" x14ac:dyDescent="0.25">
      <c r="A33" s="31">
        <v>24</v>
      </c>
      <c r="B33" s="1" t="s">
        <v>15</v>
      </c>
      <c r="C33" s="103">
        <v>15.9</v>
      </c>
      <c r="D33" s="17">
        <f t="shared" si="0"/>
        <v>15.5</v>
      </c>
      <c r="E33" s="17"/>
      <c r="F33" s="17">
        <v>15.5</v>
      </c>
      <c r="G33" s="17"/>
    </row>
    <row r="34" spans="1:7" ht="14.25" customHeight="1" x14ac:dyDescent="0.25">
      <c r="A34" s="31">
        <v>25</v>
      </c>
      <c r="B34" s="40" t="s">
        <v>152</v>
      </c>
      <c r="C34" s="79">
        <v>36.299999999999997</v>
      </c>
      <c r="D34" s="17">
        <f t="shared" si="0"/>
        <v>30.200000000000003</v>
      </c>
      <c r="E34" s="17">
        <v>1.5</v>
      </c>
      <c r="F34" s="17">
        <v>27.1</v>
      </c>
      <c r="G34" s="17">
        <v>1.6</v>
      </c>
    </row>
    <row r="35" spans="1:7" ht="14.25" customHeight="1" x14ac:dyDescent="0.25">
      <c r="A35" s="4">
        <v>26</v>
      </c>
      <c r="B35" s="1" t="s">
        <v>184</v>
      </c>
      <c r="C35" s="103">
        <v>10</v>
      </c>
      <c r="D35" s="17">
        <f t="shared" si="0"/>
        <v>9</v>
      </c>
      <c r="E35" s="17"/>
      <c r="F35" s="17">
        <v>9</v>
      </c>
      <c r="G35" s="17"/>
    </row>
    <row r="36" spans="1:7" ht="14.25" customHeight="1" x14ac:dyDescent="0.25">
      <c r="A36" s="31">
        <v>27</v>
      </c>
      <c r="B36" s="1" t="s">
        <v>43</v>
      </c>
      <c r="C36" s="103">
        <v>29</v>
      </c>
      <c r="D36" s="17">
        <f t="shared" si="0"/>
        <v>27.2</v>
      </c>
      <c r="E36" s="17">
        <v>20.7</v>
      </c>
      <c r="F36" s="17">
        <v>6.5</v>
      </c>
      <c r="G36" s="17"/>
    </row>
    <row r="37" spans="1:7" ht="16.5" customHeight="1" x14ac:dyDescent="0.25">
      <c r="A37" s="31">
        <v>28</v>
      </c>
      <c r="B37" s="41" t="s">
        <v>153</v>
      </c>
      <c r="C37" s="105">
        <v>10</v>
      </c>
      <c r="D37" s="17">
        <f t="shared" si="0"/>
        <v>7.5</v>
      </c>
      <c r="E37" s="17">
        <v>7.5</v>
      </c>
      <c r="F37" s="17"/>
      <c r="G37" s="17"/>
    </row>
    <row r="38" spans="1:7" ht="16.5" customHeight="1" x14ac:dyDescent="0.25">
      <c r="A38" s="4">
        <v>29</v>
      </c>
      <c r="B38" s="1" t="s">
        <v>16</v>
      </c>
      <c r="C38" s="103">
        <v>4.5</v>
      </c>
      <c r="D38" s="17">
        <f t="shared" si="0"/>
        <v>1.5</v>
      </c>
      <c r="E38" s="17">
        <v>1.4</v>
      </c>
      <c r="F38" s="17"/>
      <c r="G38" s="17">
        <v>0.1</v>
      </c>
    </row>
    <row r="39" spans="1:7" ht="14.25" customHeight="1" x14ac:dyDescent="0.25">
      <c r="A39" s="31">
        <v>30</v>
      </c>
      <c r="B39" s="1" t="s">
        <v>180</v>
      </c>
      <c r="C39" s="103">
        <v>3.8</v>
      </c>
      <c r="D39" s="17">
        <f t="shared" si="0"/>
        <v>3.7</v>
      </c>
      <c r="E39" s="17">
        <v>3.7</v>
      </c>
      <c r="F39" s="17"/>
      <c r="G39" s="17"/>
    </row>
    <row r="40" spans="1:7" ht="14.25" customHeight="1" x14ac:dyDescent="0.25">
      <c r="A40" s="31">
        <v>31</v>
      </c>
      <c r="B40" s="1" t="s">
        <v>17</v>
      </c>
      <c r="C40" s="103">
        <v>55.2</v>
      </c>
      <c r="D40" s="17">
        <f t="shared" si="0"/>
        <v>55</v>
      </c>
      <c r="E40" s="17">
        <v>44.5</v>
      </c>
      <c r="F40" s="17"/>
      <c r="G40" s="17">
        <v>10.5</v>
      </c>
    </row>
    <row r="41" spans="1:7" ht="14.25" customHeight="1" x14ac:dyDescent="0.25">
      <c r="A41" s="31">
        <v>32</v>
      </c>
      <c r="B41" s="1" t="s">
        <v>18</v>
      </c>
      <c r="C41" s="103">
        <v>63</v>
      </c>
      <c r="D41" s="17">
        <f t="shared" si="0"/>
        <v>71.2</v>
      </c>
      <c r="E41" s="17">
        <v>57.2</v>
      </c>
      <c r="F41" s="17"/>
      <c r="G41" s="17">
        <v>14</v>
      </c>
    </row>
    <row r="42" spans="1:7" ht="14.25" customHeight="1" x14ac:dyDescent="0.25">
      <c r="A42" s="4">
        <v>33</v>
      </c>
      <c r="B42" s="1" t="s">
        <v>32</v>
      </c>
      <c r="C42" s="103">
        <v>3.6</v>
      </c>
      <c r="D42" s="17">
        <f t="shared" si="0"/>
        <v>3.2</v>
      </c>
      <c r="E42" s="17">
        <v>3</v>
      </c>
      <c r="F42" s="17"/>
      <c r="G42" s="17">
        <v>0.2</v>
      </c>
    </row>
    <row r="43" spans="1:7" ht="14.25" customHeight="1" x14ac:dyDescent="0.25">
      <c r="A43" s="31">
        <v>34</v>
      </c>
      <c r="B43" s="1" t="s">
        <v>54</v>
      </c>
      <c r="C43" s="103">
        <v>0.8</v>
      </c>
      <c r="D43" s="17">
        <f t="shared" si="0"/>
        <v>0.7</v>
      </c>
      <c r="E43" s="17">
        <v>0.1</v>
      </c>
      <c r="F43" s="17"/>
      <c r="G43" s="17">
        <v>0.6</v>
      </c>
    </row>
    <row r="44" spans="1:7" ht="14.25" customHeight="1" x14ac:dyDescent="0.25">
      <c r="A44" s="31">
        <v>35</v>
      </c>
      <c r="B44" s="1" t="s">
        <v>19</v>
      </c>
      <c r="C44" s="103">
        <v>9.4</v>
      </c>
      <c r="D44" s="17">
        <f t="shared" si="0"/>
        <v>8.8000000000000007</v>
      </c>
      <c r="E44" s="17">
        <v>8.4</v>
      </c>
      <c r="F44" s="17"/>
      <c r="G44" s="17">
        <v>0.4</v>
      </c>
    </row>
    <row r="45" spans="1:7" ht="14.25" customHeight="1" x14ac:dyDescent="0.25">
      <c r="A45" s="31">
        <v>36</v>
      </c>
      <c r="B45" s="1" t="s">
        <v>62</v>
      </c>
      <c r="C45" s="103">
        <v>9.4</v>
      </c>
      <c r="D45" s="17">
        <f t="shared" si="0"/>
        <v>9.3000000000000007</v>
      </c>
      <c r="E45" s="17">
        <v>6.5</v>
      </c>
      <c r="F45" s="17">
        <v>2</v>
      </c>
      <c r="G45" s="17">
        <v>0.8</v>
      </c>
    </row>
    <row r="46" spans="1:7" ht="14.25" customHeight="1" x14ac:dyDescent="0.25">
      <c r="A46" s="31">
        <v>37</v>
      </c>
      <c r="B46" s="1" t="s">
        <v>262</v>
      </c>
      <c r="C46" s="103">
        <v>7</v>
      </c>
      <c r="D46" s="17">
        <f t="shared" si="0"/>
        <v>1.9</v>
      </c>
      <c r="E46" s="17">
        <v>1.7</v>
      </c>
      <c r="F46" s="17"/>
      <c r="G46" s="17">
        <v>0.2</v>
      </c>
    </row>
    <row r="47" spans="1:7" ht="14.25" customHeight="1" x14ac:dyDescent="0.25">
      <c r="A47" s="31">
        <v>38</v>
      </c>
      <c r="B47" s="1" t="s">
        <v>7</v>
      </c>
      <c r="C47" s="103">
        <v>157</v>
      </c>
      <c r="D47" s="17">
        <f t="shared" si="0"/>
        <v>155.5</v>
      </c>
      <c r="E47" s="17"/>
      <c r="F47" s="17"/>
      <c r="G47" s="17">
        <v>155.5</v>
      </c>
    </row>
    <row r="48" spans="1:7" x14ac:dyDescent="0.25">
      <c r="A48" s="4">
        <v>39</v>
      </c>
      <c r="B48" s="1" t="s">
        <v>130</v>
      </c>
      <c r="C48" s="103">
        <v>8.1</v>
      </c>
      <c r="D48" s="17">
        <f t="shared" si="0"/>
        <v>6.2</v>
      </c>
      <c r="E48" s="17"/>
      <c r="F48" s="17"/>
      <c r="G48" s="17">
        <v>6.2</v>
      </c>
    </row>
    <row r="49" spans="1:7" ht="13.5" customHeight="1" x14ac:dyDescent="0.25">
      <c r="A49" s="151" t="s">
        <v>20</v>
      </c>
      <c r="B49" s="152"/>
      <c r="C49" s="77">
        <f>SUM(C10:C32)+SUM(C33:C48)</f>
        <v>947.1</v>
      </c>
      <c r="D49" s="78">
        <f>E49+F49+G49</f>
        <v>891.69999999999993</v>
      </c>
      <c r="E49" s="78">
        <f>SUM(E10:E48)</f>
        <v>173.2</v>
      </c>
      <c r="F49" s="78">
        <f>SUM(F10:F48)</f>
        <v>499.9</v>
      </c>
      <c r="G49" s="78">
        <f>SUM(G10:G48)</f>
        <v>218.6</v>
      </c>
    </row>
    <row r="50" spans="1:7" x14ac:dyDescent="0.25">
      <c r="E50" s="25"/>
      <c r="F50" s="25"/>
    </row>
  </sheetData>
  <mergeCells count="13">
    <mergeCell ref="F1:G1"/>
    <mergeCell ref="F2:G2"/>
    <mergeCell ref="F3:G3"/>
    <mergeCell ref="F5:G5"/>
    <mergeCell ref="A49:B49"/>
    <mergeCell ref="A6:G6"/>
    <mergeCell ref="F7:G7"/>
    <mergeCell ref="A8:A9"/>
    <mergeCell ref="B8:B9"/>
    <mergeCell ref="E8:G8"/>
    <mergeCell ref="D8:D9"/>
    <mergeCell ref="C8:C9"/>
    <mergeCell ref="F4:G4"/>
  </mergeCells>
  <phoneticPr fontId="0" type="noConversion"/>
  <pageMargins left="0.70866141732283461" right="0.51181102362204722" top="0.55118110236220474" bottom="0.74803149606299213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8"/>
  <sheetViews>
    <sheetView zoomScaleNormal="100" workbookViewId="0">
      <pane xSplit="4" ySplit="13" topLeftCell="E128" activePane="bottomRight" state="frozen"/>
      <selection pane="topRight" activeCell="E1" sqref="E1"/>
      <selection pane="bottomLeft" activeCell="A13" sqref="A13"/>
      <selection pane="bottomRight" activeCell="L128" sqref="L128"/>
    </sheetView>
  </sheetViews>
  <sheetFormatPr defaultRowHeight="15" x14ac:dyDescent="0.2"/>
  <cols>
    <col min="1" max="1" width="6.28515625" style="45" customWidth="1"/>
    <col min="2" max="2" width="14.140625" style="45" customWidth="1"/>
    <col min="3" max="3" width="29" style="45" customWidth="1"/>
    <col min="4" max="4" width="41.42578125" style="45" customWidth="1"/>
    <col min="5" max="5" width="9.42578125" style="45" customWidth="1"/>
    <col min="6" max="6" width="8.140625" style="45" customWidth="1"/>
    <col min="7" max="7" width="9.28515625" style="45" customWidth="1"/>
    <col min="8" max="8" width="9" style="45" customWidth="1"/>
    <col min="9" max="9" width="8.140625" style="45" customWidth="1"/>
    <col min="10" max="16384" width="9.140625" style="45"/>
  </cols>
  <sheetData>
    <row r="1" spans="1:9" ht="13.5" customHeight="1" x14ac:dyDescent="0.2">
      <c r="F1" s="150" t="s">
        <v>156</v>
      </c>
      <c r="G1" s="150"/>
      <c r="H1" s="150"/>
      <c r="I1" s="150"/>
    </row>
    <row r="2" spans="1:9" ht="13.5" customHeight="1" x14ac:dyDescent="0.2">
      <c r="F2" s="150" t="s">
        <v>472</v>
      </c>
      <c r="G2" s="150"/>
      <c r="H2" s="150"/>
      <c r="I2" s="150"/>
    </row>
    <row r="3" spans="1:9" ht="13.5" customHeight="1" x14ac:dyDescent="0.2">
      <c r="F3" s="150" t="s">
        <v>477</v>
      </c>
      <c r="G3" s="150"/>
      <c r="H3" s="150"/>
      <c r="I3" s="150"/>
    </row>
    <row r="4" spans="1:9" ht="13.5" customHeight="1" x14ac:dyDescent="0.2">
      <c r="F4" s="150" t="s">
        <v>188</v>
      </c>
      <c r="G4" s="150"/>
      <c r="H4" s="150"/>
      <c r="I4" s="150"/>
    </row>
    <row r="5" spans="1:9" ht="12.75" customHeight="1" x14ac:dyDescent="0.2">
      <c r="F5" s="15"/>
      <c r="G5" s="15"/>
      <c r="H5" s="15"/>
      <c r="I5" s="15"/>
    </row>
    <row r="6" spans="1:9" ht="27.75" customHeight="1" x14ac:dyDescent="0.2">
      <c r="B6" s="176" t="s">
        <v>368</v>
      </c>
      <c r="C6" s="176"/>
      <c r="D6" s="176"/>
      <c r="E6" s="176"/>
      <c r="F6" s="176"/>
      <c r="G6" s="176"/>
      <c r="H6" s="176"/>
      <c r="I6" s="176"/>
    </row>
    <row r="7" spans="1:9" ht="4.9000000000000004" hidden="1" customHeight="1" x14ac:dyDescent="0.2">
      <c r="B7" s="178"/>
      <c r="C7" s="178"/>
      <c r="D7" s="178"/>
      <c r="E7" s="178"/>
      <c r="F7" s="178"/>
      <c r="G7" s="178"/>
      <c r="H7" s="178"/>
      <c r="I7" s="178"/>
    </row>
    <row r="8" spans="1:9" ht="12" customHeight="1" x14ac:dyDescent="0.2">
      <c r="H8" s="177" t="s">
        <v>187</v>
      </c>
      <c r="I8" s="177"/>
    </row>
    <row r="9" spans="1:9" ht="13.5" customHeight="1" x14ac:dyDescent="0.2">
      <c r="A9" s="165" t="s">
        <v>140</v>
      </c>
      <c r="B9" s="165" t="s">
        <v>67</v>
      </c>
      <c r="C9" s="165" t="s">
        <v>78</v>
      </c>
      <c r="D9" s="165" t="s">
        <v>84</v>
      </c>
      <c r="E9" s="179" t="s">
        <v>353</v>
      </c>
      <c r="F9" s="165" t="s">
        <v>360</v>
      </c>
      <c r="G9" s="165"/>
      <c r="H9" s="165"/>
      <c r="I9" s="165"/>
    </row>
    <row r="10" spans="1:9" ht="10.5" customHeight="1" x14ac:dyDescent="0.2">
      <c r="A10" s="165"/>
      <c r="B10" s="165"/>
      <c r="C10" s="165"/>
      <c r="D10" s="165"/>
      <c r="E10" s="179"/>
      <c r="F10" s="165" t="s">
        <v>1</v>
      </c>
      <c r="G10" s="165" t="s">
        <v>2</v>
      </c>
      <c r="H10" s="165"/>
      <c r="I10" s="165"/>
    </row>
    <row r="11" spans="1:9" ht="12" customHeight="1" x14ac:dyDescent="0.2">
      <c r="A11" s="165"/>
      <c r="B11" s="165"/>
      <c r="C11" s="165"/>
      <c r="D11" s="165"/>
      <c r="E11" s="179"/>
      <c r="F11" s="165"/>
      <c r="G11" s="165" t="s">
        <v>3</v>
      </c>
      <c r="H11" s="165"/>
      <c r="I11" s="165" t="s">
        <v>4</v>
      </c>
    </row>
    <row r="12" spans="1:9" ht="15" customHeight="1" x14ac:dyDescent="0.2">
      <c r="A12" s="165"/>
      <c r="B12" s="165"/>
      <c r="C12" s="165"/>
      <c r="D12" s="165"/>
      <c r="E12" s="179"/>
      <c r="F12" s="165"/>
      <c r="G12" s="165" t="s">
        <v>5</v>
      </c>
      <c r="H12" s="180" t="s">
        <v>6</v>
      </c>
      <c r="I12" s="165"/>
    </row>
    <row r="13" spans="1:9" ht="11.25" customHeight="1" x14ac:dyDescent="0.2">
      <c r="A13" s="165"/>
      <c r="B13" s="165"/>
      <c r="C13" s="165"/>
      <c r="D13" s="165"/>
      <c r="E13" s="179"/>
      <c r="F13" s="165"/>
      <c r="G13" s="165"/>
      <c r="H13" s="180"/>
      <c r="I13" s="165"/>
    </row>
    <row r="14" spans="1:9" ht="27.75" customHeight="1" x14ac:dyDescent="0.2">
      <c r="A14" s="42">
        <v>1</v>
      </c>
      <c r="B14" s="169" t="s">
        <v>41</v>
      </c>
      <c r="C14" s="51" t="s">
        <v>191</v>
      </c>
      <c r="D14" s="7" t="s">
        <v>213</v>
      </c>
      <c r="E14" s="106">
        <v>260.10000000000002</v>
      </c>
      <c r="F14" s="79">
        <f>SUM(G14,I14)</f>
        <v>258.10000000000002</v>
      </c>
      <c r="G14" s="79">
        <v>258.10000000000002</v>
      </c>
      <c r="H14" s="79">
        <v>185.1</v>
      </c>
      <c r="I14" s="79"/>
    </row>
    <row r="15" spans="1:9" ht="14.25" customHeight="1" x14ac:dyDescent="0.2">
      <c r="A15" s="42">
        <v>2</v>
      </c>
      <c r="B15" s="170"/>
      <c r="C15" s="27" t="s">
        <v>269</v>
      </c>
      <c r="D15" s="27" t="s">
        <v>270</v>
      </c>
      <c r="E15" s="107">
        <v>118.5</v>
      </c>
      <c r="F15" s="79">
        <f t="shared" ref="F15:F83" si="0">SUM(G15,I15)</f>
        <v>118.5</v>
      </c>
      <c r="G15" s="79">
        <v>118.5</v>
      </c>
      <c r="H15" s="79">
        <v>84.5</v>
      </c>
      <c r="I15" s="79"/>
    </row>
    <row r="16" spans="1:9" ht="14.25" customHeight="1" x14ac:dyDescent="0.2">
      <c r="A16" s="42">
        <v>3</v>
      </c>
      <c r="B16" s="170"/>
      <c r="C16" s="27" t="s">
        <v>271</v>
      </c>
      <c r="D16" s="27" t="s">
        <v>272</v>
      </c>
      <c r="E16" s="107">
        <v>153.6</v>
      </c>
      <c r="F16" s="79">
        <f t="shared" si="0"/>
        <v>153.5</v>
      </c>
      <c r="G16" s="79">
        <v>153.5</v>
      </c>
      <c r="H16" s="79">
        <v>101.5</v>
      </c>
      <c r="I16" s="79"/>
    </row>
    <row r="17" spans="1:10" ht="29.25" customHeight="1" x14ac:dyDescent="0.2">
      <c r="A17" s="42">
        <v>4</v>
      </c>
      <c r="B17" s="170"/>
      <c r="C17" s="27" t="s">
        <v>64</v>
      </c>
      <c r="D17" s="27" t="s">
        <v>79</v>
      </c>
      <c r="E17" s="107">
        <v>77.2</v>
      </c>
      <c r="F17" s="79">
        <f t="shared" si="0"/>
        <v>77.099999999999994</v>
      </c>
      <c r="G17" s="79">
        <v>77.099999999999994</v>
      </c>
      <c r="H17" s="79">
        <v>49.9</v>
      </c>
      <c r="I17" s="79"/>
      <c r="J17" s="18"/>
    </row>
    <row r="18" spans="1:10" ht="14.45" customHeight="1" x14ac:dyDescent="0.2">
      <c r="A18" s="42">
        <v>5</v>
      </c>
      <c r="B18" s="170"/>
      <c r="C18" s="27" t="s">
        <v>160</v>
      </c>
      <c r="D18" s="27" t="s">
        <v>161</v>
      </c>
      <c r="E18" s="107">
        <v>205.8</v>
      </c>
      <c r="F18" s="79">
        <f t="shared" si="0"/>
        <v>205.8</v>
      </c>
      <c r="G18" s="79">
        <v>205.8</v>
      </c>
      <c r="H18" s="79">
        <v>150.1</v>
      </c>
      <c r="I18" s="79"/>
    </row>
    <row r="19" spans="1:10" ht="14.45" customHeight="1" x14ac:dyDescent="0.2">
      <c r="A19" s="42">
        <v>6</v>
      </c>
      <c r="B19" s="170"/>
      <c r="C19" s="27" t="s">
        <v>29</v>
      </c>
      <c r="D19" s="27" t="s">
        <v>80</v>
      </c>
      <c r="E19" s="107">
        <v>168.1</v>
      </c>
      <c r="F19" s="79">
        <f t="shared" si="0"/>
        <v>167.5</v>
      </c>
      <c r="G19" s="79">
        <v>167.5</v>
      </c>
      <c r="H19" s="79">
        <v>117.8</v>
      </c>
      <c r="I19" s="79"/>
    </row>
    <row r="20" spans="1:10" ht="14.45" customHeight="1" x14ac:dyDescent="0.2">
      <c r="A20" s="42">
        <v>7</v>
      </c>
      <c r="B20" s="170"/>
      <c r="C20" s="27" t="s">
        <v>9</v>
      </c>
      <c r="D20" s="27" t="s">
        <v>81</v>
      </c>
      <c r="E20" s="107">
        <v>284.89999999999998</v>
      </c>
      <c r="F20" s="79">
        <f t="shared" si="0"/>
        <v>284.89999999999998</v>
      </c>
      <c r="G20" s="79">
        <v>271.89999999999998</v>
      </c>
      <c r="H20" s="79">
        <v>149.19999999999999</v>
      </c>
      <c r="I20" s="79">
        <v>13</v>
      </c>
    </row>
    <row r="21" spans="1:10" ht="14.45" customHeight="1" x14ac:dyDescent="0.2">
      <c r="A21" s="42">
        <v>8</v>
      </c>
      <c r="B21" s="170"/>
      <c r="C21" s="27" t="s">
        <v>10</v>
      </c>
      <c r="D21" s="27" t="s">
        <v>82</v>
      </c>
      <c r="E21" s="107">
        <v>256.2</v>
      </c>
      <c r="F21" s="79">
        <f t="shared" si="0"/>
        <v>256.2</v>
      </c>
      <c r="G21" s="79">
        <v>249.2</v>
      </c>
      <c r="H21" s="79">
        <v>167.2</v>
      </c>
      <c r="I21" s="79">
        <v>7</v>
      </c>
    </row>
    <row r="22" spans="1:10" ht="14.45" customHeight="1" x14ac:dyDescent="0.25">
      <c r="A22" s="42">
        <v>9</v>
      </c>
      <c r="B22" s="170"/>
      <c r="C22" s="1" t="s">
        <v>148</v>
      </c>
      <c r="D22" s="27" t="s">
        <v>149</v>
      </c>
      <c r="E22" s="79">
        <v>190.9</v>
      </c>
      <c r="F22" s="79">
        <f t="shared" si="0"/>
        <v>190.9</v>
      </c>
      <c r="G22" s="79">
        <v>189.6</v>
      </c>
      <c r="H22" s="79">
        <v>135.30000000000001</v>
      </c>
      <c r="I22" s="79">
        <v>1.3</v>
      </c>
    </row>
    <row r="23" spans="1:10" ht="14.45" customHeight="1" x14ac:dyDescent="0.2">
      <c r="A23" s="42">
        <v>10</v>
      </c>
      <c r="B23" s="170"/>
      <c r="C23" s="27" t="s">
        <v>11</v>
      </c>
      <c r="D23" s="27" t="s">
        <v>83</v>
      </c>
      <c r="E23" s="107">
        <v>151.69999999999999</v>
      </c>
      <c r="F23" s="79">
        <f t="shared" si="0"/>
        <v>151.6</v>
      </c>
      <c r="G23" s="79">
        <v>151.6</v>
      </c>
      <c r="H23" s="79">
        <v>102.4</v>
      </c>
      <c r="I23" s="79"/>
    </row>
    <row r="24" spans="1:10" ht="30" customHeight="1" x14ac:dyDescent="0.2">
      <c r="A24" s="42">
        <v>11</v>
      </c>
      <c r="B24" s="170"/>
      <c r="C24" s="27" t="s">
        <v>162</v>
      </c>
      <c r="D24" s="27" t="s">
        <v>163</v>
      </c>
      <c r="E24" s="107">
        <v>197.4</v>
      </c>
      <c r="F24" s="79">
        <f t="shared" si="0"/>
        <v>197</v>
      </c>
      <c r="G24" s="79">
        <v>197</v>
      </c>
      <c r="H24" s="79">
        <v>148.5</v>
      </c>
      <c r="I24" s="79"/>
    </row>
    <row r="25" spans="1:10" ht="14.45" customHeight="1" x14ac:dyDescent="0.2">
      <c r="A25" s="42">
        <v>12</v>
      </c>
      <c r="B25" s="170"/>
      <c r="C25" s="27" t="s">
        <v>215</v>
      </c>
      <c r="D25" s="27" t="s">
        <v>216</v>
      </c>
      <c r="E25" s="107">
        <v>57.1</v>
      </c>
      <c r="F25" s="79">
        <f t="shared" si="0"/>
        <v>56.6</v>
      </c>
      <c r="G25" s="79">
        <v>56.6</v>
      </c>
      <c r="H25" s="79">
        <v>44.4</v>
      </c>
      <c r="I25" s="79"/>
    </row>
    <row r="26" spans="1:10" ht="14.45" customHeight="1" x14ac:dyDescent="0.2">
      <c r="A26" s="42">
        <v>13</v>
      </c>
      <c r="B26" s="170"/>
      <c r="C26" s="27" t="s">
        <v>13</v>
      </c>
      <c r="D26" s="27" t="s">
        <v>107</v>
      </c>
      <c r="E26" s="79">
        <v>90.6</v>
      </c>
      <c r="F26" s="79">
        <f t="shared" si="0"/>
        <v>90.199999999999989</v>
      </c>
      <c r="G26" s="79">
        <v>86.6</v>
      </c>
      <c r="H26" s="79">
        <v>61.6</v>
      </c>
      <c r="I26" s="79">
        <v>3.6</v>
      </c>
    </row>
    <row r="27" spans="1:10" ht="14.45" customHeight="1" x14ac:dyDescent="0.2">
      <c r="A27" s="42">
        <v>14</v>
      </c>
      <c r="B27" s="170"/>
      <c r="C27" s="27" t="s">
        <v>22</v>
      </c>
      <c r="D27" s="27" t="s">
        <v>108</v>
      </c>
      <c r="E27" s="107">
        <v>256.60000000000002</v>
      </c>
      <c r="F27" s="79">
        <f t="shared" si="0"/>
        <v>256.60000000000002</v>
      </c>
      <c r="G27" s="79">
        <v>256.60000000000002</v>
      </c>
      <c r="H27" s="79">
        <v>220.2</v>
      </c>
      <c r="I27" s="79"/>
    </row>
    <row r="28" spans="1:10" ht="14.45" customHeight="1" x14ac:dyDescent="0.2">
      <c r="A28" s="42">
        <v>15</v>
      </c>
      <c r="B28" s="170"/>
      <c r="C28" s="27" t="s">
        <v>23</v>
      </c>
      <c r="D28" s="27" t="s">
        <v>109</v>
      </c>
      <c r="E28" s="107">
        <v>439.3</v>
      </c>
      <c r="F28" s="79">
        <f t="shared" si="0"/>
        <v>434.5</v>
      </c>
      <c r="G28" s="79">
        <v>434.5</v>
      </c>
      <c r="H28" s="79">
        <v>384.3</v>
      </c>
      <c r="I28" s="79"/>
    </row>
    <row r="29" spans="1:10" ht="14.45" customHeight="1" x14ac:dyDescent="0.2">
      <c r="A29" s="42">
        <v>16</v>
      </c>
      <c r="B29" s="170"/>
      <c r="C29" s="27" t="s">
        <v>24</v>
      </c>
      <c r="D29" s="27" t="s">
        <v>110</v>
      </c>
      <c r="E29" s="107">
        <v>369.9</v>
      </c>
      <c r="F29" s="79">
        <f t="shared" si="0"/>
        <v>369.9</v>
      </c>
      <c r="G29" s="79">
        <v>361.7</v>
      </c>
      <c r="H29" s="79">
        <v>307</v>
      </c>
      <c r="I29" s="79">
        <v>8.1999999999999993</v>
      </c>
    </row>
    <row r="30" spans="1:10" ht="14.45" customHeight="1" x14ac:dyDescent="0.2">
      <c r="A30" s="42">
        <v>17</v>
      </c>
      <c r="B30" s="170"/>
      <c r="C30" s="27" t="s">
        <v>25</v>
      </c>
      <c r="D30" s="27" t="s">
        <v>111</v>
      </c>
      <c r="E30" s="79">
        <v>385</v>
      </c>
      <c r="F30" s="79">
        <f t="shared" si="0"/>
        <v>385</v>
      </c>
      <c r="G30" s="79">
        <v>385</v>
      </c>
      <c r="H30" s="79">
        <v>313.5</v>
      </c>
      <c r="I30" s="79"/>
    </row>
    <row r="31" spans="1:10" ht="14.45" customHeight="1" x14ac:dyDescent="0.2">
      <c r="A31" s="42">
        <v>18</v>
      </c>
      <c r="B31" s="170"/>
      <c r="C31" s="27" t="s">
        <v>26</v>
      </c>
      <c r="D31" s="27" t="s">
        <v>112</v>
      </c>
      <c r="E31" s="107">
        <v>370.8</v>
      </c>
      <c r="F31" s="79">
        <f t="shared" si="0"/>
        <v>370.8</v>
      </c>
      <c r="G31" s="79">
        <v>358.2</v>
      </c>
      <c r="H31" s="79">
        <v>309.3</v>
      </c>
      <c r="I31" s="79">
        <v>12.6</v>
      </c>
    </row>
    <row r="32" spans="1:10" ht="14.45" customHeight="1" x14ac:dyDescent="0.2">
      <c r="A32" s="42">
        <v>19</v>
      </c>
      <c r="B32" s="170"/>
      <c r="C32" s="27" t="s">
        <v>27</v>
      </c>
      <c r="D32" s="27" t="s">
        <v>113</v>
      </c>
      <c r="E32" s="107">
        <v>430.3</v>
      </c>
      <c r="F32" s="79">
        <f t="shared" si="0"/>
        <v>430.2</v>
      </c>
      <c r="G32" s="79">
        <v>421.4</v>
      </c>
      <c r="H32" s="79">
        <v>349.6</v>
      </c>
      <c r="I32" s="79">
        <v>8.8000000000000007</v>
      </c>
    </row>
    <row r="33" spans="1:9" ht="14.45" customHeight="1" x14ac:dyDescent="0.2">
      <c r="A33" s="42">
        <v>20</v>
      </c>
      <c r="B33" s="171"/>
      <c r="C33" s="27" t="s">
        <v>12</v>
      </c>
      <c r="D33" s="27" t="s">
        <v>114</v>
      </c>
      <c r="E33" s="107">
        <v>69.5</v>
      </c>
      <c r="F33" s="79">
        <f t="shared" si="0"/>
        <v>68.8</v>
      </c>
      <c r="G33" s="79">
        <v>68.8</v>
      </c>
      <c r="H33" s="79">
        <v>58.7</v>
      </c>
      <c r="I33" s="79"/>
    </row>
    <row r="34" spans="1:9" ht="27" customHeight="1" x14ac:dyDescent="0.2">
      <c r="A34" s="42">
        <v>21</v>
      </c>
      <c r="B34" s="165" t="s">
        <v>41</v>
      </c>
      <c r="C34" s="27" t="s">
        <v>150</v>
      </c>
      <c r="D34" s="27" t="s">
        <v>151</v>
      </c>
      <c r="E34" s="107">
        <v>88.6</v>
      </c>
      <c r="F34" s="79">
        <f t="shared" si="0"/>
        <v>88</v>
      </c>
      <c r="G34" s="79">
        <v>88</v>
      </c>
      <c r="H34" s="79">
        <v>75.8</v>
      </c>
      <c r="I34" s="79"/>
    </row>
    <row r="35" spans="1:9" ht="14.45" customHeight="1" x14ac:dyDescent="0.2">
      <c r="A35" s="42">
        <v>22</v>
      </c>
      <c r="B35" s="165"/>
      <c r="C35" s="27" t="s">
        <v>14</v>
      </c>
      <c r="D35" s="27" t="s">
        <v>115</v>
      </c>
      <c r="E35" s="107">
        <v>918.6</v>
      </c>
      <c r="F35" s="79">
        <f t="shared" si="0"/>
        <v>918.6</v>
      </c>
      <c r="G35" s="79">
        <v>914</v>
      </c>
      <c r="H35" s="79">
        <v>875.4</v>
      </c>
      <c r="I35" s="79">
        <v>4.5999999999999996</v>
      </c>
    </row>
    <row r="36" spans="1:9" ht="14.45" customHeight="1" x14ac:dyDescent="0.2">
      <c r="A36" s="42">
        <v>23</v>
      </c>
      <c r="B36" s="165"/>
      <c r="C36" s="27" t="s">
        <v>15</v>
      </c>
      <c r="D36" s="27" t="s">
        <v>116</v>
      </c>
      <c r="E36" s="107">
        <v>263.10000000000002</v>
      </c>
      <c r="F36" s="79">
        <f t="shared" si="0"/>
        <v>263.10000000000002</v>
      </c>
      <c r="G36" s="79">
        <v>263.10000000000002</v>
      </c>
      <c r="H36" s="79">
        <v>257.39999999999998</v>
      </c>
      <c r="I36" s="79"/>
    </row>
    <row r="37" spans="1:9" ht="14.45" customHeight="1" x14ac:dyDescent="0.2">
      <c r="A37" s="42">
        <v>24</v>
      </c>
      <c r="B37" s="165"/>
      <c r="C37" s="40" t="s">
        <v>152</v>
      </c>
      <c r="D37" s="40" t="s">
        <v>147</v>
      </c>
      <c r="E37" s="106">
        <v>431.4</v>
      </c>
      <c r="F37" s="79">
        <f t="shared" si="0"/>
        <v>431.4</v>
      </c>
      <c r="G37" s="79">
        <v>426.4</v>
      </c>
      <c r="H37" s="79">
        <v>341.1</v>
      </c>
      <c r="I37" s="79">
        <v>5</v>
      </c>
    </row>
    <row r="38" spans="1:9" ht="28.5" customHeight="1" x14ac:dyDescent="0.2">
      <c r="A38" s="42">
        <v>25</v>
      </c>
      <c r="B38" s="165"/>
      <c r="C38" s="27" t="s">
        <v>262</v>
      </c>
      <c r="D38" s="27" t="s">
        <v>164</v>
      </c>
      <c r="E38" s="79">
        <v>7</v>
      </c>
      <c r="F38" s="79">
        <f t="shared" si="0"/>
        <v>7</v>
      </c>
      <c r="G38" s="79">
        <v>7</v>
      </c>
      <c r="H38" s="79"/>
      <c r="I38" s="79"/>
    </row>
    <row r="39" spans="1:9" ht="14.25" customHeight="1" x14ac:dyDescent="0.2">
      <c r="A39" s="42">
        <v>26</v>
      </c>
      <c r="B39" s="169" t="s">
        <v>170</v>
      </c>
      <c r="C39" s="27" t="s">
        <v>271</v>
      </c>
      <c r="D39" s="169" t="s">
        <v>212</v>
      </c>
      <c r="E39" s="79">
        <v>11.7</v>
      </c>
      <c r="F39" s="79">
        <f t="shared" si="0"/>
        <v>11.6</v>
      </c>
      <c r="G39" s="79">
        <v>0.1</v>
      </c>
      <c r="H39" s="79"/>
      <c r="I39" s="79">
        <v>11.5</v>
      </c>
    </row>
    <row r="40" spans="1:9" ht="14.25" customHeight="1" x14ac:dyDescent="0.2">
      <c r="A40" s="42">
        <v>27</v>
      </c>
      <c r="B40" s="170"/>
      <c r="C40" s="27" t="s">
        <v>9</v>
      </c>
      <c r="D40" s="170"/>
      <c r="E40" s="79">
        <v>11.7</v>
      </c>
      <c r="F40" s="79">
        <f t="shared" si="0"/>
        <v>11.6</v>
      </c>
      <c r="G40" s="79">
        <v>0.1</v>
      </c>
      <c r="H40" s="79"/>
      <c r="I40" s="79">
        <v>11.5</v>
      </c>
    </row>
    <row r="41" spans="1:9" ht="14.25" customHeight="1" x14ac:dyDescent="0.2">
      <c r="A41" s="42">
        <v>28</v>
      </c>
      <c r="B41" s="170"/>
      <c r="C41" s="27" t="s">
        <v>10</v>
      </c>
      <c r="D41" s="170"/>
      <c r="E41" s="79">
        <v>11.7</v>
      </c>
      <c r="F41" s="79">
        <f t="shared" si="0"/>
        <v>11.6</v>
      </c>
      <c r="G41" s="79">
        <v>0.1</v>
      </c>
      <c r="H41" s="79"/>
      <c r="I41" s="79">
        <v>11.5</v>
      </c>
    </row>
    <row r="42" spans="1:9" ht="14.25" customHeight="1" x14ac:dyDescent="0.2">
      <c r="A42" s="42">
        <v>29</v>
      </c>
      <c r="B42" s="170"/>
      <c r="C42" s="27" t="s">
        <v>148</v>
      </c>
      <c r="D42" s="170"/>
      <c r="E42" s="79">
        <v>11.7</v>
      </c>
      <c r="F42" s="79">
        <f t="shared" si="0"/>
        <v>11.6</v>
      </c>
      <c r="G42" s="79">
        <v>0.1</v>
      </c>
      <c r="H42" s="79"/>
      <c r="I42" s="79">
        <v>11.5</v>
      </c>
    </row>
    <row r="43" spans="1:9" ht="14.25" customHeight="1" x14ac:dyDescent="0.2">
      <c r="A43" s="42">
        <v>30</v>
      </c>
      <c r="B43" s="170"/>
      <c r="C43" s="27" t="s">
        <v>215</v>
      </c>
      <c r="D43" s="171"/>
      <c r="E43" s="79">
        <v>0.1</v>
      </c>
      <c r="F43" s="79">
        <f t="shared" si="0"/>
        <v>0.1</v>
      </c>
      <c r="G43" s="79">
        <v>0.1</v>
      </c>
      <c r="H43" s="79"/>
      <c r="I43" s="79"/>
    </row>
    <row r="44" spans="1:9" ht="14.25" customHeight="1" x14ac:dyDescent="0.2">
      <c r="A44" s="42">
        <v>31</v>
      </c>
      <c r="B44" s="170"/>
      <c r="C44" s="166" t="s">
        <v>56</v>
      </c>
      <c r="D44" s="27" t="s">
        <v>203</v>
      </c>
      <c r="E44" s="79">
        <v>298.10000000000002</v>
      </c>
      <c r="F44" s="79">
        <f t="shared" si="0"/>
        <v>295.2</v>
      </c>
      <c r="G44" s="79">
        <v>268.7</v>
      </c>
      <c r="H44" s="79"/>
      <c r="I44" s="79">
        <v>26.5</v>
      </c>
    </row>
    <row r="45" spans="1:9" ht="14.25" customHeight="1" x14ac:dyDescent="0.2">
      <c r="A45" s="42">
        <v>32</v>
      </c>
      <c r="B45" s="171"/>
      <c r="C45" s="168"/>
      <c r="D45" s="27" t="s">
        <v>212</v>
      </c>
      <c r="E45" s="79">
        <v>233</v>
      </c>
      <c r="F45" s="79">
        <f>SUM(G45,I45)</f>
        <v>232.6</v>
      </c>
      <c r="G45" s="79">
        <v>220.6</v>
      </c>
      <c r="H45" s="79">
        <v>5.4</v>
      </c>
      <c r="I45" s="79">
        <v>12</v>
      </c>
    </row>
    <row r="46" spans="1:9" ht="29.25" customHeight="1" x14ac:dyDescent="0.2">
      <c r="A46" s="42">
        <v>33</v>
      </c>
      <c r="B46" s="169" t="s">
        <v>137</v>
      </c>
      <c r="C46" s="27" t="s">
        <v>191</v>
      </c>
      <c r="D46" s="166" t="s">
        <v>65</v>
      </c>
      <c r="E46" s="79">
        <v>28.8</v>
      </c>
      <c r="F46" s="79">
        <f t="shared" si="0"/>
        <v>28.4</v>
      </c>
      <c r="G46" s="79">
        <v>28.4</v>
      </c>
      <c r="H46" s="79">
        <v>18.100000000000001</v>
      </c>
      <c r="I46" s="79"/>
    </row>
    <row r="47" spans="1:9" ht="14.25" customHeight="1" x14ac:dyDescent="0.2">
      <c r="A47" s="42">
        <v>34</v>
      </c>
      <c r="B47" s="170"/>
      <c r="C47" s="27" t="s">
        <v>8</v>
      </c>
      <c r="D47" s="167"/>
      <c r="E47" s="107">
        <v>12.3</v>
      </c>
      <c r="F47" s="79">
        <f t="shared" si="0"/>
        <v>12.3</v>
      </c>
      <c r="G47" s="79">
        <v>12.3</v>
      </c>
      <c r="H47" s="79">
        <v>7.8</v>
      </c>
      <c r="I47" s="79"/>
    </row>
    <row r="48" spans="1:9" ht="14.25" customHeight="1" x14ac:dyDescent="0.2">
      <c r="A48" s="42">
        <v>35</v>
      </c>
      <c r="B48" s="170"/>
      <c r="C48" s="27" t="s">
        <v>160</v>
      </c>
      <c r="D48" s="167"/>
      <c r="E48" s="107">
        <v>23</v>
      </c>
      <c r="F48" s="79">
        <f t="shared" si="0"/>
        <v>23</v>
      </c>
      <c r="G48" s="79">
        <v>23</v>
      </c>
      <c r="H48" s="79">
        <v>17.2</v>
      </c>
      <c r="I48" s="79"/>
    </row>
    <row r="49" spans="1:9" ht="14.25" customHeight="1" x14ac:dyDescent="0.2">
      <c r="A49" s="42">
        <v>36</v>
      </c>
      <c r="B49" s="170"/>
      <c r="C49" s="27" t="s">
        <v>29</v>
      </c>
      <c r="D49" s="167"/>
      <c r="E49" s="107">
        <v>15.2</v>
      </c>
      <c r="F49" s="79">
        <f t="shared" si="0"/>
        <v>13.8</v>
      </c>
      <c r="G49" s="79">
        <v>13.8</v>
      </c>
      <c r="H49" s="79">
        <v>9.1</v>
      </c>
      <c r="I49" s="79"/>
    </row>
    <row r="50" spans="1:9" ht="14.25" customHeight="1" x14ac:dyDescent="0.2">
      <c r="A50" s="42">
        <v>37</v>
      </c>
      <c r="B50" s="170"/>
      <c r="C50" s="27" t="s">
        <v>9</v>
      </c>
      <c r="D50" s="167"/>
      <c r="E50" s="107">
        <v>12.4</v>
      </c>
      <c r="F50" s="79">
        <f t="shared" si="0"/>
        <v>12.4</v>
      </c>
      <c r="G50" s="79">
        <v>12.4</v>
      </c>
      <c r="H50" s="79">
        <v>9.5</v>
      </c>
      <c r="I50" s="79"/>
    </row>
    <row r="51" spans="1:9" ht="14.25" customHeight="1" x14ac:dyDescent="0.25">
      <c r="A51" s="42">
        <v>38</v>
      </c>
      <c r="B51" s="170"/>
      <c r="C51" s="1" t="s">
        <v>148</v>
      </c>
      <c r="D51" s="167"/>
      <c r="E51" s="107">
        <v>10.4</v>
      </c>
      <c r="F51" s="79">
        <f t="shared" si="0"/>
        <v>10.3</v>
      </c>
      <c r="G51" s="79">
        <v>10.3</v>
      </c>
      <c r="H51" s="79">
        <v>6.3</v>
      </c>
      <c r="I51" s="79"/>
    </row>
    <row r="52" spans="1:9" ht="14.25" customHeight="1" x14ac:dyDescent="0.2">
      <c r="A52" s="42">
        <v>39</v>
      </c>
      <c r="B52" s="170"/>
      <c r="C52" s="27" t="s">
        <v>158</v>
      </c>
      <c r="D52" s="167"/>
      <c r="E52" s="107">
        <v>20.100000000000001</v>
      </c>
      <c r="F52" s="79">
        <f t="shared" si="0"/>
        <v>20</v>
      </c>
      <c r="G52" s="79">
        <v>20</v>
      </c>
      <c r="H52" s="79">
        <v>15.2</v>
      </c>
      <c r="I52" s="79"/>
    </row>
    <row r="53" spans="1:9" ht="14.25" customHeight="1" x14ac:dyDescent="0.2">
      <c r="A53" s="42">
        <v>40</v>
      </c>
      <c r="B53" s="170"/>
      <c r="C53" s="27" t="s">
        <v>11</v>
      </c>
      <c r="D53" s="167"/>
      <c r="E53" s="107">
        <v>15.1</v>
      </c>
      <c r="F53" s="79">
        <f t="shared" si="0"/>
        <v>14.2</v>
      </c>
      <c r="G53" s="79">
        <v>14.2</v>
      </c>
      <c r="H53" s="79">
        <v>9.4</v>
      </c>
      <c r="I53" s="79"/>
    </row>
    <row r="54" spans="1:9" ht="27.75" customHeight="1" x14ac:dyDescent="0.2">
      <c r="A54" s="42">
        <v>41</v>
      </c>
      <c r="B54" s="170"/>
      <c r="C54" s="27" t="s">
        <v>162</v>
      </c>
      <c r="D54" s="167"/>
      <c r="E54" s="107">
        <v>27.4</v>
      </c>
      <c r="F54" s="79">
        <f t="shared" si="0"/>
        <v>25.4</v>
      </c>
      <c r="G54" s="79">
        <v>25.4</v>
      </c>
      <c r="H54" s="79">
        <v>19</v>
      </c>
      <c r="I54" s="79"/>
    </row>
    <row r="55" spans="1:9" ht="14.25" customHeight="1" x14ac:dyDescent="0.2">
      <c r="A55" s="42">
        <v>42</v>
      </c>
      <c r="B55" s="170"/>
      <c r="C55" s="27" t="s">
        <v>62</v>
      </c>
      <c r="D55" s="168"/>
      <c r="E55" s="107">
        <v>13.3</v>
      </c>
      <c r="F55" s="79">
        <f t="shared" si="0"/>
        <v>12.7</v>
      </c>
      <c r="G55" s="79">
        <v>12.7</v>
      </c>
      <c r="H55" s="79">
        <v>8.8000000000000007</v>
      </c>
      <c r="I55" s="79"/>
    </row>
    <row r="56" spans="1:9" ht="14.25" customHeight="1" x14ac:dyDescent="0.2">
      <c r="A56" s="42">
        <v>43</v>
      </c>
      <c r="B56" s="170"/>
      <c r="C56" s="27" t="s">
        <v>184</v>
      </c>
      <c r="D56" s="27" t="s">
        <v>183</v>
      </c>
      <c r="E56" s="107">
        <v>191.2</v>
      </c>
      <c r="F56" s="79">
        <f t="shared" si="0"/>
        <v>191.2</v>
      </c>
      <c r="G56" s="79">
        <v>184.7</v>
      </c>
      <c r="H56" s="79">
        <v>158.30000000000001</v>
      </c>
      <c r="I56" s="79">
        <v>6.5</v>
      </c>
    </row>
    <row r="57" spans="1:9" ht="14.25" customHeight="1" x14ac:dyDescent="0.2">
      <c r="A57" s="42">
        <v>44</v>
      </c>
      <c r="B57" s="170"/>
      <c r="C57" s="27" t="s">
        <v>51</v>
      </c>
      <c r="D57" s="27" t="s">
        <v>86</v>
      </c>
      <c r="E57" s="107">
        <v>961.2</v>
      </c>
      <c r="F57" s="79">
        <f t="shared" si="0"/>
        <v>961.1</v>
      </c>
      <c r="G57" s="79">
        <v>904.2</v>
      </c>
      <c r="H57" s="79">
        <v>772.7</v>
      </c>
      <c r="I57" s="79">
        <v>56.9</v>
      </c>
    </row>
    <row r="58" spans="1:9" ht="27.75" customHeight="1" x14ac:dyDescent="0.2">
      <c r="A58" s="42">
        <v>45</v>
      </c>
      <c r="B58" s="170"/>
      <c r="C58" s="166" t="s">
        <v>153</v>
      </c>
      <c r="D58" s="27" t="s">
        <v>186</v>
      </c>
      <c r="E58" s="107">
        <v>101.4</v>
      </c>
      <c r="F58" s="79">
        <f t="shared" si="0"/>
        <v>101.4</v>
      </c>
      <c r="G58" s="79">
        <v>101.4</v>
      </c>
      <c r="H58" s="79">
        <v>98.2</v>
      </c>
      <c r="I58" s="79"/>
    </row>
    <row r="59" spans="1:9" ht="17.25" customHeight="1" x14ac:dyDescent="0.2">
      <c r="A59" s="42">
        <v>46</v>
      </c>
      <c r="B59" s="171"/>
      <c r="C59" s="168"/>
      <c r="D59" s="27" t="s">
        <v>248</v>
      </c>
      <c r="E59" s="108">
        <v>45.8</v>
      </c>
      <c r="F59" s="79">
        <f t="shared" si="0"/>
        <v>45.7</v>
      </c>
      <c r="G59" s="109">
        <v>45.7</v>
      </c>
      <c r="H59" s="109">
        <v>42.5</v>
      </c>
      <c r="I59" s="109"/>
    </row>
    <row r="60" spans="1:9" ht="26.25" customHeight="1" x14ac:dyDescent="0.2">
      <c r="A60" s="42">
        <v>47</v>
      </c>
      <c r="B60" s="165" t="s">
        <v>95</v>
      </c>
      <c r="C60" s="27" t="s">
        <v>16</v>
      </c>
      <c r="D60" s="27" t="s">
        <v>125</v>
      </c>
      <c r="E60" s="107">
        <v>568.6</v>
      </c>
      <c r="F60" s="79">
        <f t="shared" si="0"/>
        <v>568.6</v>
      </c>
      <c r="G60" s="79">
        <v>568.6</v>
      </c>
      <c r="H60" s="79">
        <v>494.3</v>
      </c>
      <c r="I60" s="79"/>
    </row>
    <row r="61" spans="1:9" ht="27.75" customHeight="1" x14ac:dyDescent="0.2">
      <c r="A61" s="42">
        <v>48</v>
      </c>
      <c r="B61" s="165"/>
      <c r="C61" s="27" t="s">
        <v>180</v>
      </c>
      <c r="D61" s="27" t="s">
        <v>181</v>
      </c>
      <c r="E61" s="107">
        <v>76.2</v>
      </c>
      <c r="F61" s="79">
        <f t="shared" si="0"/>
        <v>76.2</v>
      </c>
      <c r="G61" s="79">
        <v>75.7</v>
      </c>
      <c r="H61" s="79">
        <v>54.7</v>
      </c>
      <c r="I61" s="79">
        <v>0.5</v>
      </c>
    </row>
    <row r="62" spans="1:9" ht="17.25" customHeight="1" x14ac:dyDescent="0.2">
      <c r="A62" s="42">
        <v>49</v>
      </c>
      <c r="B62" s="165"/>
      <c r="C62" s="164" t="s">
        <v>56</v>
      </c>
      <c r="D62" s="27" t="s">
        <v>89</v>
      </c>
      <c r="E62" s="107">
        <v>354.4</v>
      </c>
      <c r="F62" s="79">
        <f t="shared" si="0"/>
        <v>354.4</v>
      </c>
      <c r="G62" s="79">
        <v>354.4</v>
      </c>
      <c r="H62" s="79">
        <v>266.89999999999998</v>
      </c>
      <c r="I62" s="79"/>
    </row>
    <row r="63" spans="1:9" ht="17.25" customHeight="1" x14ac:dyDescent="0.2">
      <c r="A63" s="42">
        <v>50</v>
      </c>
      <c r="B63" s="165"/>
      <c r="C63" s="164"/>
      <c r="D63" s="27" t="s">
        <v>88</v>
      </c>
      <c r="E63" s="107">
        <v>51.8</v>
      </c>
      <c r="F63" s="79">
        <f t="shared" si="0"/>
        <v>51.5</v>
      </c>
      <c r="G63" s="79">
        <v>30</v>
      </c>
      <c r="H63" s="79"/>
      <c r="I63" s="79">
        <v>21.5</v>
      </c>
    </row>
    <row r="64" spans="1:9" ht="30.75" customHeight="1" x14ac:dyDescent="0.2">
      <c r="A64" s="42">
        <v>51</v>
      </c>
      <c r="B64" s="165"/>
      <c r="C64" s="55" t="s">
        <v>17</v>
      </c>
      <c r="D64" s="27" t="s">
        <v>377</v>
      </c>
      <c r="E64" s="79">
        <v>30</v>
      </c>
      <c r="F64" s="79">
        <f t="shared" si="0"/>
        <v>30</v>
      </c>
      <c r="G64" s="79">
        <v>30</v>
      </c>
      <c r="H64" s="79"/>
      <c r="I64" s="79"/>
    </row>
    <row r="65" spans="1:9" ht="30" customHeight="1" x14ac:dyDescent="0.2">
      <c r="A65" s="42">
        <v>52</v>
      </c>
      <c r="B65" s="165"/>
      <c r="C65" s="27" t="s">
        <v>18</v>
      </c>
      <c r="D65" s="27" t="s">
        <v>90</v>
      </c>
      <c r="E65" s="107">
        <v>520.29999999999995</v>
      </c>
      <c r="F65" s="79">
        <f t="shared" si="0"/>
        <v>520.29999999999995</v>
      </c>
      <c r="G65" s="79">
        <v>520.29999999999995</v>
      </c>
      <c r="H65" s="79">
        <v>442</v>
      </c>
      <c r="I65" s="79"/>
    </row>
    <row r="66" spans="1:9" ht="17.45" customHeight="1" x14ac:dyDescent="0.2">
      <c r="A66" s="42">
        <v>53</v>
      </c>
      <c r="B66" s="165"/>
      <c r="C66" s="27" t="s">
        <v>32</v>
      </c>
      <c r="D66" s="27" t="s">
        <v>91</v>
      </c>
      <c r="E66" s="107">
        <v>86.6</v>
      </c>
      <c r="F66" s="79">
        <f t="shared" si="0"/>
        <v>86.6</v>
      </c>
      <c r="G66" s="79">
        <v>86.6</v>
      </c>
      <c r="H66" s="79">
        <v>60.5</v>
      </c>
      <c r="I66" s="79"/>
    </row>
    <row r="67" spans="1:9" ht="17.45" customHeight="1" x14ac:dyDescent="0.2">
      <c r="A67" s="42">
        <v>54</v>
      </c>
      <c r="B67" s="165"/>
      <c r="C67" s="27" t="s">
        <v>54</v>
      </c>
      <c r="D67" s="27" t="s">
        <v>92</v>
      </c>
      <c r="E67" s="107">
        <v>91.9</v>
      </c>
      <c r="F67" s="79">
        <f t="shared" si="0"/>
        <v>91.7</v>
      </c>
      <c r="G67" s="79">
        <v>91.7</v>
      </c>
      <c r="H67" s="79">
        <v>74.900000000000006</v>
      </c>
      <c r="I67" s="79"/>
    </row>
    <row r="68" spans="1:9" ht="28.5" customHeight="1" x14ac:dyDescent="0.2">
      <c r="A68" s="42">
        <v>55</v>
      </c>
      <c r="B68" s="165"/>
      <c r="C68" s="27" t="s">
        <v>19</v>
      </c>
      <c r="D68" s="27" t="s">
        <v>93</v>
      </c>
      <c r="E68" s="79">
        <v>120.1</v>
      </c>
      <c r="F68" s="79">
        <f>SUM(G68,I68)</f>
        <v>120.1</v>
      </c>
      <c r="G68" s="79">
        <v>120.1</v>
      </c>
      <c r="H68" s="79">
        <v>86.8</v>
      </c>
      <c r="I68" s="79"/>
    </row>
    <row r="69" spans="1:9" ht="17.45" customHeight="1" x14ac:dyDescent="0.2">
      <c r="A69" s="42">
        <v>56</v>
      </c>
      <c r="B69" s="165"/>
      <c r="C69" s="27" t="s">
        <v>62</v>
      </c>
      <c r="D69" s="27" t="s">
        <v>94</v>
      </c>
      <c r="E69" s="107">
        <v>165.8</v>
      </c>
      <c r="F69" s="79">
        <f t="shared" si="0"/>
        <v>165.10000000000002</v>
      </c>
      <c r="G69" s="79">
        <v>164.3</v>
      </c>
      <c r="H69" s="79">
        <v>133.80000000000001</v>
      </c>
      <c r="I69" s="79">
        <v>0.8</v>
      </c>
    </row>
    <row r="70" spans="1:9" ht="30.75" customHeight="1" x14ac:dyDescent="0.2">
      <c r="A70" s="42">
        <v>57</v>
      </c>
      <c r="B70" s="169" t="s">
        <v>87</v>
      </c>
      <c r="C70" s="27" t="s">
        <v>262</v>
      </c>
      <c r="D70" s="27" t="s">
        <v>261</v>
      </c>
      <c r="E70" s="107">
        <v>739.9</v>
      </c>
      <c r="F70" s="79">
        <f t="shared" si="0"/>
        <v>739.9</v>
      </c>
      <c r="G70" s="79">
        <v>690.9</v>
      </c>
      <c r="H70" s="79">
        <v>636.9</v>
      </c>
      <c r="I70" s="79">
        <v>49</v>
      </c>
    </row>
    <row r="71" spans="1:9" ht="30" customHeight="1" x14ac:dyDescent="0.2">
      <c r="A71" s="42">
        <v>58</v>
      </c>
      <c r="B71" s="171"/>
      <c r="C71" s="27" t="s">
        <v>173</v>
      </c>
      <c r="D71" s="27" t="s">
        <v>172</v>
      </c>
      <c r="E71" s="107">
        <v>103.2</v>
      </c>
      <c r="F71" s="79">
        <f t="shared" si="0"/>
        <v>102.9</v>
      </c>
      <c r="G71" s="79">
        <v>102.9</v>
      </c>
      <c r="H71" s="79">
        <v>100.1</v>
      </c>
      <c r="I71" s="79"/>
    </row>
    <row r="72" spans="1:9" ht="18" customHeight="1" x14ac:dyDescent="0.2">
      <c r="A72" s="98">
        <v>59</v>
      </c>
      <c r="B72" s="42"/>
      <c r="C72" s="99" t="s">
        <v>7</v>
      </c>
      <c r="D72" s="100"/>
      <c r="E72" s="110">
        <f>SUM(E73:E115)+E123</f>
        <v>11916.9</v>
      </c>
      <c r="F72" s="101">
        <f t="shared" si="0"/>
        <v>10625.6</v>
      </c>
      <c r="G72" s="101">
        <f>SUM(G73:G115)+G123</f>
        <v>7255.2000000000007</v>
      </c>
      <c r="H72" s="101">
        <f>SUM(H73:H115)+H123</f>
        <v>3141.8999999999996</v>
      </c>
      <c r="I72" s="101">
        <f>SUM(I73:I115)+I123</f>
        <v>3370.3999999999992</v>
      </c>
    </row>
    <row r="73" spans="1:9" ht="15.95" customHeight="1" x14ac:dyDescent="0.2">
      <c r="A73" s="42" t="s">
        <v>421</v>
      </c>
      <c r="B73" s="187" t="s">
        <v>41</v>
      </c>
      <c r="C73" s="166" t="s">
        <v>7</v>
      </c>
      <c r="D73" s="27" t="s">
        <v>138</v>
      </c>
      <c r="E73" s="79">
        <v>14.4</v>
      </c>
      <c r="F73" s="79">
        <f t="shared" si="0"/>
        <v>14.1</v>
      </c>
      <c r="G73" s="79">
        <v>14.1</v>
      </c>
      <c r="H73" s="78"/>
      <c r="I73" s="78"/>
    </row>
    <row r="74" spans="1:9" ht="15.95" customHeight="1" x14ac:dyDescent="0.2">
      <c r="A74" s="42" t="s">
        <v>422</v>
      </c>
      <c r="B74" s="188"/>
      <c r="C74" s="167"/>
      <c r="D74" s="27" t="s">
        <v>256</v>
      </c>
      <c r="E74" s="79">
        <v>26</v>
      </c>
      <c r="F74" s="79">
        <f t="shared" si="0"/>
        <v>25.7</v>
      </c>
      <c r="G74" s="79">
        <v>25.7</v>
      </c>
      <c r="H74" s="78"/>
      <c r="I74" s="78"/>
    </row>
    <row r="75" spans="1:9" ht="15.95" customHeight="1" x14ac:dyDescent="0.2">
      <c r="A75" s="42" t="s">
        <v>425</v>
      </c>
      <c r="B75" s="188"/>
      <c r="C75" s="167"/>
      <c r="D75" s="27" t="s">
        <v>246</v>
      </c>
      <c r="E75" s="79">
        <v>0</v>
      </c>
      <c r="F75" s="79">
        <f t="shared" si="0"/>
        <v>0</v>
      </c>
      <c r="G75" s="79">
        <v>0</v>
      </c>
      <c r="H75" s="78"/>
      <c r="I75" s="78"/>
    </row>
    <row r="76" spans="1:9" ht="15.95" customHeight="1" x14ac:dyDescent="0.2">
      <c r="A76" s="42" t="s">
        <v>423</v>
      </c>
      <c r="B76" s="189"/>
      <c r="C76" s="168"/>
      <c r="D76" s="27" t="s">
        <v>96</v>
      </c>
      <c r="E76" s="79">
        <v>28</v>
      </c>
      <c r="F76" s="79">
        <f t="shared" si="0"/>
        <v>28</v>
      </c>
      <c r="G76" s="79">
        <v>28</v>
      </c>
      <c r="H76" s="79"/>
      <c r="I76" s="78"/>
    </row>
    <row r="77" spans="1:9" ht="15.95" customHeight="1" x14ac:dyDescent="0.2">
      <c r="A77" s="42" t="s">
        <v>424</v>
      </c>
      <c r="B77" s="169" t="s">
        <v>170</v>
      </c>
      <c r="C77" s="166" t="s">
        <v>7</v>
      </c>
      <c r="D77" s="27" t="s">
        <v>369</v>
      </c>
      <c r="E77" s="107">
        <v>30</v>
      </c>
      <c r="F77" s="79">
        <f t="shared" si="0"/>
        <v>30</v>
      </c>
      <c r="G77" s="79">
        <v>11.5</v>
      </c>
      <c r="H77" s="79"/>
      <c r="I77" s="79">
        <v>18.5</v>
      </c>
    </row>
    <row r="78" spans="1:9" ht="15.95" customHeight="1" x14ac:dyDescent="0.2">
      <c r="A78" s="42" t="s">
        <v>426</v>
      </c>
      <c r="B78" s="170"/>
      <c r="C78" s="167"/>
      <c r="D78" s="27" t="s">
        <v>273</v>
      </c>
      <c r="E78" s="107">
        <v>75.2</v>
      </c>
      <c r="F78" s="79">
        <f t="shared" si="0"/>
        <v>75.099999999999994</v>
      </c>
      <c r="G78" s="79">
        <v>75.099999999999994</v>
      </c>
      <c r="H78" s="79"/>
      <c r="I78" s="79"/>
    </row>
    <row r="79" spans="1:9" ht="15.95" customHeight="1" x14ac:dyDescent="0.2">
      <c r="A79" s="42" t="s">
        <v>427</v>
      </c>
      <c r="B79" s="170"/>
      <c r="C79" s="167"/>
      <c r="D79" s="27" t="s">
        <v>203</v>
      </c>
      <c r="E79" s="107">
        <v>2389.1</v>
      </c>
      <c r="F79" s="79">
        <f t="shared" si="0"/>
        <v>1889.3999999999999</v>
      </c>
      <c r="G79" s="79">
        <v>76.8</v>
      </c>
      <c r="H79" s="79"/>
      <c r="I79" s="79">
        <v>1812.6</v>
      </c>
    </row>
    <row r="80" spans="1:9" ht="15.95" customHeight="1" x14ac:dyDescent="0.2">
      <c r="A80" s="42" t="s">
        <v>428</v>
      </c>
      <c r="B80" s="170"/>
      <c r="C80" s="167"/>
      <c r="D80" s="27" t="s">
        <v>212</v>
      </c>
      <c r="E80" s="107">
        <v>440.2</v>
      </c>
      <c r="F80" s="79">
        <f t="shared" si="0"/>
        <v>414.7</v>
      </c>
      <c r="G80" s="79">
        <v>24.5</v>
      </c>
      <c r="H80" s="79">
        <v>12.5</v>
      </c>
      <c r="I80" s="79">
        <v>390.2</v>
      </c>
    </row>
    <row r="81" spans="1:9" ht="15.95" customHeight="1" x14ac:dyDescent="0.2">
      <c r="A81" s="42" t="s">
        <v>429</v>
      </c>
      <c r="B81" s="171"/>
      <c r="C81" s="168"/>
      <c r="D81" s="27" t="s">
        <v>252</v>
      </c>
      <c r="E81" s="79">
        <v>35</v>
      </c>
      <c r="F81" s="79">
        <f t="shared" si="0"/>
        <v>35</v>
      </c>
      <c r="G81" s="79">
        <v>35</v>
      </c>
      <c r="H81" s="79"/>
      <c r="I81" s="79"/>
    </row>
    <row r="82" spans="1:9" ht="17.25" customHeight="1" x14ac:dyDescent="0.2">
      <c r="A82" s="42" t="s">
        <v>430</v>
      </c>
      <c r="B82" s="165" t="s">
        <v>44</v>
      </c>
      <c r="C82" s="164" t="s">
        <v>7</v>
      </c>
      <c r="D82" s="27" t="s">
        <v>274</v>
      </c>
      <c r="E82" s="107">
        <v>31.3</v>
      </c>
      <c r="F82" s="79">
        <f t="shared" si="0"/>
        <v>31.2</v>
      </c>
      <c r="G82" s="79">
        <v>31.2</v>
      </c>
      <c r="H82" s="79"/>
      <c r="I82" s="79"/>
    </row>
    <row r="83" spans="1:9" ht="30.75" customHeight="1" x14ac:dyDescent="0.2">
      <c r="A83" s="42" t="s">
        <v>431</v>
      </c>
      <c r="B83" s="165"/>
      <c r="C83" s="164"/>
      <c r="D83" s="27" t="s">
        <v>171</v>
      </c>
      <c r="E83" s="79">
        <v>96.8</v>
      </c>
      <c r="F83" s="79">
        <f t="shared" si="0"/>
        <v>82.5</v>
      </c>
      <c r="G83" s="79">
        <v>2.9</v>
      </c>
      <c r="H83" s="79"/>
      <c r="I83" s="79">
        <v>79.599999999999994</v>
      </c>
    </row>
    <row r="84" spans="1:9" ht="17.25" customHeight="1" x14ac:dyDescent="0.2">
      <c r="A84" s="42" t="s">
        <v>432</v>
      </c>
      <c r="B84" s="183" t="s">
        <v>85</v>
      </c>
      <c r="C84" s="166" t="s">
        <v>7</v>
      </c>
      <c r="D84" s="27" t="s">
        <v>168</v>
      </c>
      <c r="E84" s="79">
        <v>415</v>
      </c>
      <c r="F84" s="79">
        <f t="shared" ref="F84:F134" si="1">SUM(G84,I84)</f>
        <v>377.2</v>
      </c>
      <c r="G84" s="79">
        <v>369</v>
      </c>
      <c r="H84" s="79"/>
      <c r="I84" s="79">
        <v>8.1999999999999993</v>
      </c>
    </row>
    <row r="85" spans="1:9" ht="17.25" customHeight="1" x14ac:dyDescent="0.2">
      <c r="A85" s="42">
        <v>59.13</v>
      </c>
      <c r="B85" s="184"/>
      <c r="C85" s="167"/>
      <c r="D85" s="27" t="s">
        <v>97</v>
      </c>
      <c r="E85" s="79">
        <v>31</v>
      </c>
      <c r="F85" s="79">
        <f t="shared" si="1"/>
        <v>29.3</v>
      </c>
      <c r="G85" s="79">
        <v>29.3</v>
      </c>
      <c r="H85" s="79"/>
      <c r="I85" s="79"/>
    </row>
    <row r="86" spans="1:9" ht="17.25" customHeight="1" x14ac:dyDescent="0.2">
      <c r="A86" s="42" t="s">
        <v>433</v>
      </c>
      <c r="B86" s="184"/>
      <c r="C86" s="167"/>
      <c r="D86" s="27" t="s">
        <v>275</v>
      </c>
      <c r="E86" s="79">
        <v>40</v>
      </c>
      <c r="F86" s="79">
        <f t="shared" si="1"/>
        <v>30</v>
      </c>
      <c r="G86" s="79">
        <v>30</v>
      </c>
      <c r="H86" s="79"/>
      <c r="I86" s="79"/>
    </row>
    <row r="87" spans="1:9" ht="27" customHeight="1" x14ac:dyDescent="0.2">
      <c r="A87" s="42" t="s">
        <v>434</v>
      </c>
      <c r="B87" s="184"/>
      <c r="C87" s="167"/>
      <c r="D87" s="27" t="s">
        <v>189</v>
      </c>
      <c r="E87" s="79">
        <v>912</v>
      </c>
      <c r="F87" s="79">
        <f t="shared" si="1"/>
        <v>830</v>
      </c>
      <c r="G87" s="79">
        <v>830</v>
      </c>
      <c r="H87" s="79">
        <v>245.5</v>
      </c>
      <c r="I87" s="79"/>
    </row>
    <row r="88" spans="1:9" ht="17.25" customHeight="1" x14ac:dyDescent="0.2">
      <c r="A88" s="42" t="s">
        <v>435</v>
      </c>
      <c r="B88" s="184"/>
      <c r="C88" s="167"/>
      <c r="D88" s="27" t="s">
        <v>65</v>
      </c>
      <c r="E88" s="79">
        <v>201.5</v>
      </c>
      <c r="F88" s="79">
        <f t="shared" si="1"/>
        <v>201.5</v>
      </c>
      <c r="G88" s="79">
        <v>201.5</v>
      </c>
      <c r="H88" s="79"/>
      <c r="I88" s="79"/>
    </row>
    <row r="89" spans="1:9" ht="17.25" customHeight="1" x14ac:dyDescent="0.2">
      <c r="A89" s="42" t="s">
        <v>436</v>
      </c>
      <c r="B89" s="184"/>
      <c r="C89" s="167"/>
      <c r="D89" s="27" t="s">
        <v>253</v>
      </c>
      <c r="E89" s="79">
        <v>76</v>
      </c>
      <c r="F89" s="79">
        <f t="shared" si="1"/>
        <v>76</v>
      </c>
      <c r="G89" s="79">
        <v>76</v>
      </c>
      <c r="H89" s="79"/>
      <c r="I89" s="79"/>
    </row>
    <row r="90" spans="1:9" ht="27" customHeight="1" x14ac:dyDescent="0.2">
      <c r="A90" s="42" t="s">
        <v>437</v>
      </c>
      <c r="B90" s="184"/>
      <c r="C90" s="167"/>
      <c r="D90" s="27" t="s">
        <v>247</v>
      </c>
      <c r="E90" s="79">
        <v>1.5</v>
      </c>
      <c r="F90" s="79">
        <f t="shared" si="1"/>
        <v>0</v>
      </c>
      <c r="G90" s="79"/>
      <c r="H90" s="79"/>
      <c r="I90" s="79"/>
    </row>
    <row r="91" spans="1:9" ht="17.25" customHeight="1" x14ac:dyDescent="0.2">
      <c r="A91" s="42" t="s">
        <v>438</v>
      </c>
      <c r="B91" s="184"/>
      <c r="C91" s="167"/>
      <c r="D91" s="27" t="s">
        <v>370</v>
      </c>
      <c r="E91" s="79">
        <v>11.5</v>
      </c>
      <c r="F91" s="79">
        <f t="shared" si="1"/>
        <v>11.5</v>
      </c>
      <c r="G91" s="79">
        <v>11.5</v>
      </c>
      <c r="H91" s="79"/>
      <c r="I91" s="79"/>
    </row>
    <row r="92" spans="1:9" ht="46.5" customHeight="1" x14ac:dyDescent="0.2">
      <c r="A92" s="42" t="s">
        <v>439</v>
      </c>
      <c r="B92" s="184"/>
      <c r="C92" s="167"/>
      <c r="D92" s="27" t="s">
        <v>371</v>
      </c>
      <c r="E92" s="79">
        <v>5</v>
      </c>
      <c r="F92" s="79">
        <f t="shared" si="1"/>
        <v>4.3</v>
      </c>
      <c r="G92" s="79">
        <v>4.3</v>
      </c>
      <c r="H92" s="79"/>
      <c r="I92" s="79"/>
    </row>
    <row r="93" spans="1:9" ht="30.75" customHeight="1" x14ac:dyDescent="0.2">
      <c r="A93" s="42" t="s">
        <v>440</v>
      </c>
      <c r="B93" s="184"/>
      <c r="C93" s="167"/>
      <c r="D93" s="27" t="s">
        <v>372</v>
      </c>
      <c r="E93" s="79">
        <v>47.4</v>
      </c>
      <c r="F93" s="79">
        <f t="shared" si="1"/>
        <v>47.4</v>
      </c>
      <c r="G93" s="79">
        <v>47.4</v>
      </c>
      <c r="H93" s="79"/>
      <c r="I93" s="79"/>
    </row>
    <row r="94" spans="1:9" ht="27.75" customHeight="1" x14ac:dyDescent="0.2">
      <c r="A94" s="42" t="s">
        <v>441</v>
      </c>
      <c r="B94" s="185"/>
      <c r="C94" s="168"/>
      <c r="D94" s="27" t="s">
        <v>276</v>
      </c>
      <c r="E94" s="79">
        <v>9</v>
      </c>
      <c r="F94" s="79">
        <f t="shared" si="1"/>
        <v>8.1999999999999993</v>
      </c>
      <c r="G94" s="79">
        <v>8.1999999999999993</v>
      </c>
      <c r="H94" s="79"/>
      <c r="I94" s="79"/>
    </row>
    <row r="95" spans="1:9" ht="17.25" customHeight="1" x14ac:dyDescent="0.2">
      <c r="A95" s="42" t="s">
        <v>442</v>
      </c>
      <c r="B95" s="172" t="s">
        <v>139</v>
      </c>
      <c r="C95" s="174" t="s">
        <v>7</v>
      </c>
      <c r="D95" s="27" t="s">
        <v>57</v>
      </c>
      <c r="E95" s="107">
        <v>1300</v>
      </c>
      <c r="F95" s="79">
        <f t="shared" si="1"/>
        <v>753.8</v>
      </c>
      <c r="G95" s="79">
        <v>753.8</v>
      </c>
      <c r="H95" s="79"/>
      <c r="I95" s="79"/>
    </row>
    <row r="96" spans="1:9" ht="17.25" customHeight="1" x14ac:dyDescent="0.2">
      <c r="A96" s="42" t="s">
        <v>443</v>
      </c>
      <c r="B96" s="173"/>
      <c r="C96" s="175"/>
      <c r="D96" s="27" t="s">
        <v>197</v>
      </c>
      <c r="E96" s="79">
        <v>95</v>
      </c>
      <c r="F96" s="79">
        <f t="shared" si="1"/>
        <v>76.8</v>
      </c>
      <c r="G96" s="79">
        <v>74.8</v>
      </c>
      <c r="H96" s="79"/>
      <c r="I96" s="79">
        <v>2</v>
      </c>
    </row>
    <row r="97" spans="1:9" ht="14.25" customHeight="1" x14ac:dyDescent="0.2">
      <c r="A97" s="42" t="s">
        <v>444</v>
      </c>
      <c r="B97" s="165" t="s">
        <v>95</v>
      </c>
      <c r="C97" s="164" t="s">
        <v>7</v>
      </c>
      <c r="D97" s="27" t="s">
        <v>98</v>
      </c>
      <c r="E97" s="79">
        <v>55</v>
      </c>
      <c r="F97" s="79">
        <f t="shared" si="1"/>
        <v>54.8</v>
      </c>
      <c r="G97" s="79">
        <v>54.8</v>
      </c>
      <c r="H97" s="79"/>
      <c r="I97" s="79"/>
    </row>
    <row r="98" spans="1:9" ht="28.5" customHeight="1" x14ac:dyDescent="0.2">
      <c r="A98" s="42" t="s">
        <v>445</v>
      </c>
      <c r="B98" s="165"/>
      <c r="C98" s="164"/>
      <c r="D98" s="27" t="s">
        <v>373</v>
      </c>
      <c r="E98" s="79">
        <v>25</v>
      </c>
      <c r="F98" s="79">
        <f t="shared" si="1"/>
        <v>25</v>
      </c>
      <c r="G98" s="79">
        <v>25</v>
      </c>
      <c r="H98" s="79"/>
      <c r="I98" s="79"/>
    </row>
    <row r="99" spans="1:9" ht="17.25" customHeight="1" x14ac:dyDescent="0.2">
      <c r="A99" s="42" t="s">
        <v>446</v>
      </c>
      <c r="B99" s="165"/>
      <c r="C99" s="164"/>
      <c r="D99" s="27" t="s">
        <v>165</v>
      </c>
      <c r="E99" s="79">
        <v>0</v>
      </c>
      <c r="F99" s="79">
        <f t="shared" si="1"/>
        <v>0</v>
      </c>
      <c r="G99" s="79"/>
      <c r="H99" s="79"/>
      <c r="I99" s="79"/>
    </row>
    <row r="100" spans="1:9" ht="17.25" customHeight="1" x14ac:dyDescent="0.2">
      <c r="A100" s="42" t="s">
        <v>447</v>
      </c>
      <c r="B100" s="165"/>
      <c r="C100" s="164"/>
      <c r="D100" s="27" t="s">
        <v>193</v>
      </c>
      <c r="E100" s="107">
        <v>29.1</v>
      </c>
      <c r="F100" s="79">
        <f t="shared" si="1"/>
        <v>29.1</v>
      </c>
      <c r="G100" s="79">
        <v>29.1</v>
      </c>
      <c r="H100" s="79"/>
      <c r="I100" s="79"/>
    </row>
    <row r="101" spans="1:9" ht="17.25" customHeight="1" x14ac:dyDescent="0.2">
      <c r="A101" s="42" t="s">
        <v>448</v>
      </c>
      <c r="B101" s="165"/>
      <c r="C101" s="164"/>
      <c r="D101" s="27" t="s">
        <v>99</v>
      </c>
      <c r="E101" s="107">
        <v>14.6</v>
      </c>
      <c r="F101" s="79">
        <f t="shared" si="1"/>
        <v>14.6</v>
      </c>
      <c r="G101" s="79">
        <v>14.6</v>
      </c>
      <c r="H101" s="79"/>
      <c r="I101" s="79"/>
    </row>
    <row r="102" spans="1:9" ht="28.5" customHeight="1" x14ac:dyDescent="0.2">
      <c r="A102" s="42" t="s">
        <v>449</v>
      </c>
      <c r="B102" s="165" t="s">
        <v>95</v>
      </c>
      <c r="C102" s="164" t="s">
        <v>7</v>
      </c>
      <c r="D102" s="27" t="s">
        <v>374</v>
      </c>
      <c r="E102" s="107">
        <v>19.2</v>
      </c>
      <c r="F102" s="79">
        <f t="shared" si="1"/>
        <v>19.100000000000001</v>
      </c>
      <c r="G102" s="79">
        <v>19.100000000000001</v>
      </c>
      <c r="H102" s="79"/>
      <c r="I102" s="79"/>
    </row>
    <row r="103" spans="1:9" ht="17.25" customHeight="1" x14ac:dyDescent="0.2">
      <c r="A103" s="42" t="s">
        <v>450</v>
      </c>
      <c r="B103" s="165"/>
      <c r="C103" s="164"/>
      <c r="D103" s="27" t="s">
        <v>182</v>
      </c>
      <c r="E103" s="79">
        <v>159</v>
      </c>
      <c r="F103" s="79">
        <f t="shared" si="1"/>
        <v>159</v>
      </c>
      <c r="G103" s="79">
        <v>159</v>
      </c>
      <c r="H103" s="79"/>
      <c r="I103" s="79"/>
    </row>
    <row r="104" spans="1:9" ht="17.25" customHeight="1" x14ac:dyDescent="0.2">
      <c r="A104" s="42" t="s">
        <v>451</v>
      </c>
      <c r="B104" s="169" t="s">
        <v>87</v>
      </c>
      <c r="C104" s="174" t="s">
        <v>7</v>
      </c>
      <c r="D104" s="27" t="s">
        <v>100</v>
      </c>
      <c r="E104" s="107">
        <v>142.80000000000001</v>
      </c>
      <c r="F104" s="79">
        <f t="shared" si="1"/>
        <v>141.6</v>
      </c>
      <c r="G104" s="79">
        <v>141.6</v>
      </c>
      <c r="H104" s="79">
        <v>104.7</v>
      </c>
      <c r="I104" s="79"/>
    </row>
    <row r="105" spans="1:9" ht="17.25" customHeight="1" x14ac:dyDescent="0.2">
      <c r="A105" s="42" t="s">
        <v>452</v>
      </c>
      <c r="B105" s="170"/>
      <c r="C105" s="186"/>
      <c r="D105" s="27" t="s">
        <v>101</v>
      </c>
      <c r="E105" s="107">
        <v>3174.6</v>
      </c>
      <c r="F105" s="79">
        <f t="shared" si="1"/>
        <v>3138.2</v>
      </c>
      <c r="G105" s="79">
        <v>3077.1</v>
      </c>
      <c r="H105" s="79">
        <v>2779.2</v>
      </c>
      <c r="I105" s="79">
        <v>61.1</v>
      </c>
    </row>
    <row r="106" spans="1:9" ht="17.25" customHeight="1" x14ac:dyDescent="0.2">
      <c r="A106" s="42" t="s">
        <v>453</v>
      </c>
      <c r="B106" s="170"/>
      <c r="C106" s="186"/>
      <c r="D106" s="27" t="s">
        <v>102</v>
      </c>
      <c r="E106" s="83">
        <v>1098.9000000000001</v>
      </c>
      <c r="F106" s="79">
        <f t="shared" si="1"/>
        <v>1093.5999999999999</v>
      </c>
      <c r="G106" s="83">
        <v>774.6</v>
      </c>
      <c r="H106" s="83"/>
      <c r="I106" s="111">
        <v>319</v>
      </c>
    </row>
    <row r="107" spans="1:9" ht="27.75" customHeight="1" x14ac:dyDescent="0.2">
      <c r="A107" s="42" t="s">
        <v>454</v>
      </c>
      <c r="B107" s="170"/>
      <c r="C107" s="186"/>
      <c r="D107" s="27" t="s">
        <v>375</v>
      </c>
      <c r="E107" s="83">
        <v>1.8</v>
      </c>
      <c r="F107" s="79">
        <f t="shared" si="1"/>
        <v>1.3</v>
      </c>
      <c r="G107" s="83">
        <v>1.3</v>
      </c>
      <c r="H107" s="83"/>
      <c r="I107" s="83"/>
    </row>
    <row r="108" spans="1:9" ht="15.75" customHeight="1" x14ac:dyDescent="0.2">
      <c r="A108" s="42" t="s">
        <v>455</v>
      </c>
      <c r="B108" s="170"/>
      <c r="C108" s="186"/>
      <c r="D108" s="27" t="s">
        <v>104</v>
      </c>
      <c r="E108" s="79">
        <v>20</v>
      </c>
      <c r="F108" s="79">
        <f t="shared" si="1"/>
        <v>19.600000000000001</v>
      </c>
      <c r="G108" s="79">
        <v>19.600000000000001</v>
      </c>
      <c r="H108" s="79"/>
      <c r="I108" s="79"/>
    </row>
    <row r="109" spans="1:9" ht="28.5" customHeight="1" x14ac:dyDescent="0.2">
      <c r="A109" s="42" t="s">
        <v>456</v>
      </c>
      <c r="B109" s="171"/>
      <c r="C109" s="175"/>
      <c r="D109" s="27" t="s">
        <v>166</v>
      </c>
      <c r="E109" s="79">
        <v>97</v>
      </c>
      <c r="F109" s="79">
        <f t="shared" si="1"/>
        <v>90</v>
      </c>
      <c r="G109" s="79">
        <v>9.9</v>
      </c>
      <c r="H109" s="79"/>
      <c r="I109" s="79">
        <v>80.099999999999994</v>
      </c>
    </row>
    <row r="110" spans="1:9" ht="28.5" customHeight="1" x14ac:dyDescent="0.2">
      <c r="A110" s="42" t="s">
        <v>457</v>
      </c>
      <c r="B110" s="183" t="s">
        <v>106</v>
      </c>
      <c r="C110" s="166" t="s">
        <v>7</v>
      </c>
      <c r="D110" s="27" t="s">
        <v>105</v>
      </c>
      <c r="E110" s="107">
        <v>426.7</v>
      </c>
      <c r="F110" s="79">
        <f t="shared" si="1"/>
        <v>425.70000000000005</v>
      </c>
      <c r="G110" s="79">
        <v>82.6</v>
      </c>
      <c r="H110" s="79"/>
      <c r="I110" s="79">
        <v>343.1</v>
      </c>
    </row>
    <row r="111" spans="1:9" ht="45" customHeight="1" x14ac:dyDescent="0.2">
      <c r="A111" s="42" t="s">
        <v>458</v>
      </c>
      <c r="B111" s="184"/>
      <c r="C111" s="167"/>
      <c r="D111" s="27" t="s">
        <v>249</v>
      </c>
      <c r="E111" s="107">
        <v>257.39999999999998</v>
      </c>
      <c r="F111" s="79">
        <f t="shared" si="1"/>
        <v>257.39999999999998</v>
      </c>
      <c r="G111" s="79">
        <v>1.4</v>
      </c>
      <c r="H111" s="79"/>
      <c r="I111" s="79">
        <v>256</v>
      </c>
    </row>
    <row r="112" spans="1:9" ht="31.5" customHeight="1" x14ac:dyDescent="0.2">
      <c r="A112" s="42" t="s">
        <v>459</v>
      </c>
      <c r="B112" s="184"/>
      <c r="C112" s="167"/>
      <c r="D112" s="27" t="s">
        <v>250</v>
      </c>
      <c r="E112" s="107">
        <v>5.8</v>
      </c>
      <c r="F112" s="79">
        <f t="shared" si="1"/>
        <v>5.8</v>
      </c>
      <c r="G112" s="79">
        <v>5.8</v>
      </c>
      <c r="H112" s="79"/>
      <c r="I112" s="79"/>
    </row>
    <row r="113" spans="1:9" ht="16.5" customHeight="1" x14ac:dyDescent="0.2">
      <c r="A113" s="42" t="s">
        <v>460</v>
      </c>
      <c r="B113" s="184"/>
      <c r="C113" s="167"/>
      <c r="D113" s="27" t="s">
        <v>376</v>
      </c>
      <c r="E113" s="79">
        <v>2</v>
      </c>
      <c r="F113" s="79">
        <f t="shared" si="1"/>
        <v>2</v>
      </c>
      <c r="G113" s="79">
        <v>2</v>
      </c>
      <c r="H113" s="79"/>
      <c r="I113" s="79"/>
    </row>
    <row r="114" spans="1:9" ht="16.5" customHeight="1" x14ac:dyDescent="0.2">
      <c r="A114" s="76" t="s">
        <v>461</v>
      </c>
      <c r="B114" s="185"/>
      <c r="C114" s="168"/>
      <c r="D114" s="80" t="s">
        <v>174</v>
      </c>
      <c r="E114" s="112">
        <v>40</v>
      </c>
      <c r="F114" s="79">
        <f t="shared" si="1"/>
        <v>40</v>
      </c>
      <c r="G114" s="112">
        <v>40</v>
      </c>
      <c r="H114" s="112"/>
      <c r="I114" s="112"/>
    </row>
    <row r="115" spans="1:9" ht="47.25" customHeight="1" x14ac:dyDescent="0.2">
      <c r="A115" s="42" t="s">
        <v>462</v>
      </c>
      <c r="B115" s="97" t="s">
        <v>85</v>
      </c>
      <c r="C115" s="27" t="s">
        <v>7</v>
      </c>
      <c r="D115" s="27" t="s">
        <v>146</v>
      </c>
      <c r="E115" s="107">
        <v>9.1</v>
      </c>
      <c r="F115" s="79">
        <f t="shared" si="1"/>
        <v>9.1</v>
      </c>
      <c r="G115" s="79">
        <v>9.1</v>
      </c>
      <c r="H115" s="79"/>
      <c r="I115" s="79"/>
    </row>
    <row r="116" spans="1:9" ht="16.5" customHeight="1" x14ac:dyDescent="0.2">
      <c r="A116" s="46" t="s">
        <v>357</v>
      </c>
      <c r="B116" s="180" t="s">
        <v>87</v>
      </c>
      <c r="C116" s="182" t="s">
        <v>254</v>
      </c>
      <c r="D116" s="27" t="s">
        <v>217</v>
      </c>
      <c r="E116" s="107">
        <v>1170.9000000000001</v>
      </c>
      <c r="F116" s="79">
        <f t="shared" si="1"/>
        <v>1170.7</v>
      </c>
      <c r="G116" s="79"/>
      <c r="H116" s="79"/>
      <c r="I116" s="79">
        <v>1170.7</v>
      </c>
    </row>
    <row r="117" spans="1:9" ht="16.5" customHeight="1" x14ac:dyDescent="0.2">
      <c r="A117" s="46" t="s">
        <v>358</v>
      </c>
      <c r="B117" s="180"/>
      <c r="C117" s="182"/>
      <c r="D117" s="27" t="s">
        <v>103</v>
      </c>
      <c r="E117" s="107">
        <v>56.7</v>
      </c>
      <c r="F117" s="79">
        <f t="shared" si="1"/>
        <v>55</v>
      </c>
      <c r="G117" s="79">
        <v>55</v>
      </c>
      <c r="H117" s="79"/>
      <c r="I117" s="79"/>
    </row>
    <row r="118" spans="1:9" ht="16.5" customHeight="1" x14ac:dyDescent="0.2">
      <c r="A118" s="46" t="s">
        <v>463</v>
      </c>
      <c r="B118" s="179" t="s">
        <v>170</v>
      </c>
      <c r="C118" s="27" t="s">
        <v>27</v>
      </c>
      <c r="D118" s="181" t="s">
        <v>212</v>
      </c>
      <c r="E118" s="107">
        <v>7.2</v>
      </c>
      <c r="F118" s="79">
        <f t="shared" si="1"/>
        <v>6.3</v>
      </c>
      <c r="G118" s="79">
        <v>0.2</v>
      </c>
      <c r="H118" s="79"/>
      <c r="I118" s="79">
        <v>6.1</v>
      </c>
    </row>
    <row r="119" spans="1:9" ht="16.5" customHeight="1" x14ac:dyDescent="0.2">
      <c r="A119" s="46" t="s">
        <v>464</v>
      </c>
      <c r="B119" s="179"/>
      <c r="C119" s="27" t="s">
        <v>269</v>
      </c>
      <c r="D119" s="181"/>
      <c r="E119" s="107">
        <v>4.7</v>
      </c>
      <c r="F119" s="79">
        <f t="shared" si="1"/>
        <v>4.5999999999999996</v>
      </c>
      <c r="G119" s="79">
        <v>4.5999999999999996</v>
      </c>
      <c r="H119" s="79"/>
      <c r="I119" s="79"/>
    </row>
    <row r="120" spans="1:9" ht="16.5" customHeight="1" x14ac:dyDescent="0.2">
      <c r="A120" s="46" t="s">
        <v>465</v>
      </c>
      <c r="B120" s="179"/>
      <c r="C120" s="27" t="s">
        <v>271</v>
      </c>
      <c r="D120" s="181"/>
      <c r="E120" s="107">
        <v>8.1999999999999993</v>
      </c>
      <c r="F120" s="79">
        <f t="shared" si="1"/>
        <v>8</v>
      </c>
      <c r="G120" s="79">
        <v>8</v>
      </c>
      <c r="H120" s="79">
        <v>5.9</v>
      </c>
      <c r="I120" s="79"/>
    </row>
    <row r="121" spans="1:9" ht="16.5" customHeight="1" x14ac:dyDescent="0.2">
      <c r="A121" s="46" t="s">
        <v>466</v>
      </c>
      <c r="B121" s="179"/>
      <c r="C121" s="27" t="s">
        <v>11</v>
      </c>
      <c r="D121" s="181"/>
      <c r="E121" s="79">
        <v>2</v>
      </c>
      <c r="F121" s="79">
        <f t="shared" si="1"/>
        <v>2</v>
      </c>
      <c r="G121" s="79">
        <v>2</v>
      </c>
      <c r="H121" s="79"/>
      <c r="I121" s="79"/>
    </row>
    <row r="122" spans="1:9" ht="37.5" customHeight="1" x14ac:dyDescent="0.2">
      <c r="A122" s="46" t="s">
        <v>467</v>
      </c>
      <c r="B122" s="96" t="s">
        <v>87</v>
      </c>
      <c r="C122" s="27" t="s">
        <v>55</v>
      </c>
      <c r="D122" s="85" t="s">
        <v>74</v>
      </c>
      <c r="E122" s="79">
        <v>12</v>
      </c>
      <c r="F122" s="79">
        <f t="shared" si="1"/>
        <v>12</v>
      </c>
      <c r="G122" s="79"/>
      <c r="H122" s="79"/>
      <c r="I122" s="79">
        <v>12</v>
      </c>
    </row>
    <row r="123" spans="1:9" ht="60.75" customHeight="1" x14ac:dyDescent="0.2">
      <c r="A123" s="46" t="s">
        <v>468</v>
      </c>
      <c r="B123" s="96" t="s">
        <v>106</v>
      </c>
      <c r="C123" s="27" t="s">
        <v>7</v>
      </c>
      <c r="D123" s="85" t="s">
        <v>141</v>
      </c>
      <c r="E123" s="79">
        <v>28</v>
      </c>
      <c r="F123" s="79">
        <f t="shared" si="1"/>
        <v>28</v>
      </c>
      <c r="G123" s="79">
        <v>28</v>
      </c>
      <c r="H123" s="79"/>
      <c r="I123" s="79"/>
    </row>
    <row r="124" spans="1:9" ht="15" customHeight="1" x14ac:dyDescent="0.2">
      <c r="A124" s="158" t="s">
        <v>117</v>
      </c>
      <c r="B124" s="159"/>
      <c r="C124" s="159"/>
      <c r="D124" s="160"/>
      <c r="E124" s="107">
        <f>SUM(E14:E38)+SUM(E73:E76)</f>
        <v>6310.6</v>
      </c>
      <c r="F124" s="79">
        <f t="shared" si="1"/>
        <v>6299.6</v>
      </c>
      <c r="G124" s="79">
        <f>SUM(G14:G38)+SUM(G73:G76)</f>
        <v>6235.5</v>
      </c>
      <c r="H124" s="79">
        <f>SUM(H14:H38)+SUM(H73:H76)</f>
        <v>4989.8</v>
      </c>
      <c r="I124" s="79">
        <f>SUM(I14:I38)+SUM(I73:I76)</f>
        <v>64.099999999999994</v>
      </c>
    </row>
    <row r="125" spans="1:9" ht="15" customHeight="1" x14ac:dyDescent="0.2">
      <c r="A125" s="158" t="s">
        <v>118</v>
      </c>
      <c r="B125" s="159"/>
      <c r="C125" s="159"/>
      <c r="D125" s="160"/>
      <c r="E125" s="107">
        <f>SUM(E77:E81)+SUM(E39:E45)+SUM(E118:E121)</f>
        <v>3569.5999999999995</v>
      </c>
      <c r="F125" s="79">
        <f t="shared" si="1"/>
        <v>3039.3999999999996</v>
      </c>
      <c r="G125" s="79">
        <f>SUM(G77:G81)+SUM(G39:G45)+SUM(G118:G121)</f>
        <v>727.49999999999989</v>
      </c>
      <c r="H125" s="79">
        <f>SUM(H77:H81)+SUM(H39:H45)+SUM(H118:H121)</f>
        <v>23.799999999999997</v>
      </c>
      <c r="I125" s="79">
        <f>SUM(I77:I81)+SUM(I39:I45)+SUM(I118:I121)</f>
        <v>2311.8999999999996</v>
      </c>
    </row>
    <row r="126" spans="1:9" ht="15" customHeight="1" x14ac:dyDescent="0.2">
      <c r="A126" s="158" t="s">
        <v>119</v>
      </c>
      <c r="B126" s="159"/>
      <c r="C126" s="159"/>
      <c r="D126" s="160"/>
      <c r="E126" s="107">
        <f>SUM(E82:E83)</f>
        <v>128.1</v>
      </c>
      <c r="F126" s="79">
        <f t="shared" si="1"/>
        <v>113.69999999999999</v>
      </c>
      <c r="G126" s="79">
        <f>SUM(G82:G83)</f>
        <v>34.1</v>
      </c>
      <c r="H126" s="79">
        <f>SUM(H82:H83)</f>
        <v>0</v>
      </c>
      <c r="I126" s="79">
        <f>SUM(I82:I83)</f>
        <v>79.599999999999994</v>
      </c>
    </row>
    <row r="127" spans="1:9" ht="15" customHeight="1" x14ac:dyDescent="0.2">
      <c r="A127" s="158" t="s">
        <v>120</v>
      </c>
      <c r="B127" s="159"/>
      <c r="C127" s="159"/>
      <c r="D127" s="160"/>
      <c r="E127" s="79">
        <f>SUM(E46:E59)+SUM(E84:E94)+E115</f>
        <v>3236.6</v>
      </c>
      <c r="F127" s="79">
        <f t="shared" si="1"/>
        <v>3096.4</v>
      </c>
      <c r="G127" s="79">
        <f>SUM(G46:G59)+SUM(G84:G94)+G115</f>
        <v>3024.8</v>
      </c>
      <c r="H127" s="79">
        <f>SUM(H46:H59)+SUM(H84:H94)+H115</f>
        <v>1437.6000000000001</v>
      </c>
      <c r="I127" s="79">
        <f>SUM(I46:I59)+SUM(I84:I94)+I115</f>
        <v>71.599999999999994</v>
      </c>
    </row>
    <row r="128" spans="1:9" ht="15" customHeight="1" x14ac:dyDescent="0.2">
      <c r="A128" s="158" t="s">
        <v>121</v>
      </c>
      <c r="B128" s="159"/>
      <c r="C128" s="159"/>
      <c r="D128" s="160"/>
      <c r="E128" s="79">
        <f>E95+E96</f>
        <v>1395</v>
      </c>
      <c r="F128" s="79">
        <f>SUM(G128,I128)</f>
        <v>830.59999999999991</v>
      </c>
      <c r="G128" s="79">
        <f>G95+G96</f>
        <v>828.59999999999991</v>
      </c>
      <c r="H128" s="79">
        <f>H95+H96</f>
        <v>0</v>
      </c>
      <c r="I128" s="79">
        <f>I95+I96</f>
        <v>2</v>
      </c>
    </row>
    <row r="129" spans="1:9" ht="15" customHeight="1" x14ac:dyDescent="0.2">
      <c r="A129" s="158" t="s">
        <v>122</v>
      </c>
      <c r="B129" s="159"/>
      <c r="C129" s="159"/>
      <c r="D129" s="160"/>
      <c r="E129" s="107">
        <f>SUM(E60:E69)+SUM(E97:E103)</f>
        <v>2367.6</v>
      </c>
      <c r="F129" s="79">
        <f t="shared" si="1"/>
        <v>2366.1</v>
      </c>
      <c r="G129" s="79">
        <f>SUM(G60:G69)+SUM(G97:G103)</f>
        <v>2343.2999999999997</v>
      </c>
      <c r="H129" s="79">
        <f>SUM(H60:H69)+SUM(H97:H103)</f>
        <v>1613.9</v>
      </c>
      <c r="I129" s="79">
        <f>SUM(I60:I69)+SUM(I97:I103)</f>
        <v>22.8</v>
      </c>
    </row>
    <row r="130" spans="1:9" ht="15" customHeight="1" x14ac:dyDescent="0.2">
      <c r="A130" s="158" t="s">
        <v>123</v>
      </c>
      <c r="B130" s="159"/>
      <c r="C130" s="159"/>
      <c r="D130" s="160"/>
      <c r="E130" s="107">
        <f>E70+E71+SUM(E104:E109)+E116+E117+E122</f>
        <v>6617.8</v>
      </c>
      <c r="F130" s="79">
        <f t="shared" si="1"/>
        <v>6564.7999999999993</v>
      </c>
      <c r="G130" s="79">
        <f>G70+G71+SUM(G104:G109)+G116+G117+G122</f>
        <v>4872.8999999999996</v>
      </c>
      <c r="H130" s="79">
        <f>H70+H71+SUM(H104:H109)+H116+H117+H122</f>
        <v>3620.8999999999996</v>
      </c>
      <c r="I130" s="79">
        <f>I70+I71+SUM(I104:I109)+I116+I117+I122</f>
        <v>1691.9</v>
      </c>
    </row>
    <row r="131" spans="1:9" ht="15" customHeight="1" x14ac:dyDescent="0.2">
      <c r="A131" s="158" t="s">
        <v>124</v>
      </c>
      <c r="B131" s="159"/>
      <c r="C131" s="159"/>
      <c r="D131" s="160"/>
      <c r="E131" s="107">
        <f>SUM(E110:E114)+E123</f>
        <v>759.89999999999986</v>
      </c>
      <c r="F131" s="79">
        <f t="shared" si="1"/>
        <v>758.90000000000009</v>
      </c>
      <c r="G131" s="79">
        <f>SUM(G110:G114)+G123</f>
        <v>159.80000000000001</v>
      </c>
      <c r="H131" s="79">
        <f>SUM(H110:H114)+H123</f>
        <v>0</v>
      </c>
      <c r="I131" s="79">
        <f>SUM(I110:I114)+I123</f>
        <v>599.1</v>
      </c>
    </row>
    <row r="132" spans="1:9" ht="15" customHeight="1" x14ac:dyDescent="0.2">
      <c r="A132" s="161" t="s">
        <v>20</v>
      </c>
      <c r="B132" s="162"/>
      <c r="C132" s="162"/>
      <c r="D132" s="163"/>
      <c r="E132" s="113">
        <f>SUM(E124:E131)</f>
        <v>24385.200000000001</v>
      </c>
      <c r="F132" s="101">
        <f t="shared" si="1"/>
        <v>23069.5</v>
      </c>
      <c r="G132" s="78">
        <f>SUM(G124:G131)</f>
        <v>18226.5</v>
      </c>
      <c r="H132" s="78">
        <f>SUM(H124:H131)</f>
        <v>11686</v>
      </c>
      <c r="I132" s="114">
        <f>SUM(I124:I131)</f>
        <v>4843</v>
      </c>
    </row>
    <row r="133" spans="1:9" ht="15" customHeight="1" x14ac:dyDescent="0.2">
      <c r="A133" s="158" t="s">
        <v>210</v>
      </c>
      <c r="B133" s="159"/>
      <c r="C133" s="159"/>
      <c r="D133" s="160"/>
      <c r="E133" s="107">
        <f>E116</f>
        <v>1170.9000000000001</v>
      </c>
      <c r="F133" s="79">
        <f t="shared" si="1"/>
        <v>1170.7</v>
      </c>
      <c r="G133" s="79">
        <f>G116</f>
        <v>0</v>
      </c>
      <c r="H133" s="79">
        <f>H116</f>
        <v>0</v>
      </c>
      <c r="I133" s="79">
        <f>I116</f>
        <v>1170.7</v>
      </c>
    </row>
    <row r="134" spans="1:9" ht="15" customHeight="1" x14ac:dyDescent="0.2">
      <c r="A134" s="161" t="s">
        <v>190</v>
      </c>
      <c r="B134" s="162"/>
      <c r="C134" s="162"/>
      <c r="D134" s="163"/>
      <c r="E134" s="113">
        <f>E132-E133</f>
        <v>23214.3</v>
      </c>
      <c r="F134" s="79">
        <f t="shared" si="1"/>
        <v>21898.799999999999</v>
      </c>
      <c r="G134" s="78">
        <f>G132-G133</f>
        <v>18226.5</v>
      </c>
      <c r="H134" s="78">
        <f>H132-H133</f>
        <v>11686</v>
      </c>
      <c r="I134" s="78">
        <f>I132-I133</f>
        <v>3672.3</v>
      </c>
    </row>
    <row r="137" spans="1:9" x14ac:dyDescent="0.2">
      <c r="E137" s="18"/>
      <c r="F137" s="18"/>
      <c r="G137" s="18"/>
      <c r="H137" s="18"/>
      <c r="I137" s="18"/>
    </row>
    <row r="138" spans="1:9" x14ac:dyDescent="0.2">
      <c r="C138" s="45" t="s">
        <v>58</v>
      </c>
    </row>
  </sheetData>
  <mergeCells count="63">
    <mergeCell ref="A9:A13"/>
    <mergeCell ref="A131:D131"/>
    <mergeCell ref="A125:D125"/>
    <mergeCell ref="C104:C109"/>
    <mergeCell ref="B73:B76"/>
    <mergeCell ref="B82:B83"/>
    <mergeCell ref="B110:B114"/>
    <mergeCell ref="C110:C114"/>
    <mergeCell ref="A127:D127"/>
    <mergeCell ref="D9:D13"/>
    <mergeCell ref="B14:B33"/>
    <mergeCell ref="C44:C45"/>
    <mergeCell ref="C77:C81"/>
    <mergeCell ref="C62:C63"/>
    <mergeCell ref="C73:C76"/>
    <mergeCell ref="C9:C13"/>
    <mergeCell ref="B39:B45"/>
    <mergeCell ref="C58:C59"/>
    <mergeCell ref="B60:B69"/>
    <mergeCell ref="A128:D128"/>
    <mergeCell ref="A129:D129"/>
    <mergeCell ref="D118:D121"/>
    <mergeCell ref="C116:C117"/>
    <mergeCell ref="B116:B117"/>
    <mergeCell ref="B118:B121"/>
    <mergeCell ref="B77:B81"/>
    <mergeCell ref="B84:B94"/>
    <mergeCell ref="C84:C94"/>
    <mergeCell ref="B104:B109"/>
    <mergeCell ref="B102:B103"/>
    <mergeCell ref="C102:C103"/>
    <mergeCell ref="F1:I1"/>
    <mergeCell ref="F2:I2"/>
    <mergeCell ref="F3:I3"/>
    <mergeCell ref="G10:I10"/>
    <mergeCell ref="B6:I6"/>
    <mergeCell ref="H8:I8"/>
    <mergeCell ref="F4:I4"/>
    <mergeCell ref="B7:I7"/>
    <mergeCell ref="F9:I9"/>
    <mergeCell ref="E9:E13"/>
    <mergeCell ref="I11:I13"/>
    <mergeCell ref="H12:H13"/>
    <mergeCell ref="G11:H11"/>
    <mergeCell ref="G12:G13"/>
    <mergeCell ref="F10:F13"/>
    <mergeCell ref="B9:B13"/>
    <mergeCell ref="A133:D133"/>
    <mergeCell ref="A134:D134"/>
    <mergeCell ref="C97:C101"/>
    <mergeCell ref="B34:B38"/>
    <mergeCell ref="A132:D132"/>
    <mergeCell ref="A124:D124"/>
    <mergeCell ref="D46:D55"/>
    <mergeCell ref="B46:B59"/>
    <mergeCell ref="B97:B101"/>
    <mergeCell ref="B70:B71"/>
    <mergeCell ref="B95:B96"/>
    <mergeCell ref="C95:C96"/>
    <mergeCell ref="C82:C83"/>
    <mergeCell ref="A130:D130"/>
    <mergeCell ref="A126:D126"/>
    <mergeCell ref="D39:D43"/>
  </mergeCells>
  <phoneticPr fontId="0" type="noConversion"/>
  <pageMargins left="0.7" right="0.7" top="0.75" bottom="0.75" header="0.3" footer="0.3"/>
  <pageSetup paperSize="9" scale="9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selection activeCell="O12" sqref="O12"/>
    </sheetView>
  </sheetViews>
  <sheetFormatPr defaultRowHeight="15" x14ac:dyDescent="0.2"/>
  <cols>
    <col min="1" max="1" width="9.140625" style="142"/>
    <col min="2" max="2" width="6.28515625" style="15" customWidth="1"/>
    <col min="3" max="3" width="14.5703125" style="15" customWidth="1"/>
    <col min="4" max="4" width="28.140625" style="15" customWidth="1"/>
    <col min="5" max="5" width="45.42578125" style="15" customWidth="1"/>
    <col min="6" max="6" width="11" style="15" customWidth="1"/>
    <col min="7" max="9" width="11.28515625" style="15" customWidth="1"/>
    <col min="10" max="10" width="12.5703125" style="15" customWidth="1"/>
    <col min="11" max="16384" width="9.140625" style="15"/>
  </cols>
  <sheetData>
    <row r="1" spans="2:10" ht="12.75" customHeight="1" x14ac:dyDescent="0.2">
      <c r="G1" s="150" t="s">
        <v>156</v>
      </c>
      <c r="H1" s="150"/>
      <c r="I1" s="150"/>
      <c r="J1" s="150"/>
    </row>
    <row r="2" spans="2:10" ht="12.75" customHeight="1" x14ac:dyDescent="0.2">
      <c r="G2" s="150" t="s">
        <v>472</v>
      </c>
      <c r="H2" s="150"/>
      <c r="I2" s="150"/>
      <c r="J2" s="150"/>
    </row>
    <row r="3" spans="2:10" ht="13.15" customHeight="1" x14ac:dyDescent="0.2">
      <c r="G3" s="150" t="s">
        <v>477</v>
      </c>
      <c r="H3" s="150"/>
      <c r="I3" s="150"/>
      <c r="J3" s="150"/>
    </row>
    <row r="4" spans="2:10" ht="15" customHeight="1" x14ac:dyDescent="0.2">
      <c r="G4" s="150" t="s">
        <v>179</v>
      </c>
      <c r="H4" s="150"/>
      <c r="I4" s="150"/>
      <c r="J4" s="150"/>
    </row>
    <row r="5" spans="2:10" ht="13.5" customHeight="1" x14ac:dyDescent="0.2"/>
    <row r="6" spans="2:10" ht="38.25" customHeight="1" x14ac:dyDescent="0.2">
      <c r="C6" s="206" t="s">
        <v>469</v>
      </c>
      <c r="D6" s="206"/>
      <c r="E6" s="206"/>
      <c r="F6" s="206"/>
      <c r="G6" s="206"/>
      <c r="H6" s="206"/>
      <c r="I6" s="206"/>
      <c r="J6" s="206"/>
    </row>
    <row r="7" spans="2:10" ht="15" customHeight="1" x14ac:dyDescent="0.2">
      <c r="I7" s="207" t="s">
        <v>187</v>
      </c>
      <c r="J7" s="207"/>
    </row>
    <row r="8" spans="2:10" ht="15" customHeight="1" x14ac:dyDescent="0.2">
      <c r="B8" s="199" t="s">
        <v>45</v>
      </c>
      <c r="C8" s="155" t="s">
        <v>67</v>
      </c>
      <c r="D8" s="155" t="s">
        <v>78</v>
      </c>
      <c r="E8" s="155" t="s">
        <v>84</v>
      </c>
      <c r="F8" s="199" t="s">
        <v>353</v>
      </c>
      <c r="G8" s="155" t="s">
        <v>360</v>
      </c>
      <c r="H8" s="155"/>
      <c r="I8" s="155"/>
      <c r="J8" s="155"/>
    </row>
    <row r="9" spans="2:10" ht="15" customHeight="1" x14ac:dyDescent="0.2">
      <c r="B9" s="200"/>
      <c r="C9" s="155"/>
      <c r="D9" s="155"/>
      <c r="E9" s="155"/>
      <c r="F9" s="200"/>
      <c r="G9" s="155" t="s">
        <v>1</v>
      </c>
      <c r="H9" s="155" t="s">
        <v>2</v>
      </c>
      <c r="I9" s="155"/>
      <c r="J9" s="155"/>
    </row>
    <row r="10" spans="2:10" ht="15" customHeight="1" x14ac:dyDescent="0.2">
      <c r="B10" s="200"/>
      <c r="C10" s="155"/>
      <c r="D10" s="155"/>
      <c r="E10" s="155"/>
      <c r="F10" s="200"/>
      <c r="G10" s="155"/>
      <c r="H10" s="155" t="s">
        <v>3</v>
      </c>
      <c r="I10" s="155"/>
      <c r="J10" s="155" t="s">
        <v>4</v>
      </c>
    </row>
    <row r="11" spans="2:10" ht="15" customHeight="1" x14ac:dyDescent="0.2">
      <c r="B11" s="200"/>
      <c r="C11" s="155"/>
      <c r="D11" s="155"/>
      <c r="E11" s="155"/>
      <c r="F11" s="200"/>
      <c r="G11" s="155"/>
      <c r="H11" s="155" t="s">
        <v>5</v>
      </c>
      <c r="I11" s="155" t="s">
        <v>6</v>
      </c>
      <c r="J11" s="155"/>
    </row>
    <row r="12" spans="2:10" ht="18" customHeight="1" x14ac:dyDescent="0.2">
      <c r="B12" s="201"/>
      <c r="C12" s="155"/>
      <c r="D12" s="155"/>
      <c r="E12" s="155"/>
      <c r="F12" s="201"/>
      <c r="G12" s="155"/>
      <c r="H12" s="155"/>
      <c r="I12" s="155"/>
      <c r="J12" s="155"/>
    </row>
    <row r="13" spans="2:10" ht="45" customHeight="1" x14ac:dyDescent="0.2">
      <c r="B13" s="6">
        <v>1</v>
      </c>
      <c r="C13" s="60" t="s">
        <v>265</v>
      </c>
      <c r="D13" s="40" t="s">
        <v>7</v>
      </c>
      <c r="E13" s="40" t="s">
        <v>334</v>
      </c>
      <c r="F13" s="106">
        <v>20.3</v>
      </c>
      <c r="G13" s="79">
        <f>J13+H13</f>
        <v>20.3</v>
      </c>
      <c r="H13" s="106">
        <v>20.3</v>
      </c>
      <c r="I13" s="106">
        <v>16.399999999999999</v>
      </c>
      <c r="J13" s="106"/>
    </row>
    <row r="14" spans="2:10" ht="27.75" customHeight="1" x14ac:dyDescent="0.2">
      <c r="B14" s="6">
        <v>2</v>
      </c>
      <c r="C14" s="199" t="s">
        <v>85</v>
      </c>
      <c r="D14" s="203" t="s">
        <v>7</v>
      </c>
      <c r="E14" s="7" t="s">
        <v>68</v>
      </c>
      <c r="F14" s="106">
        <v>157.4</v>
      </c>
      <c r="G14" s="79">
        <f>J14+H14</f>
        <v>156.80000000000001</v>
      </c>
      <c r="H14" s="79">
        <v>156.80000000000001</v>
      </c>
      <c r="I14" s="79">
        <v>1.9</v>
      </c>
      <c r="J14" s="79"/>
    </row>
    <row r="15" spans="2:10" ht="13.5" customHeight="1" x14ac:dyDescent="0.2">
      <c r="B15" s="6">
        <v>3</v>
      </c>
      <c r="C15" s="200"/>
      <c r="D15" s="203"/>
      <c r="E15" s="68" t="s">
        <v>69</v>
      </c>
      <c r="F15" s="79">
        <v>313.20000000000005</v>
      </c>
      <c r="G15" s="79">
        <f>J15+H15</f>
        <v>296.7</v>
      </c>
      <c r="H15" s="79">
        <v>296.7</v>
      </c>
      <c r="I15" s="79">
        <v>8.9</v>
      </c>
      <c r="J15" s="79"/>
    </row>
    <row r="16" spans="2:10" ht="13.5" customHeight="1" x14ac:dyDescent="0.2">
      <c r="B16" s="6">
        <v>4</v>
      </c>
      <c r="C16" s="200"/>
      <c r="D16" s="40" t="s">
        <v>7</v>
      </c>
      <c r="E16" s="202" t="s">
        <v>70</v>
      </c>
      <c r="F16" s="79">
        <v>700</v>
      </c>
      <c r="G16" s="79">
        <f>J16+H16</f>
        <v>686.5</v>
      </c>
      <c r="H16" s="79">
        <v>686.5</v>
      </c>
      <c r="I16" s="79">
        <v>174.2</v>
      </c>
      <c r="J16" s="79"/>
    </row>
    <row r="17" spans="2:10" ht="13.5" customHeight="1" x14ac:dyDescent="0.25">
      <c r="B17" s="6">
        <v>5</v>
      </c>
      <c r="C17" s="200"/>
      <c r="D17" s="9" t="s">
        <v>43</v>
      </c>
      <c r="E17" s="202"/>
      <c r="F17" s="79">
        <v>232</v>
      </c>
      <c r="G17" s="79">
        <f>J17+H17</f>
        <v>232</v>
      </c>
      <c r="H17" s="79">
        <v>232</v>
      </c>
      <c r="I17" s="79">
        <v>220.8</v>
      </c>
      <c r="J17" s="79"/>
    </row>
    <row r="18" spans="2:10" ht="13.5" customHeight="1" x14ac:dyDescent="0.2">
      <c r="B18" s="6">
        <v>6</v>
      </c>
      <c r="C18" s="200"/>
      <c r="D18" s="40" t="s">
        <v>7</v>
      </c>
      <c r="E18" s="68" t="s">
        <v>218</v>
      </c>
      <c r="F18" s="79">
        <v>1.8</v>
      </c>
      <c r="G18" s="79">
        <f>SUM(H18,J18)</f>
        <v>1.8</v>
      </c>
      <c r="H18" s="79">
        <v>1.8</v>
      </c>
      <c r="I18" s="79">
        <v>0</v>
      </c>
      <c r="J18" s="79"/>
    </row>
    <row r="19" spans="2:10" ht="13.5" customHeight="1" x14ac:dyDescent="0.2">
      <c r="B19" s="6">
        <v>7</v>
      </c>
      <c r="C19" s="200"/>
      <c r="D19" s="40" t="s">
        <v>7</v>
      </c>
      <c r="E19" s="69" t="s">
        <v>201</v>
      </c>
      <c r="F19" s="112">
        <v>2.8</v>
      </c>
      <c r="G19" s="79">
        <f>SUM(H19,J19)</f>
        <v>2.7</v>
      </c>
      <c r="H19" s="79">
        <v>2.7</v>
      </c>
      <c r="I19" s="79">
        <v>2.7</v>
      </c>
      <c r="J19" s="79"/>
    </row>
    <row r="20" spans="2:10" ht="27.75" customHeight="1" x14ac:dyDescent="0.2">
      <c r="B20" s="6">
        <v>8</v>
      </c>
      <c r="C20" s="200"/>
      <c r="D20" s="40" t="s">
        <v>7</v>
      </c>
      <c r="E20" s="70" t="s">
        <v>335</v>
      </c>
      <c r="F20" s="115">
        <v>61</v>
      </c>
      <c r="G20" s="79">
        <f>SUM(H20,J20)</f>
        <v>61</v>
      </c>
      <c r="H20" s="79">
        <v>61</v>
      </c>
      <c r="I20" s="79">
        <v>0</v>
      </c>
      <c r="J20" s="79"/>
    </row>
    <row r="21" spans="2:10" ht="27.75" customHeight="1" x14ac:dyDescent="0.2">
      <c r="B21" s="6">
        <v>9</v>
      </c>
      <c r="C21" s="201"/>
      <c r="D21" s="41" t="s">
        <v>153</v>
      </c>
      <c r="E21" s="40" t="s">
        <v>155</v>
      </c>
      <c r="F21" s="106">
        <v>323.3</v>
      </c>
      <c r="G21" s="79">
        <f t="shared" ref="G21:G39" si="0">SUM(H21,J21)</f>
        <v>323.3</v>
      </c>
      <c r="H21" s="79">
        <v>323.3</v>
      </c>
      <c r="I21" s="79">
        <v>248.1</v>
      </c>
      <c r="J21" s="79"/>
    </row>
    <row r="22" spans="2:10" ht="29.25" customHeight="1" x14ac:dyDescent="0.2">
      <c r="B22" s="6">
        <v>10</v>
      </c>
      <c r="C22" s="155" t="s">
        <v>87</v>
      </c>
      <c r="D22" s="40" t="s">
        <v>55</v>
      </c>
      <c r="E22" s="71" t="s">
        <v>74</v>
      </c>
      <c r="F22" s="79">
        <v>652.20000000000005</v>
      </c>
      <c r="G22" s="79">
        <f t="shared" si="0"/>
        <v>652.20000000000005</v>
      </c>
      <c r="H22" s="79">
        <v>652.20000000000005</v>
      </c>
      <c r="I22" s="79">
        <v>600</v>
      </c>
      <c r="J22" s="79"/>
    </row>
    <row r="23" spans="2:10" ht="25.15" customHeight="1" x14ac:dyDescent="0.25">
      <c r="B23" s="6">
        <v>11</v>
      </c>
      <c r="C23" s="155"/>
      <c r="D23" s="203" t="s">
        <v>7</v>
      </c>
      <c r="E23" s="9" t="s">
        <v>73</v>
      </c>
      <c r="F23" s="79">
        <v>19.3</v>
      </c>
      <c r="G23" s="79">
        <f t="shared" si="0"/>
        <v>19.3</v>
      </c>
      <c r="H23" s="79">
        <v>19.3</v>
      </c>
      <c r="I23" s="79">
        <v>17</v>
      </c>
      <c r="J23" s="79"/>
    </row>
    <row r="24" spans="2:10" ht="45" customHeight="1" x14ac:dyDescent="0.25">
      <c r="B24" s="6">
        <v>12</v>
      </c>
      <c r="C24" s="155"/>
      <c r="D24" s="203"/>
      <c r="E24" s="10" t="s">
        <v>75</v>
      </c>
      <c r="F24" s="79">
        <v>10.3</v>
      </c>
      <c r="G24" s="79">
        <f t="shared" si="0"/>
        <v>10.3</v>
      </c>
      <c r="H24" s="79">
        <v>10.3</v>
      </c>
      <c r="I24" s="79">
        <v>10.199999999999999</v>
      </c>
      <c r="J24" s="79"/>
    </row>
    <row r="25" spans="2:10" ht="13.5" customHeight="1" x14ac:dyDescent="0.25">
      <c r="B25" s="6">
        <v>13</v>
      </c>
      <c r="C25" s="155"/>
      <c r="D25" s="203"/>
      <c r="E25" s="10" t="s">
        <v>76</v>
      </c>
      <c r="F25" s="79">
        <v>169.1</v>
      </c>
      <c r="G25" s="79">
        <f t="shared" si="0"/>
        <v>168.5</v>
      </c>
      <c r="H25" s="79">
        <v>168.5</v>
      </c>
      <c r="I25" s="79">
        <v>162.4</v>
      </c>
      <c r="J25" s="79"/>
    </row>
    <row r="26" spans="2:10" ht="45" customHeight="1" x14ac:dyDescent="0.25">
      <c r="B26" s="6">
        <v>14</v>
      </c>
      <c r="C26" s="199" t="s">
        <v>87</v>
      </c>
      <c r="D26" s="204" t="s">
        <v>7</v>
      </c>
      <c r="E26" s="10" t="s">
        <v>219</v>
      </c>
      <c r="F26" s="79">
        <v>371</v>
      </c>
      <c r="G26" s="79">
        <f t="shared" si="0"/>
        <v>371</v>
      </c>
      <c r="H26" s="79">
        <v>371</v>
      </c>
      <c r="I26" s="79">
        <v>0</v>
      </c>
      <c r="J26" s="79"/>
    </row>
    <row r="27" spans="2:10" ht="45" customHeight="1" x14ac:dyDescent="0.25">
      <c r="B27" s="6">
        <v>15</v>
      </c>
      <c r="C27" s="200"/>
      <c r="D27" s="205"/>
      <c r="E27" s="10" t="s">
        <v>378</v>
      </c>
      <c r="F27" s="79">
        <v>0.4</v>
      </c>
      <c r="G27" s="79">
        <f t="shared" si="0"/>
        <v>0.4</v>
      </c>
      <c r="H27" s="79">
        <v>0.4</v>
      </c>
      <c r="I27" s="79">
        <v>0.4</v>
      </c>
      <c r="J27" s="79"/>
    </row>
    <row r="28" spans="2:10" ht="27.75" customHeight="1" x14ac:dyDescent="0.25">
      <c r="B28" s="6">
        <v>16</v>
      </c>
      <c r="C28" s="200"/>
      <c r="D28" s="205"/>
      <c r="E28" s="26" t="s">
        <v>221</v>
      </c>
      <c r="F28" s="106">
        <v>0.3</v>
      </c>
      <c r="G28" s="79">
        <f t="shared" si="0"/>
        <v>0.3</v>
      </c>
      <c r="H28" s="79">
        <v>0.3</v>
      </c>
      <c r="I28" s="79">
        <v>0.3</v>
      </c>
      <c r="J28" s="79"/>
    </row>
    <row r="29" spans="2:10" ht="13.5" customHeight="1" x14ac:dyDescent="0.25">
      <c r="B29" s="6">
        <v>17</v>
      </c>
      <c r="C29" s="200"/>
      <c r="D29" s="205"/>
      <c r="E29" s="10" t="s">
        <v>167</v>
      </c>
      <c r="F29" s="79">
        <v>8.3000000000000007</v>
      </c>
      <c r="G29" s="79">
        <f t="shared" si="0"/>
        <v>8.1999999999999993</v>
      </c>
      <c r="H29" s="79">
        <v>8.1999999999999993</v>
      </c>
      <c r="I29" s="79">
        <v>8.1</v>
      </c>
      <c r="J29" s="79"/>
    </row>
    <row r="30" spans="2:10" ht="27.75" customHeight="1" x14ac:dyDescent="0.25">
      <c r="B30" s="6">
        <v>18</v>
      </c>
      <c r="C30" s="200"/>
      <c r="D30" s="205"/>
      <c r="E30" s="10" t="s">
        <v>77</v>
      </c>
      <c r="F30" s="79">
        <v>26</v>
      </c>
      <c r="G30" s="79">
        <f t="shared" si="0"/>
        <v>25.9</v>
      </c>
      <c r="H30" s="79">
        <v>25.9</v>
      </c>
      <c r="I30" s="79">
        <v>21</v>
      </c>
      <c r="J30" s="79"/>
    </row>
    <row r="31" spans="2:10" ht="27.75" customHeight="1" x14ac:dyDescent="0.25">
      <c r="B31" s="6">
        <v>19</v>
      </c>
      <c r="C31" s="200"/>
      <c r="D31" s="205"/>
      <c r="E31" s="10" t="s">
        <v>220</v>
      </c>
      <c r="F31" s="79">
        <v>10.9</v>
      </c>
      <c r="G31" s="79">
        <f t="shared" si="0"/>
        <v>10.9</v>
      </c>
      <c r="H31" s="79">
        <v>10.9</v>
      </c>
      <c r="I31" s="79">
        <v>9.6</v>
      </c>
      <c r="J31" s="79"/>
    </row>
    <row r="32" spans="2:10" ht="13.5" customHeight="1" x14ac:dyDescent="0.25">
      <c r="B32" s="6">
        <v>20</v>
      </c>
      <c r="C32" s="200"/>
      <c r="D32" s="205"/>
      <c r="E32" s="9" t="s">
        <v>145</v>
      </c>
      <c r="F32" s="79">
        <v>20.2</v>
      </c>
      <c r="G32" s="79">
        <f t="shared" si="0"/>
        <v>20.2</v>
      </c>
      <c r="H32" s="79">
        <v>20.2</v>
      </c>
      <c r="I32" s="79">
        <v>19</v>
      </c>
      <c r="J32" s="79"/>
    </row>
    <row r="33" spans="2:10" ht="27.75" customHeight="1" x14ac:dyDescent="0.25">
      <c r="B33" s="6">
        <v>21</v>
      </c>
      <c r="C33" s="200"/>
      <c r="D33" s="205"/>
      <c r="E33" s="26" t="s">
        <v>222</v>
      </c>
      <c r="F33" s="106">
        <v>0.6</v>
      </c>
      <c r="G33" s="79">
        <f t="shared" si="0"/>
        <v>0.6</v>
      </c>
      <c r="H33" s="79">
        <v>0.6</v>
      </c>
      <c r="I33" s="79">
        <v>0.6</v>
      </c>
      <c r="J33" s="79"/>
    </row>
    <row r="34" spans="2:10" ht="13.5" customHeight="1" x14ac:dyDescent="0.25">
      <c r="B34" s="6">
        <v>22</v>
      </c>
      <c r="C34" s="200"/>
      <c r="D34" s="205"/>
      <c r="E34" s="10" t="s">
        <v>72</v>
      </c>
      <c r="F34" s="79">
        <v>10.3</v>
      </c>
      <c r="G34" s="79">
        <f t="shared" si="0"/>
        <v>10.3</v>
      </c>
      <c r="H34" s="79">
        <v>10.3</v>
      </c>
      <c r="I34" s="79">
        <v>10.199999999999999</v>
      </c>
      <c r="J34" s="79"/>
    </row>
    <row r="35" spans="2:10" ht="13.5" customHeight="1" x14ac:dyDescent="0.25">
      <c r="B35" s="6">
        <v>23</v>
      </c>
      <c r="C35" s="200"/>
      <c r="D35" s="205"/>
      <c r="E35" s="72" t="s">
        <v>71</v>
      </c>
      <c r="F35" s="112">
        <v>29.1</v>
      </c>
      <c r="G35" s="79">
        <f t="shared" si="0"/>
        <v>29.1</v>
      </c>
      <c r="H35" s="79">
        <v>29.1</v>
      </c>
      <c r="I35" s="79">
        <v>28.7</v>
      </c>
      <c r="J35" s="79"/>
    </row>
    <row r="36" spans="2:10" ht="16.149999999999999" customHeight="1" x14ac:dyDescent="0.2">
      <c r="B36" s="196" t="s">
        <v>119</v>
      </c>
      <c r="C36" s="197"/>
      <c r="D36" s="197"/>
      <c r="E36" s="198"/>
      <c r="F36" s="116">
        <f>F13</f>
        <v>20.3</v>
      </c>
      <c r="G36" s="79">
        <f t="shared" si="0"/>
        <v>20.3</v>
      </c>
      <c r="H36" s="79">
        <f>H13</f>
        <v>20.3</v>
      </c>
      <c r="I36" s="79">
        <f>I13</f>
        <v>16.399999999999999</v>
      </c>
      <c r="J36" s="79">
        <f>J13</f>
        <v>0</v>
      </c>
    </row>
    <row r="37" spans="2:10" x14ac:dyDescent="0.2">
      <c r="B37" s="193" t="s">
        <v>120</v>
      </c>
      <c r="C37" s="194"/>
      <c r="D37" s="194"/>
      <c r="E37" s="195"/>
      <c r="F37" s="117">
        <f>SUM(F14:F21)</f>
        <v>1791.4999999999998</v>
      </c>
      <c r="G37" s="79">
        <f t="shared" si="0"/>
        <v>1760.8</v>
      </c>
      <c r="H37" s="79">
        <f>SUM(H14:H21)</f>
        <v>1760.8</v>
      </c>
      <c r="I37" s="79">
        <f>SUM(I14:I21)</f>
        <v>656.6</v>
      </c>
      <c r="J37" s="79">
        <f>SUM(J14:J21)</f>
        <v>0</v>
      </c>
    </row>
    <row r="38" spans="2:10" x14ac:dyDescent="0.2">
      <c r="B38" s="196" t="s">
        <v>123</v>
      </c>
      <c r="C38" s="197"/>
      <c r="D38" s="197"/>
      <c r="E38" s="198"/>
      <c r="F38" s="118">
        <f>SUM(F22:F35)</f>
        <v>1328</v>
      </c>
      <c r="G38" s="79">
        <f t="shared" si="0"/>
        <v>1327.2</v>
      </c>
      <c r="H38" s="79">
        <f>SUM(H22:H35)</f>
        <v>1327.2</v>
      </c>
      <c r="I38" s="79">
        <f>SUM(I22:I35)</f>
        <v>887.50000000000011</v>
      </c>
      <c r="J38" s="79">
        <f>SUM(J22:J35)</f>
        <v>0</v>
      </c>
    </row>
    <row r="39" spans="2:10" x14ac:dyDescent="0.2">
      <c r="B39" s="190" t="s">
        <v>190</v>
      </c>
      <c r="C39" s="191"/>
      <c r="D39" s="191"/>
      <c r="E39" s="192"/>
      <c r="F39" s="119">
        <f>F37+F38+F36</f>
        <v>3139.8</v>
      </c>
      <c r="G39" s="78">
        <f t="shared" si="0"/>
        <v>3108.3</v>
      </c>
      <c r="H39" s="78">
        <f>H37+H38+H36</f>
        <v>3108.3</v>
      </c>
      <c r="I39" s="78">
        <f>I37+I38+I36</f>
        <v>1560.5000000000002</v>
      </c>
      <c r="J39" s="78">
        <f>J37+J38+J36</f>
        <v>0</v>
      </c>
    </row>
    <row r="40" spans="2:10" x14ac:dyDescent="0.2">
      <c r="C40" s="22"/>
      <c r="D40" s="22"/>
      <c r="E40" s="23"/>
      <c r="F40" s="23"/>
      <c r="G40" s="21"/>
      <c r="H40" s="24"/>
      <c r="I40" s="24"/>
      <c r="J40" s="24"/>
    </row>
    <row r="41" spans="2:10" x14ac:dyDescent="0.2">
      <c r="C41" s="22"/>
      <c r="D41" s="22"/>
      <c r="E41" s="23"/>
      <c r="F41" s="23"/>
      <c r="G41" s="86"/>
      <c r="H41" s="24"/>
      <c r="I41" s="84"/>
      <c r="J41" s="24"/>
    </row>
    <row r="42" spans="2:10" x14ac:dyDescent="0.2">
      <c r="C42" s="22"/>
      <c r="D42" s="22"/>
      <c r="E42" s="23"/>
      <c r="F42" s="23"/>
      <c r="G42" s="21"/>
      <c r="H42" s="24"/>
      <c r="I42" s="24"/>
      <c r="J42" s="24"/>
    </row>
    <row r="43" spans="2:10" x14ac:dyDescent="0.2">
      <c r="C43" s="22"/>
      <c r="D43" s="22"/>
      <c r="E43" s="23"/>
      <c r="F43" s="23"/>
      <c r="G43" s="21"/>
      <c r="H43" s="24"/>
      <c r="I43" s="24"/>
      <c r="J43" s="24"/>
    </row>
    <row r="44" spans="2:10" x14ac:dyDescent="0.2">
      <c r="C44" s="22"/>
      <c r="D44" s="22"/>
      <c r="E44" s="20"/>
      <c r="F44" s="20"/>
      <c r="G44" s="21"/>
      <c r="H44" s="24"/>
      <c r="I44" s="24"/>
      <c r="J44" s="24"/>
    </row>
    <row r="45" spans="2:10" x14ac:dyDescent="0.2">
      <c r="C45" s="22"/>
      <c r="D45" s="22"/>
      <c r="E45" s="22"/>
      <c r="F45" s="22"/>
      <c r="G45" s="21"/>
      <c r="H45" s="21"/>
      <c r="I45" s="21"/>
      <c r="J45" s="21"/>
    </row>
    <row r="46" spans="2:10" x14ac:dyDescent="0.2">
      <c r="C46" s="22"/>
      <c r="D46" s="22"/>
      <c r="E46" s="22"/>
      <c r="F46" s="22"/>
      <c r="G46" s="22"/>
      <c r="H46" s="22"/>
      <c r="I46" s="22"/>
      <c r="J46" s="22"/>
    </row>
    <row r="47" spans="2:10" x14ac:dyDescent="0.2">
      <c r="C47" s="22"/>
      <c r="D47" s="22"/>
      <c r="E47" s="22"/>
      <c r="F47" s="22"/>
      <c r="G47" s="22"/>
      <c r="H47" s="22"/>
      <c r="I47" s="22"/>
      <c r="J47" s="22"/>
    </row>
    <row r="48" spans="2:10" x14ac:dyDescent="0.2">
      <c r="C48" s="22"/>
      <c r="D48" s="22"/>
      <c r="E48" s="22"/>
      <c r="F48" s="22"/>
      <c r="G48" s="22"/>
      <c r="H48" s="22"/>
      <c r="I48" s="22"/>
      <c r="J48" s="22"/>
    </row>
    <row r="49" spans="3:10" x14ac:dyDescent="0.2">
      <c r="C49" s="22"/>
      <c r="D49" s="22"/>
      <c r="E49" s="22"/>
      <c r="F49" s="22"/>
      <c r="G49" s="22"/>
      <c r="H49" s="22"/>
      <c r="I49" s="22"/>
      <c r="J49" s="22"/>
    </row>
    <row r="50" spans="3:10" x14ac:dyDescent="0.2">
      <c r="C50" s="22"/>
      <c r="D50" s="22"/>
      <c r="E50" s="22"/>
      <c r="F50" s="22"/>
      <c r="G50" s="22"/>
      <c r="H50" s="22"/>
      <c r="I50" s="22"/>
      <c r="J50" s="22"/>
    </row>
    <row r="51" spans="3:10" x14ac:dyDescent="0.2">
      <c r="C51" s="22"/>
      <c r="D51" s="22"/>
      <c r="E51" s="22"/>
      <c r="F51" s="22"/>
      <c r="G51" s="22"/>
      <c r="H51" s="22"/>
      <c r="I51" s="22"/>
      <c r="J51" s="22"/>
    </row>
    <row r="52" spans="3:10" x14ac:dyDescent="0.2">
      <c r="C52" s="22"/>
      <c r="D52" s="22"/>
      <c r="E52" s="22"/>
      <c r="F52" s="22"/>
      <c r="G52" s="22"/>
      <c r="H52" s="22"/>
      <c r="I52" s="22"/>
      <c r="J52" s="22"/>
    </row>
    <row r="53" spans="3:10" x14ac:dyDescent="0.2">
      <c r="C53" s="22"/>
      <c r="D53" s="22"/>
      <c r="E53" s="22"/>
      <c r="F53" s="22"/>
      <c r="G53" s="22"/>
      <c r="H53" s="22"/>
      <c r="I53" s="22"/>
      <c r="J53" s="22"/>
    </row>
    <row r="54" spans="3:10" x14ac:dyDescent="0.2">
      <c r="C54" s="22"/>
      <c r="D54" s="22"/>
      <c r="E54" s="22"/>
      <c r="F54" s="22"/>
      <c r="G54" s="22"/>
      <c r="H54" s="22"/>
      <c r="I54" s="22"/>
      <c r="J54" s="22"/>
    </row>
    <row r="55" spans="3:10" x14ac:dyDescent="0.2">
      <c r="C55" s="22"/>
      <c r="D55" s="22"/>
      <c r="E55" s="22"/>
      <c r="F55" s="22"/>
      <c r="G55" s="22"/>
      <c r="H55" s="22"/>
      <c r="I55" s="22"/>
      <c r="J55" s="22"/>
    </row>
  </sheetData>
  <mergeCells count="29">
    <mergeCell ref="I7:J7"/>
    <mergeCell ref="F8:F12"/>
    <mergeCell ref="G8:J8"/>
    <mergeCell ref="G9:G12"/>
    <mergeCell ref="H10:I10"/>
    <mergeCell ref="J10:J12"/>
    <mergeCell ref="H11:H12"/>
    <mergeCell ref="I11:I12"/>
    <mergeCell ref="H9:J9"/>
    <mergeCell ref="G1:J1"/>
    <mergeCell ref="G2:J2"/>
    <mergeCell ref="G3:J3"/>
    <mergeCell ref="G4:J4"/>
    <mergeCell ref="C6:J6"/>
    <mergeCell ref="B8:B12"/>
    <mergeCell ref="C8:C12"/>
    <mergeCell ref="D8:D12"/>
    <mergeCell ref="E8:E12"/>
    <mergeCell ref="D14:D15"/>
    <mergeCell ref="B39:E39"/>
    <mergeCell ref="B37:E37"/>
    <mergeCell ref="B38:E38"/>
    <mergeCell ref="C14:C21"/>
    <mergeCell ref="E16:E17"/>
    <mergeCell ref="C22:C25"/>
    <mergeCell ref="D23:D25"/>
    <mergeCell ref="D26:D35"/>
    <mergeCell ref="B36:E36"/>
    <mergeCell ref="C26:C35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90" orientation="landscape" r:id="rId1"/>
  <headerFooter alignWithMargins="0"/>
  <colBreaks count="1" manualBreakCount="1">
    <brk id="10" max="4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opLeftCell="A7" zoomScaleNormal="100" workbookViewId="0">
      <selection activeCell="O23" sqref="O23"/>
    </sheetView>
  </sheetViews>
  <sheetFormatPr defaultRowHeight="15" x14ac:dyDescent="0.2"/>
  <cols>
    <col min="1" max="1" width="4" style="15" customWidth="1"/>
    <col min="2" max="2" width="15" style="15" customWidth="1"/>
    <col min="3" max="3" width="33.5703125" style="15" customWidth="1"/>
    <col min="4" max="4" width="35.7109375" style="15" customWidth="1"/>
    <col min="5" max="5" width="10.42578125" style="15" customWidth="1"/>
    <col min="6" max="6" width="8.140625" style="15" customWidth="1"/>
    <col min="7" max="7" width="8.85546875" style="15" customWidth="1"/>
    <col min="8" max="8" width="10.85546875" style="15" customWidth="1"/>
    <col min="9" max="9" width="8.42578125" style="15" customWidth="1"/>
    <col min="10" max="10" width="9.140625" style="15" hidden="1" customWidth="1"/>
    <col min="11" max="16384" width="9.140625" style="15"/>
  </cols>
  <sheetData>
    <row r="1" spans="1:10" ht="12.75" customHeight="1" x14ac:dyDescent="0.2">
      <c r="F1" s="150" t="s">
        <v>156</v>
      </c>
      <c r="G1" s="150"/>
      <c r="H1" s="150"/>
      <c r="I1" s="150"/>
    </row>
    <row r="2" spans="1:10" ht="12.75" customHeight="1" x14ac:dyDescent="0.2">
      <c r="F2" s="150" t="s">
        <v>472</v>
      </c>
      <c r="G2" s="150"/>
      <c r="H2" s="150"/>
      <c r="I2" s="150"/>
    </row>
    <row r="3" spans="1:10" ht="12.75" customHeight="1" x14ac:dyDescent="0.2">
      <c r="F3" s="150" t="s">
        <v>477</v>
      </c>
      <c r="G3" s="150"/>
      <c r="H3" s="150"/>
      <c r="I3" s="150"/>
    </row>
    <row r="4" spans="1:10" ht="15.75" customHeight="1" x14ac:dyDescent="0.2">
      <c r="F4" s="150" t="s">
        <v>361</v>
      </c>
      <c r="G4" s="150"/>
      <c r="H4" s="150"/>
      <c r="I4" s="150"/>
    </row>
    <row r="5" spans="1:10" ht="12" customHeight="1" x14ac:dyDescent="0.2"/>
    <row r="6" spans="1:10" ht="30.75" customHeight="1" x14ac:dyDescent="0.2">
      <c r="A6" s="206" t="s">
        <v>366</v>
      </c>
      <c r="B6" s="206"/>
      <c r="C6" s="206"/>
      <c r="D6" s="206"/>
      <c r="E6" s="206"/>
      <c r="F6" s="206"/>
      <c r="G6" s="206"/>
      <c r="H6" s="206"/>
      <c r="I6" s="206"/>
      <c r="J6" s="206"/>
    </row>
    <row r="7" spans="1:10" ht="11.25" customHeight="1" x14ac:dyDescent="0.2">
      <c r="H7" s="207" t="s">
        <v>187</v>
      </c>
      <c r="I7" s="207"/>
    </row>
    <row r="8" spans="1:10" ht="12" customHeight="1" x14ac:dyDescent="0.2">
      <c r="A8" s="155" t="s">
        <v>45</v>
      </c>
      <c r="B8" s="155" t="s">
        <v>67</v>
      </c>
      <c r="C8" s="155" t="s">
        <v>78</v>
      </c>
      <c r="D8" s="155" t="s">
        <v>84</v>
      </c>
      <c r="E8" s="155" t="s">
        <v>353</v>
      </c>
      <c r="F8" s="155" t="s">
        <v>360</v>
      </c>
      <c r="G8" s="155"/>
      <c r="H8" s="155"/>
      <c r="I8" s="155"/>
    </row>
    <row r="9" spans="1:10" ht="13.5" customHeight="1" x14ac:dyDescent="0.2">
      <c r="A9" s="155"/>
      <c r="B9" s="155"/>
      <c r="C9" s="155"/>
      <c r="D9" s="155"/>
      <c r="E9" s="155"/>
      <c r="F9" s="155" t="s">
        <v>1</v>
      </c>
      <c r="G9" s="155" t="s">
        <v>2</v>
      </c>
      <c r="H9" s="155"/>
      <c r="I9" s="155"/>
    </row>
    <row r="10" spans="1:10" ht="15.75" customHeight="1" x14ac:dyDescent="0.2">
      <c r="A10" s="155"/>
      <c r="B10" s="155"/>
      <c r="C10" s="155"/>
      <c r="D10" s="155"/>
      <c r="E10" s="155"/>
      <c r="F10" s="155"/>
      <c r="G10" s="155" t="s">
        <v>3</v>
      </c>
      <c r="H10" s="155"/>
      <c r="I10" s="155" t="s">
        <v>4</v>
      </c>
    </row>
    <row r="11" spans="1:10" ht="15" customHeight="1" x14ac:dyDescent="0.2">
      <c r="A11" s="155"/>
      <c r="B11" s="155"/>
      <c r="C11" s="155"/>
      <c r="D11" s="155"/>
      <c r="E11" s="155"/>
      <c r="F11" s="155"/>
      <c r="G11" s="155" t="s">
        <v>5</v>
      </c>
      <c r="H11" s="155" t="s">
        <v>6</v>
      </c>
      <c r="I11" s="155"/>
    </row>
    <row r="12" spans="1:10" ht="15" customHeight="1" x14ac:dyDescent="0.2">
      <c r="A12" s="155"/>
      <c r="B12" s="155"/>
      <c r="C12" s="155"/>
      <c r="D12" s="155"/>
      <c r="E12" s="155"/>
      <c r="F12" s="155"/>
      <c r="G12" s="155"/>
      <c r="H12" s="155"/>
      <c r="I12" s="155"/>
    </row>
    <row r="13" spans="1:10" ht="30" customHeight="1" x14ac:dyDescent="0.2">
      <c r="A13" s="6">
        <v>1</v>
      </c>
      <c r="B13" s="155" t="s">
        <v>41</v>
      </c>
      <c r="C13" s="7" t="s">
        <v>191</v>
      </c>
      <c r="D13" s="7" t="s">
        <v>192</v>
      </c>
      <c r="E13" s="17">
        <v>551.69999999999993</v>
      </c>
      <c r="F13" s="17">
        <f>SUM(I13+G13)</f>
        <v>551.70000000000005</v>
      </c>
      <c r="G13" s="17">
        <v>548.20000000000005</v>
      </c>
      <c r="H13" s="17">
        <v>510.2</v>
      </c>
      <c r="I13" s="17">
        <v>3.5</v>
      </c>
    </row>
    <row r="14" spans="1:10" ht="15" customHeight="1" x14ac:dyDescent="0.2">
      <c r="A14" s="6">
        <v>2</v>
      </c>
      <c r="B14" s="155"/>
      <c r="C14" s="7" t="s">
        <v>259</v>
      </c>
      <c r="D14" s="7" t="s">
        <v>336</v>
      </c>
      <c r="E14" s="17">
        <v>384.4</v>
      </c>
      <c r="F14" s="17">
        <f t="shared" ref="F14:F40" si="0">SUM(I14+G14)</f>
        <v>384.4</v>
      </c>
      <c r="G14" s="17">
        <v>384.4</v>
      </c>
      <c r="H14" s="17">
        <v>365.5</v>
      </c>
      <c r="I14" s="17"/>
    </row>
    <row r="15" spans="1:10" ht="29.25" customHeight="1" x14ac:dyDescent="0.2">
      <c r="A15" s="6">
        <v>3</v>
      </c>
      <c r="B15" s="155"/>
      <c r="C15" s="7" t="s">
        <v>260</v>
      </c>
      <c r="D15" s="7" t="s">
        <v>264</v>
      </c>
      <c r="E15" s="17">
        <v>351.40000000000003</v>
      </c>
      <c r="F15" s="17">
        <f t="shared" si="0"/>
        <v>351.3</v>
      </c>
      <c r="G15" s="17">
        <v>351.3</v>
      </c>
      <c r="H15" s="17">
        <v>333</v>
      </c>
      <c r="I15" s="17"/>
    </row>
    <row r="16" spans="1:10" ht="28.5" customHeight="1" x14ac:dyDescent="0.2">
      <c r="A16" s="6">
        <v>4</v>
      </c>
      <c r="B16" s="155"/>
      <c r="C16" s="7" t="s">
        <v>64</v>
      </c>
      <c r="D16" s="7" t="s">
        <v>79</v>
      </c>
      <c r="E16" s="17">
        <v>359.7</v>
      </c>
      <c r="F16" s="17">
        <f t="shared" si="0"/>
        <v>359.6</v>
      </c>
      <c r="G16" s="17">
        <v>359.6</v>
      </c>
      <c r="H16" s="17">
        <v>343</v>
      </c>
      <c r="I16" s="17"/>
    </row>
    <row r="17" spans="1:10" ht="13.5" customHeight="1" x14ac:dyDescent="0.2">
      <c r="A17" s="6">
        <v>5</v>
      </c>
      <c r="B17" s="155"/>
      <c r="C17" s="7" t="s">
        <v>160</v>
      </c>
      <c r="D17" s="7" t="s">
        <v>161</v>
      </c>
      <c r="E17" s="17">
        <v>528.1</v>
      </c>
      <c r="F17" s="17">
        <f t="shared" si="0"/>
        <v>528.1</v>
      </c>
      <c r="G17" s="17">
        <v>527.5</v>
      </c>
      <c r="H17" s="17">
        <v>489.8</v>
      </c>
      <c r="I17" s="17">
        <v>0.6</v>
      </c>
    </row>
    <row r="18" spans="1:10" ht="13.5" customHeight="1" x14ac:dyDescent="0.2">
      <c r="A18" s="6">
        <v>6</v>
      </c>
      <c r="B18" s="155"/>
      <c r="C18" s="7" t="s">
        <v>29</v>
      </c>
      <c r="D18" s="7" t="s">
        <v>80</v>
      </c>
      <c r="E18" s="17">
        <v>419.9</v>
      </c>
      <c r="F18" s="17">
        <f t="shared" si="0"/>
        <v>419.8</v>
      </c>
      <c r="G18" s="17">
        <v>419.8</v>
      </c>
      <c r="H18" s="17">
        <v>396.4</v>
      </c>
      <c r="I18" s="17"/>
    </row>
    <row r="19" spans="1:10" ht="13.5" customHeight="1" x14ac:dyDescent="0.2">
      <c r="A19" s="6">
        <v>7</v>
      </c>
      <c r="B19" s="155"/>
      <c r="C19" s="7" t="s">
        <v>9</v>
      </c>
      <c r="D19" s="7" t="s">
        <v>81</v>
      </c>
      <c r="E19" s="17">
        <v>1366.8</v>
      </c>
      <c r="F19" s="17">
        <f t="shared" si="0"/>
        <v>1366.8</v>
      </c>
      <c r="G19" s="17">
        <v>1356.7</v>
      </c>
      <c r="H19" s="17">
        <v>1281.5</v>
      </c>
      <c r="I19" s="17">
        <v>10.1</v>
      </c>
    </row>
    <row r="20" spans="1:10" ht="13.5" customHeight="1" x14ac:dyDescent="0.2">
      <c r="A20" s="6">
        <v>8</v>
      </c>
      <c r="B20" s="155"/>
      <c r="C20" s="7" t="s">
        <v>10</v>
      </c>
      <c r="D20" s="7" t="s">
        <v>82</v>
      </c>
      <c r="E20" s="17">
        <v>980</v>
      </c>
      <c r="F20" s="17">
        <f t="shared" si="0"/>
        <v>979.9</v>
      </c>
      <c r="G20" s="17">
        <v>972.9</v>
      </c>
      <c r="H20" s="17">
        <v>911.3</v>
      </c>
      <c r="I20" s="17">
        <v>7</v>
      </c>
    </row>
    <row r="21" spans="1:10" ht="13.5" customHeight="1" x14ac:dyDescent="0.25">
      <c r="A21" s="6">
        <v>9</v>
      </c>
      <c r="B21" s="155"/>
      <c r="C21" s="1" t="s">
        <v>148</v>
      </c>
      <c r="D21" s="27" t="s">
        <v>149</v>
      </c>
      <c r="E21" s="17">
        <v>1205.5999999999999</v>
      </c>
      <c r="F21" s="17">
        <f t="shared" si="0"/>
        <v>1205.5999999999999</v>
      </c>
      <c r="G21" s="17">
        <v>1201.3</v>
      </c>
      <c r="H21" s="17">
        <v>1145.5999999999999</v>
      </c>
      <c r="I21" s="17">
        <v>4.3</v>
      </c>
    </row>
    <row r="22" spans="1:10" ht="13.5" customHeight="1" x14ac:dyDescent="0.2">
      <c r="A22" s="6">
        <v>10</v>
      </c>
      <c r="B22" s="155"/>
      <c r="C22" s="7" t="s">
        <v>158</v>
      </c>
      <c r="D22" s="7" t="s">
        <v>159</v>
      </c>
      <c r="E22" s="17">
        <v>392.90000000000003</v>
      </c>
      <c r="F22" s="17">
        <f t="shared" si="0"/>
        <v>392.9</v>
      </c>
      <c r="G22" s="17">
        <v>392.9</v>
      </c>
      <c r="H22" s="17">
        <v>381.6</v>
      </c>
      <c r="I22" s="17"/>
    </row>
    <row r="23" spans="1:10" ht="27.75" customHeight="1" x14ac:dyDescent="0.2">
      <c r="A23" s="6">
        <v>11</v>
      </c>
      <c r="B23" s="155"/>
      <c r="C23" s="7" t="s">
        <v>262</v>
      </c>
      <c r="D23" s="7" t="s">
        <v>261</v>
      </c>
      <c r="E23" s="17">
        <v>99.600000000000009</v>
      </c>
      <c r="F23" s="17">
        <f t="shared" si="0"/>
        <v>99.6</v>
      </c>
      <c r="G23" s="17">
        <v>99.6</v>
      </c>
      <c r="H23" s="17">
        <v>96.8</v>
      </c>
      <c r="I23" s="17"/>
    </row>
    <row r="24" spans="1:10" ht="13.5" customHeight="1" x14ac:dyDescent="0.2">
      <c r="A24" s="6">
        <v>12</v>
      </c>
      <c r="B24" s="155"/>
      <c r="C24" s="7" t="s">
        <v>11</v>
      </c>
      <c r="D24" s="7" t="s">
        <v>83</v>
      </c>
      <c r="E24" s="17">
        <v>382.79999999999995</v>
      </c>
      <c r="F24" s="17">
        <f t="shared" si="0"/>
        <v>382.7</v>
      </c>
      <c r="G24" s="17">
        <v>381.7</v>
      </c>
      <c r="H24" s="17">
        <v>362.2</v>
      </c>
      <c r="I24" s="17">
        <v>1</v>
      </c>
    </row>
    <row r="25" spans="1:10" ht="28.5" customHeight="1" x14ac:dyDescent="0.2">
      <c r="A25" s="6">
        <v>13</v>
      </c>
      <c r="B25" s="155"/>
      <c r="C25" s="7" t="s">
        <v>162</v>
      </c>
      <c r="D25" s="7" t="s">
        <v>163</v>
      </c>
      <c r="E25" s="17">
        <v>514.4</v>
      </c>
      <c r="F25" s="17">
        <f t="shared" si="0"/>
        <v>514.4</v>
      </c>
      <c r="G25" s="17">
        <v>514.4</v>
      </c>
      <c r="H25" s="17">
        <v>477.8</v>
      </c>
      <c r="I25" s="17"/>
    </row>
    <row r="26" spans="1:10" ht="14.25" customHeight="1" x14ac:dyDescent="0.2">
      <c r="A26" s="6">
        <v>14</v>
      </c>
      <c r="B26" s="155"/>
      <c r="C26" s="7" t="s">
        <v>215</v>
      </c>
      <c r="D26" s="7" t="s">
        <v>216</v>
      </c>
      <c r="E26" s="17">
        <v>27.7</v>
      </c>
      <c r="F26" s="17">
        <f t="shared" si="0"/>
        <v>27.5</v>
      </c>
      <c r="G26" s="17">
        <v>27.5</v>
      </c>
      <c r="H26" s="17">
        <v>25.2</v>
      </c>
      <c r="I26" s="17"/>
    </row>
    <row r="27" spans="1:10" ht="14.25" customHeight="1" x14ac:dyDescent="0.2">
      <c r="A27" s="6">
        <v>15</v>
      </c>
      <c r="B27" s="155"/>
      <c r="C27" s="7" t="s">
        <v>337</v>
      </c>
      <c r="D27" s="7" t="s">
        <v>338</v>
      </c>
      <c r="E27" s="17">
        <v>62.500000000000007</v>
      </c>
      <c r="F27" s="17">
        <f t="shared" si="0"/>
        <v>62.3</v>
      </c>
      <c r="G27" s="17">
        <v>62.3</v>
      </c>
      <c r="H27" s="17">
        <v>53.8</v>
      </c>
      <c r="I27" s="17"/>
    </row>
    <row r="28" spans="1:10" ht="14.25" customHeight="1" x14ac:dyDescent="0.2">
      <c r="A28" s="6">
        <v>16</v>
      </c>
      <c r="B28" s="155"/>
      <c r="C28" s="7" t="s">
        <v>22</v>
      </c>
      <c r="D28" s="7" t="s">
        <v>108</v>
      </c>
      <c r="E28" s="17">
        <v>190.5</v>
      </c>
      <c r="F28" s="17">
        <f t="shared" si="0"/>
        <v>190.5</v>
      </c>
      <c r="G28" s="17">
        <v>188.3</v>
      </c>
      <c r="H28" s="17">
        <v>178.2</v>
      </c>
      <c r="I28" s="17">
        <v>2.2000000000000002</v>
      </c>
      <c r="J28" s="18"/>
    </row>
    <row r="29" spans="1:10" ht="14.25" customHeight="1" x14ac:dyDescent="0.2">
      <c r="A29" s="6">
        <v>17</v>
      </c>
      <c r="B29" s="155"/>
      <c r="C29" s="7" t="s">
        <v>23</v>
      </c>
      <c r="D29" s="7" t="s">
        <v>109</v>
      </c>
      <c r="E29" s="17">
        <v>378</v>
      </c>
      <c r="F29" s="17">
        <f t="shared" si="0"/>
        <v>377.8</v>
      </c>
      <c r="G29" s="17">
        <v>377.8</v>
      </c>
      <c r="H29" s="17">
        <v>355.3</v>
      </c>
      <c r="I29" s="17"/>
    </row>
    <row r="30" spans="1:10" ht="29.25" customHeight="1" x14ac:dyDescent="0.2">
      <c r="A30" s="6">
        <v>18</v>
      </c>
      <c r="B30" s="155"/>
      <c r="C30" s="7" t="s">
        <v>24</v>
      </c>
      <c r="D30" s="7" t="s">
        <v>110</v>
      </c>
      <c r="E30" s="17">
        <v>266.3</v>
      </c>
      <c r="F30" s="17">
        <f t="shared" si="0"/>
        <v>266.3</v>
      </c>
      <c r="G30" s="17">
        <v>264.8</v>
      </c>
      <c r="H30" s="17">
        <v>254.8</v>
      </c>
      <c r="I30" s="17">
        <v>1.5</v>
      </c>
      <c r="J30" s="18"/>
    </row>
    <row r="31" spans="1:10" ht="14.25" customHeight="1" x14ac:dyDescent="0.2">
      <c r="A31" s="6">
        <v>19</v>
      </c>
      <c r="B31" s="155"/>
      <c r="C31" s="7" t="s">
        <v>25</v>
      </c>
      <c r="D31" s="7" t="s">
        <v>111</v>
      </c>
      <c r="E31" s="17">
        <v>284.20000000000005</v>
      </c>
      <c r="F31" s="17">
        <f t="shared" si="0"/>
        <v>284.2</v>
      </c>
      <c r="G31" s="17">
        <v>284.2</v>
      </c>
      <c r="H31" s="17">
        <v>271.2</v>
      </c>
      <c r="I31" s="17"/>
      <c r="J31" s="18"/>
    </row>
    <row r="32" spans="1:10" ht="14.25" customHeight="1" x14ac:dyDescent="0.2">
      <c r="A32" s="6">
        <v>20</v>
      </c>
      <c r="B32" s="155"/>
      <c r="C32" s="7" t="s">
        <v>26</v>
      </c>
      <c r="D32" s="7" t="s">
        <v>112</v>
      </c>
      <c r="E32" s="17">
        <v>273.3</v>
      </c>
      <c r="F32" s="17">
        <f t="shared" si="0"/>
        <v>273.29999999999995</v>
      </c>
      <c r="G32" s="17">
        <v>269.89999999999998</v>
      </c>
      <c r="H32" s="17">
        <v>254.9</v>
      </c>
      <c r="I32" s="17">
        <v>3.4</v>
      </c>
      <c r="J32" s="18"/>
    </row>
    <row r="33" spans="1:10" ht="14.25" customHeight="1" x14ac:dyDescent="0.2">
      <c r="A33" s="6">
        <v>21</v>
      </c>
      <c r="B33" s="155"/>
      <c r="C33" s="7" t="s">
        <v>27</v>
      </c>
      <c r="D33" s="7" t="s">
        <v>113</v>
      </c>
      <c r="E33" s="17">
        <v>334.8</v>
      </c>
      <c r="F33" s="17">
        <f t="shared" si="0"/>
        <v>334.8</v>
      </c>
      <c r="G33" s="17">
        <v>334.8</v>
      </c>
      <c r="H33" s="17">
        <v>308.10000000000002</v>
      </c>
      <c r="I33" s="17"/>
      <c r="J33" s="18"/>
    </row>
    <row r="34" spans="1:10" ht="14.45" customHeight="1" x14ac:dyDescent="0.2">
      <c r="A34" s="6">
        <v>22</v>
      </c>
      <c r="B34" s="155"/>
      <c r="C34" s="7" t="s">
        <v>12</v>
      </c>
      <c r="D34" s="7" t="s">
        <v>114</v>
      </c>
      <c r="E34" s="17">
        <v>47.79999999999999</v>
      </c>
      <c r="F34" s="17">
        <f t="shared" si="0"/>
        <v>47.6</v>
      </c>
      <c r="G34" s="17">
        <v>47.6</v>
      </c>
      <c r="H34" s="17">
        <v>46.4</v>
      </c>
      <c r="I34" s="17"/>
      <c r="J34" s="18"/>
    </row>
    <row r="35" spans="1:10" ht="29.25" customHeight="1" x14ac:dyDescent="0.2">
      <c r="A35" s="6">
        <v>23</v>
      </c>
      <c r="B35" s="155"/>
      <c r="C35" s="27" t="s">
        <v>150</v>
      </c>
      <c r="D35" s="27" t="s">
        <v>151</v>
      </c>
      <c r="E35" s="17">
        <v>45.300000000000004</v>
      </c>
      <c r="F35" s="17">
        <f t="shared" si="0"/>
        <v>45.1</v>
      </c>
      <c r="G35" s="17">
        <v>44.6</v>
      </c>
      <c r="H35" s="17">
        <v>43</v>
      </c>
      <c r="I35" s="17">
        <v>0.5</v>
      </c>
      <c r="J35" s="18"/>
    </row>
    <row r="36" spans="1:10" ht="14.25" customHeight="1" x14ac:dyDescent="0.2">
      <c r="A36" s="6">
        <v>24</v>
      </c>
      <c r="B36" s="155" t="s">
        <v>41</v>
      </c>
      <c r="C36" s="7" t="s">
        <v>14</v>
      </c>
      <c r="D36" s="7" t="s">
        <v>115</v>
      </c>
      <c r="E36" s="17">
        <v>33.700000000000003</v>
      </c>
      <c r="F36" s="17">
        <f t="shared" si="0"/>
        <v>33.700000000000003</v>
      </c>
      <c r="G36" s="17">
        <v>33.700000000000003</v>
      </c>
      <c r="H36" s="17">
        <v>33.200000000000003</v>
      </c>
      <c r="I36" s="17"/>
    </row>
    <row r="37" spans="1:10" ht="14.25" customHeight="1" x14ac:dyDescent="0.2">
      <c r="A37" s="6">
        <v>25</v>
      </c>
      <c r="B37" s="155"/>
      <c r="C37" s="7" t="s">
        <v>15</v>
      </c>
      <c r="D37" s="7" t="s">
        <v>116</v>
      </c>
      <c r="E37" s="17">
        <v>12.8</v>
      </c>
      <c r="F37" s="17">
        <f t="shared" si="0"/>
        <v>12.8</v>
      </c>
      <c r="G37" s="17">
        <v>12.8</v>
      </c>
      <c r="H37" s="17">
        <v>12.6</v>
      </c>
      <c r="I37" s="17"/>
    </row>
    <row r="38" spans="1:10" ht="14.25" customHeight="1" x14ac:dyDescent="0.2">
      <c r="A38" s="6">
        <v>26</v>
      </c>
      <c r="B38" s="155"/>
      <c r="C38" s="40" t="s">
        <v>152</v>
      </c>
      <c r="D38" s="40" t="s">
        <v>147</v>
      </c>
      <c r="E38" s="17">
        <v>26.1</v>
      </c>
      <c r="F38" s="17">
        <f t="shared" si="0"/>
        <v>26.1</v>
      </c>
      <c r="G38" s="17">
        <v>26.1</v>
      </c>
      <c r="H38" s="17">
        <v>25.7</v>
      </c>
      <c r="I38" s="17"/>
    </row>
    <row r="39" spans="1:10" ht="14.25" customHeight="1" x14ac:dyDescent="0.2">
      <c r="A39" s="6">
        <v>27</v>
      </c>
      <c r="B39" s="155"/>
      <c r="C39" s="7" t="s">
        <v>62</v>
      </c>
      <c r="D39" s="7" t="s">
        <v>94</v>
      </c>
      <c r="E39" s="17">
        <v>20.2</v>
      </c>
      <c r="F39" s="17">
        <f t="shared" si="0"/>
        <v>20.2</v>
      </c>
      <c r="G39" s="17">
        <v>20.2</v>
      </c>
      <c r="H39" s="17">
        <v>19.100000000000001</v>
      </c>
      <c r="I39" s="17"/>
    </row>
    <row r="40" spans="1:10" ht="28.5" customHeight="1" x14ac:dyDescent="0.2">
      <c r="A40" s="6">
        <v>28</v>
      </c>
      <c r="B40" s="155"/>
      <c r="C40" s="7" t="s">
        <v>142</v>
      </c>
      <c r="D40" s="7" t="s">
        <v>143</v>
      </c>
      <c r="E40" s="17">
        <v>0</v>
      </c>
      <c r="F40" s="17">
        <f t="shared" si="0"/>
        <v>0</v>
      </c>
      <c r="G40" s="17">
        <v>0</v>
      </c>
      <c r="H40" s="17"/>
      <c r="I40" s="17"/>
    </row>
    <row r="41" spans="1:10" ht="15" customHeight="1" x14ac:dyDescent="0.2">
      <c r="A41" s="208" t="s">
        <v>190</v>
      </c>
      <c r="B41" s="208"/>
      <c r="C41" s="208"/>
      <c r="D41" s="208"/>
      <c r="E41" s="78">
        <f>SUM(E13:E40)</f>
        <v>9540.4999999999982</v>
      </c>
      <c r="F41" s="48">
        <f>G41+I41</f>
        <v>9539.0000000000018</v>
      </c>
      <c r="G41" s="48">
        <f>SUM(G13:G40)</f>
        <v>9504.9000000000015</v>
      </c>
      <c r="H41" s="48">
        <f>SUM(H13:H40)</f>
        <v>8976.2000000000025</v>
      </c>
      <c r="I41" s="48">
        <f>SUM(I13:I40)</f>
        <v>34.1</v>
      </c>
    </row>
    <row r="42" spans="1:10" ht="15" customHeight="1" x14ac:dyDescent="0.2">
      <c r="A42" s="16"/>
      <c r="B42" s="16"/>
      <c r="C42" s="16"/>
      <c r="D42" s="16"/>
      <c r="E42" s="16"/>
      <c r="F42" s="19"/>
      <c r="G42" s="19"/>
      <c r="H42" s="19"/>
      <c r="I42" s="19"/>
    </row>
    <row r="43" spans="1:10" ht="15" customHeight="1" x14ac:dyDescent="0.2">
      <c r="A43" s="16"/>
      <c r="B43" s="16"/>
      <c r="C43" s="16"/>
      <c r="D43" s="36"/>
      <c r="E43" s="36"/>
      <c r="F43" s="39"/>
      <c r="G43" s="37"/>
      <c r="H43" s="37"/>
      <c r="I43" s="37"/>
    </row>
    <row r="44" spans="1:10" ht="15" customHeight="1" x14ac:dyDescent="0.2">
      <c r="A44" s="20"/>
      <c r="B44" s="20"/>
      <c r="C44" s="20"/>
      <c r="D44" s="38"/>
      <c r="E44" s="38"/>
      <c r="F44" s="37"/>
      <c r="G44" s="37"/>
      <c r="H44" s="37"/>
      <c r="I44" s="37"/>
      <c r="J44" s="22"/>
    </row>
    <row r="45" spans="1:10" ht="13.5" customHeight="1" x14ac:dyDescent="0.2">
      <c r="A45" s="20"/>
      <c r="B45" s="20"/>
      <c r="C45" s="20"/>
      <c r="D45" s="38"/>
      <c r="E45" s="38"/>
      <c r="F45" s="37"/>
      <c r="G45" s="37"/>
      <c r="H45" s="37"/>
      <c r="I45" s="37"/>
      <c r="J45" s="22"/>
    </row>
    <row r="46" spans="1:10" ht="12.75" customHeight="1" x14ac:dyDescent="0.2">
      <c r="A46" s="22"/>
      <c r="B46" s="22"/>
      <c r="C46" s="22"/>
      <c r="D46" s="38"/>
      <c r="E46" s="38"/>
      <c r="F46" s="37"/>
      <c r="G46" s="39"/>
      <c r="H46" s="39"/>
      <c r="I46" s="39"/>
      <c r="J46" s="22"/>
    </row>
    <row r="47" spans="1:10" x14ac:dyDescent="0.2">
      <c r="A47" s="22"/>
      <c r="B47" s="22"/>
      <c r="C47" s="22"/>
      <c r="D47" s="38"/>
      <c r="E47" s="38"/>
      <c r="F47" s="37"/>
      <c r="G47" s="39"/>
      <c r="H47" s="39"/>
      <c r="I47" s="39"/>
      <c r="J47" s="22"/>
    </row>
    <row r="48" spans="1:10" x14ac:dyDescent="0.2">
      <c r="A48" s="22"/>
      <c r="B48" s="22"/>
      <c r="C48" s="22"/>
      <c r="D48" s="23"/>
      <c r="E48" s="23"/>
      <c r="F48" s="21"/>
      <c r="G48" s="24"/>
      <c r="H48" s="24"/>
      <c r="I48" s="24"/>
      <c r="J48" s="22"/>
    </row>
    <row r="49" spans="1:10" x14ac:dyDescent="0.2">
      <c r="A49" s="22"/>
      <c r="B49" s="22"/>
      <c r="C49" s="22"/>
      <c r="D49" s="23"/>
      <c r="E49" s="23"/>
      <c r="F49" s="21"/>
      <c r="G49" s="24"/>
      <c r="H49" s="24"/>
      <c r="I49" s="24"/>
      <c r="J49" s="22"/>
    </row>
    <row r="50" spans="1:10" x14ac:dyDescent="0.2">
      <c r="A50" s="22"/>
      <c r="B50" s="22"/>
      <c r="C50" s="22"/>
      <c r="D50" s="23"/>
      <c r="E50" s="23"/>
      <c r="F50" s="21"/>
      <c r="G50" s="24"/>
      <c r="H50" s="24"/>
      <c r="I50" s="24"/>
      <c r="J50" s="22"/>
    </row>
    <row r="51" spans="1:10" x14ac:dyDescent="0.2">
      <c r="A51" s="22"/>
      <c r="B51" s="22"/>
      <c r="C51" s="22"/>
      <c r="D51" s="23"/>
      <c r="E51" s="23"/>
      <c r="F51" s="21"/>
      <c r="G51" s="24"/>
      <c r="H51" s="24"/>
      <c r="I51" s="24"/>
      <c r="J51" s="22"/>
    </row>
    <row r="52" spans="1:10" x14ac:dyDescent="0.2">
      <c r="A52" s="22"/>
      <c r="B52" s="22"/>
      <c r="C52" s="22"/>
      <c r="D52" s="23"/>
      <c r="E52" s="23"/>
      <c r="F52" s="21"/>
      <c r="G52" s="24"/>
      <c r="H52" s="24"/>
      <c r="I52" s="24"/>
      <c r="J52" s="22"/>
    </row>
    <row r="53" spans="1:10" x14ac:dyDescent="0.2">
      <c r="A53" s="22"/>
      <c r="B53" s="22"/>
      <c r="C53" s="22"/>
      <c r="D53" s="23"/>
      <c r="E53" s="23"/>
      <c r="F53" s="21"/>
      <c r="G53" s="24"/>
      <c r="H53" s="24"/>
      <c r="I53" s="24"/>
      <c r="J53" s="22"/>
    </row>
    <row r="54" spans="1:10" x14ac:dyDescent="0.2">
      <c r="A54" s="22"/>
      <c r="B54" s="22"/>
      <c r="C54" s="22"/>
      <c r="D54" s="23"/>
      <c r="E54" s="23"/>
      <c r="F54" s="21"/>
      <c r="G54" s="24"/>
      <c r="H54" s="24"/>
      <c r="I54" s="24"/>
      <c r="J54" s="22"/>
    </row>
    <row r="55" spans="1:10" x14ac:dyDescent="0.2">
      <c r="A55" s="22"/>
      <c r="B55" s="22"/>
      <c r="C55" s="22"/>
      <c r="D55" s="23"/>
      <c r="E55" s="23"/>
      <c r="F55" s="21"/>
      <c r="G55" s="24"/>
      <c r="H55" s="24"/>
      <c r="I55" s="24"/>
      <c r="J55" s="22"/>
    </row>
    <row r="56" spans="1:10" x14ac:dyDescent="0.2">
      <c r="A56" s="22"/>
      <c r="B56" s="22"/>
      <c r="C56" s="22"/>
      <c r="D56" s="22"/>
      <c r="E56" s="22"/>
      <c r="F56" s="21"/>
      <c r="G56" s="21"/>
      <c r="H56" s="21"/>
      <c r="I56" s="21"/>
      <c r="J56" s="22"/>
    </row>
    <row r="57" spans="1:10" x14ac:dyDescent="0.2">
      <c r="A57" s="22"/>
      <c r="B57" s="22"/>
      <c r="C57" s="22"/>
      <c r="D57" s="22"/>
      <c r="E57" s="22"/>
      <c r="F57" s="22"/>
      <c r="G57" s="22"/>
      <c r="H57" s="22"/>
      <c r="I57" s="22"/>
      <c r="J57" s="22"/>
    </row>
    <row r="58" spans="1:10" x14ac:dyDescent="0.2">
      <c r="A58" s="22"/>
      <c r="B58" s="22"/>
      <c r="C58" s="22"/>
      <c r="D58" s="22"/>
      <c r="E58" s="22"/>
      <c r="F58" s="22"/>
      <c r="G58" s="22"/>
      <c r="H58" s="22"/>
      <c r="I58" s="22"/>
      <c r="J58" s="22"/>
    </row>
    <row r="59" spans="1:10" x14ac:dyDescent="0.2">
      <c r="A59" s="22"/>
      <c r="B59" s="22"/>
      <c r="C59" s="22"/>
      <c r="D59" s="22"/>
      <c r="E59" s="22"/>
      <c r="F59" s="22"/>
      <c r="G59" s="22"/>
      <c r="H59" s="22"/>
      <c r="I59" s="22"/>
      <c r="J59" s="22"/>
    </row>
    <row r="60" spans="1:10" x14ac:dyDescent="0.2">
      <c r="A60" s="22"/>
      <c r="B60" s="22"/>
      <c r="C60" s="22"/>
      <c r="D60" s="22"/>
      <c r="E60" s="22"/>
      <c r="F60" s="22"/>
      <c r="G60" s="22"/>
      <c r="H60" s="22"/>
      <c r="I60" s="22"/>
      <c r="J60" s="22"/>
    </row>
    <row r="61" spans="1:10" x14ac:dyDescent="0.2">
      <c r="A61" s="22"/>
      <c r="B61" s="22"/>
      <c r="C61" s="22"/>
      <c r="D61" s="22"/>
      <c r="E61" s="22"/>
      <c r="F61" s="22"/>
      <c r="G61" s="22"/>
      <c r="H61" s="22"/>
      <c r="I61" s="22"/>
      <c r="J61" s="22"/>
    </row>
    <row r="62" spans="1:10" x14ac:dyDescent="0.2">
      <c r="A62" s="22"/>
      <c r="B62" s="22"/>
      <c r="C62" s="22"/>
      <c r="D62" s="22"/>
      <c r="E62" s="22"/>
      <c r="F62" s="22"/>
      <c r="G62" s="22"/>
      <c r="H62" s="22"/>
      <c r="I62" s="22"/>
      <c r="J62" s="22"/>
    </row>
    <row r="63" spans="1:10" x14ac:dyDescent="0.2">
      <c r="A63" s="22"/>
      <c r="B63" s="22"/>
      <c r="C63" s="22"/>
      <c r="D63" s="22"/>
      <c r="E63" s="22"/>
      <c r="F63" s="22"/>
      <c r="G63" s="22"/>
      <c r="H63" s="22"/>
      <c r="I63" s="22"/>
      <c r="J63" s="22"/>
    </row>
    <row r="64" spans="1:10" x14ac:dyDescent="0.2">
      <c r="A64" s="22"/>
      <c r="B64" s="22"/>
      <c r="C64" s="22"/>
      <c r="D64" s="22"/>
      <c r="E64" s="22"/>
      <c r="F64" s="22"/>
      <c r="G64" s="22"/>
      <c r="H64" s="22"/>
      <c r="I64" s="22"/>
      <c r="J64" s="22"/>
    </row>
    <row r="65" spans="1:10" x14ac:dyDescent="0.2">
      <c r="A65" s="22"/>
      <c r="B65" s="22"/>
      <c r="C65" s="22"/>
      <c r="D65" s="22"/>
      <c r="E65" s="22"/>
      <c r="F65" s="22"/>
      <c r="G65" s="22"/>
      <c r="H65" s="22"/>
      <c r="I65" s="22"/>
      <c r="J65" s="22"/>
    </row>
    <row r="66" spans="1:10" x14ac:dyDescent="0.2">
      <c r="A66" s="22"/>
      <c r="B66" s="22"/>
      <c r="C66" s="22"/>
      <c r="D66" s="22"/>
      <c r="E66" s="22"/>
      <c r="F66" s="22"/>
      <c r="G66" s="22"/>
      <c r="H66" s="22"/>
      <c r="I66" s="22"/>
      <c r="J66" s="22"/>
    </row>
  </sheetData>
  <mergeCells count="21">
    <mergeCell ref="A41:D41"/>
    <mergeCell ref="G10:H10"/>
    <mergeCell ref="G11:G12"/>
    <mergeCell ref="B36:B40"/>
    <mergeCell ref="B8:B12"/>
    <mergeCell ref="C8:C12"/>
    <mergeCell ref="B13:B35"/>
    <mergeCell ref="H7:I7"/>
    <mergeCell ref="A8:A12"/>
    <mergeCell ref="H11:H12"/>
    <mergeCell ref="G9:I9"/>
    <mergeCell ref="F1:I1"/>
    <mergeCell ref="F2:I2"/>
    <mergeCell ref="F3:I3"/>
    <mergeCell ref="F4:I4"/>
    <mergeCell ref="A6:J6"/>
    <mergeCell ref="F9:F12"/>
    <mergeCell ref="I10:I12"/>
    <mergeCell ref="E8:E12"/>
    <mergeCell ref="F8:I8"/>
    <mergeCell ref="D8:D12"/>
  </mergeCells>
  <phoneticPr fontId="0" type="noConversion"/>
  <pageMargins left="1.1417322834645669" right="0.35433070866141736" top="0.39370078740157483" bottom="0" header="0.51181102362204722" footer="0.51181102362204722"/>
  <pageSetup paperSize="9" scale="90" orientation="landscape" r:id="rId1"/>
  <headerFooter alignWithMargins="0"/>
  <rowBreaks count="1" manualBreakCount="1">
    <brk id="3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workbookViewId="0">
      <selection activeCell="L20" sqref="L20"/>
    </sheetView>
  </sheetViews>
  <sheetFormatPr defaultRowHeight="15" x14ac:dyDescent="0.25"/>
  <cols>
    <col min="1" max="1" width="5.28515625" style="52" customWidth="1"/>
    <col min="2" max="2" width="17.5703125" style="52" customWidth="1"/>
    <col min="3" max="3" width="26.42578125" style="52" customWidth="1"/>
    <col min="4" max="4" width="39.85546875" style="52" customWidth="1"/>
    <col min="5" max="5" width="9.5703125" style="52" customWidth="1"/>
    <col min="6" max="6" width="8.28515625" style="52" customWidth="1"/>
    <col min="7" max="7" width="9" style="52" customWidth="1"/>
    <col min="8" max="8" width="8.42578125" style="52" customWidth="1"/>
    <col min="9" max="9" width="8.28515625" style="52" customWidth="1"/>
    <col min="10" max="10" width="9.140625" style="52" hidden="1" customWidth="1"/>
    <col min="11" max="16384" width="9.140625" style="52"/>
  </cols>
  <sheetData>
    <row r="1" spans="1:10" ht="15" customHeight="1" x14ac:dyDescent="0.25">
      <c r="F1" s="210" t="s">
        <v>209</v>
      </c>
      <c r="G1" s="210"/>
      <c r="H1" s="210"/>
      <c r="I1" s="210"/>
    </row>
    <row r="2" spans="1:10" ht="15" customHeight="1" x14ac:dyDescent="0.25">
      <c r="F2" s="210" t="s">
        <v>473</v>
      </c>
      <c r="G2" s="210"/>
      <c r="H2" s="210"/>
      <c r="I2" s="210"/>
    </row>
    <row r="3" spans="1:10" ht="15" customHeight="1" x14ac:dyDescent="0.25">
      <c r="F3" s="210" t="s">
        <v>479</v>
      </c>
      <c r="G3" s="210"/>
      <c r="H3" s="210"/>
      <c r="I3" s="210"/>
    </row>
    <row r="4" spans="1:10" ht="15" customHeight="1" x14ac:dyDescent="0.25">
      <c r="F4" s="210" t="s">
        <v>362</v>
      </c>
      <c r="G4" s="210"/>
      <c r="H4" s="210"/>
      <c r="I4" s="210"/>
    </row>
    <row r="5" spans="1:10" ht="15" customHeight="1" x14ac:dyDescent="0.25">
      <c r="F5" s="75"/>
      <c r="G5" s="75"/>
      <c r="H5" s="75"/>
      <c r="I5" s="75"/>
    </row>
    <row r="6" spans="1:10" ht="16.5" customHeight="1" x14ac:dyDescent="0.25">
      <c r="A6" s="211" t="s">
        <v>470</v>
      </c>
      <c r="B6" s="211"/>
      <c r="C6" s="211"/>
      <c r="D6" s="211"/>
      <c r="E6" s="211"/>
      <c r="F6" s="211"/>
      <c r="G6" s="211"/>
      <c r="H6" s="211"/>
      <c r="I6" s="211"/>
      <c r="J6" s="211"/>
    </row>
    <row r="7" spans="1:10" ht="14.25" customHeight="1" x14ac:dyDescent="0.25">
      <c r="H7" s="212" t="s">
        <v>187</v>
      </c>
      <c r="I7" s="212"/>
    </row>
    <row r="8" spans="1:10" ht="14.25" customHeight="1" x14ac:dyDescent="0.25">
      <c r="A8" s="209" t="s">
        <v>45</v>
      </c>
      <c r="B8" s="155" t="s">
        <v>67</v>
      </c>
      <c r="C8" s="155" t="s">
        <v>78</v>
      </c>
      <c r="D8" s="155" t="s">
        <v>84</v>
      </c>
      <c r="E8" s="209" t="s">
        <v>353</v>
      </c>
      <c r="F8" s="155" t="s">
        <v>360</v>
      </c>
      <c r="G8" s="155"/>
      <c r="H8" s="155"/>
      <c r="I8" s="155"/>
    </row>
    <row r="9" spans="1:10" ht="15.75" customHeight="1" x14ac:dyDescent="0.25">
      <c r="A9" s="209"/>
      <c r="B9" s="155"/>
      <c r="C9" s="155"/>
      <c r="D9" s="155"/>
      <c r="E9" s="209"/>
      <c r="F9" s="155" t="s">
        <v>1</v>
      </c>
      <c r="G9" s="155" t="s">
        <v>2</v>
      </c>
      <c r="H9" s="155"/>
      <c r="I9" s="155"/>
    </row>
    <row r="10" spans="1:10" ht="12.75" customHeight="1" x14ac:dyDescent="0.25">
      <c r="A10" s="209"/>
      <c r="B10" s="155"/>
      <c r="C10" s="155"/>
      <c r="D10" s="155"/>
      <c r="E10" s="209"/>
      <c r="F10" s="155"/>
      <c r="G10" s="155" t="s">
        <v>3</v>
      </c>
      <c r="H10" s="155"/>
      <c r="I10" s="155" t="s">
        <v>4</v>
      </c>
    </row>
    <row r="11" spans="1:10" ht="15" customHeight="1" x14ac:dyDescent="0.25">
      <c r="A11" s="209"/>
      <c r="B11" s="155"/>
      <c r="C11" s="155"/>
      <c r="D11" s="155"/>
      <c r="E11" s="209"/>
      <c r="F11" s="155"/>
      <c r="G11" s="155" t="s">
        <v>5</v>
      </c>
      <c r="H11" s="155" t="s">
        <v>6</v>
      </c>
      <c r="I11" s="155"/>
    </row>
    <row r="12" spans="1:10" ht="15" customHeight="1" x14ac:dyDescent="0.25">
      <c r="A12" s="209"/>
      <c r="B12" s="155"/>
      <c r="C12" s="155"/>
      <c r="D12" s="155"/>
      <c r="E12" s="209"/>
      <c r="F12" s="155"/>
      <c r="G12" s="155"/>
      <c r="H12" s="155"/>
      <c r="I12" s="155"/>
    </row>
    <row r="13" spans="1:10" ht="13.5" customHeight="1" x14ac:dyDescent="0.25">
      <c r="A13" s="74">
        <v>1</v>
      </c>
      <c r="B13" s="155" t="s">
        <v>41</v>
      </c>
      <c r="C13" s="62" t="s">
        <v>158</v>
      </c>
      <c r="D13" s="26" t="s">
        <v>159</v>
      </c>
      <c r="E13" s="121">
        <v>482.7</v>
      </c>
      <c r="F13" s="120">
        <f>SUM(G13,I13)</f>
        <v>482.7</v>
      </c>
      <c r="G13" s="120">
        <v>476.8</v>
      </c>
      <c r="H13" s="120">
        <v>384.5</v>
      </c>
      <c r="I13" s="120">
        <v>5.9</v>
      </c>
    </row>
    <row r="14" spans="1:10" ht="13.5" customHeight="1" x14ac:dyDescent="0.25">
      <c r="A14" s="74">
        <v>2</v>
      </c>
      <c r="B14" s="155"/>
      <c r="C14" s="62" t="s">
        <v>14</v>
      </c>
      <c r="D14" s="26" t="s">
        <v>115</v>
      </c>
      <c r="E14" s="121">
        <v>62.8</v>
      </c>
      <c r="F14" s="120">
        <f t="shared" ref="F14:F71" si="0">SUM(G14,I14)</f>
        <v>62.8</v>
      </c>
      <c r="G14" s="120">
        <v>62.8</v>
      </c>
      <c r="H14" s="120">
        <v>61.9</v>
      </c>
      <c r="I14" s="120"/>
    </row>
    <row r="15" spans="1:10" ht="13.5" customHeight="1" x14ac:dyDescent="0.25">
      <c r="A15" s="74">
        <v>3</v>
      </c>
      <c r="B15" s="155"/>
      <c r="C15" s="62" t="s">
        <v>15</v>
      </c>
      <c r="D15" s="26" t="s">
        <v>116</v>
      </c>
      <c r="E15" s="121">
        <v>23.2</v>
      </c>
      <c r="F15" s="120">
        <f t="shared" si="0"/>
        <v>23.2</v>
      </c>
      <c r="G15" s="120">
        <v>23.2</v>
      </c>
      <c r="H15" s="120">
        <v>22.9</v>
      </c>
      <c r="I15" s="120"/>
    </row>
    <row r="16" spans="1:10" ht="13.5" customHeight="1" x14ac:dyDescent="0.25">
      <c r="A16" s="74">
        <v>4</v>
      </c>
      <c r="B16" s="155"/>
      <c r="C16" s="7" t="s">
        <v>14</v>
      </c>
      <c r="D16" s="203" t="s">
        <v>208</v>
      </c>
      <c r="E16" s="121">
        <v>19.899999999999999</v>
      </c>
      <c r="F16" s="120">
        <f t="shared" si="0"/>
        <v>16</v>
      </c>
      <c r="G16" s="53">
        <v>16</v>
      </c>
      <c r="H16" s="53"/>
      <c r="I16" s="53"/>
    </row>
    <row r="17" spans="1:9" ht="30.75" customHeight="1" x14ac:dyDescent="0.25">
      <c r="A17" s="74" t="s">
        <v>402</v>
      </c>
      <c r="B17" s="155"/>
      <c r="C17" s="7" t="s">
        <v>150</v>
      </c>
      <c r="D17" s="203"/>
      <c r="E17" s="121">
        <v>0.1</v>
      </c>
      <c r="F17" s="120">
        <f t="shared" si="0"/>
        <v>0.1</v>
      </c>
      <c r="G17" s="53">
        <v>0.1</v>
      </c>
      <c r="H17" s="53"/>
      <c r="I17" s="53"/>
    </row>
    <row r="18" spans="1:9" ht="30.75" customHeight="1" x14ac:dyDescent="0.25">
      <c r="A18" s="74">
        <v>5</v>
      </c>
      <c r="B18" s="155"/>
      <c r="C18" s="7" t="s">
        <v>18</v>
      </c>
      <c r="D18" s="203"/>
      <c r="E18" s="121">
        <v>63.3</v>
      </c>
      <c r="F18" s="120">
        <f t="shared" si="0"/>
        <v>57.7</v>
      </c>
      <c r="G18" s="53">
        <v>57.7</v>
      </c>
      <c r="H18" s="53">
        <v>15.6</v>
      </c>
      <c r="I18" s="53"/>
    </row>
    <row r="19" spans="1:9" ht="17.25" customHeight="1" x14ac:dyDescent="0.25">
      <c r="A19" s="74">
        <v>6</v>
      </c>
      <c r="B19" s="155"/>
      <c r="C19" s="40" t="s">
        <v>7</v>
      </c>
      <c r="D19" s="203"/>
      <c r="E19" s="121">
        <v>79.400000000000006</v>
      </c>
      <c r="F19" s="120">
        <f t="shared" si="0"/>
        <v>70.8</v>
      </c>
      <c r="G19" s="53">
        <v>70.8</v>
      </c>
      <c r="H19" s="53">
        <v>2.2999999999999998</v>
      </c>
      <c r="I19" s="53"/>
    </row>
    <row r="20" spans="1:9" ht="15" customHeight="1" x14ac:dyDescent="0.25">
      <c r="A20" s="129">
        <v>7</v>
      </c>
      <c r="B20" s="155" t="s">
        <v>170</v>
      </c>
      <c r="C20" s="155" t="s">
        <v>7</v>
      </c>
      <c r="D20" s="59" t="s">
        <v>169</v>
      </c>
      <c r="E20" s="82">
        <f>SUM(E21:E40)</f>
        <v>8958.5999999999985</v>
      </c>
      <c r="F20" s="82">
        <f t="shared" si="0"/>
        <v>7591.4</v>
      </c>
      <c r="G20" s="82">
        <f>SUM(G21:G40)</f>
        <v>983.50000000000011</v>
      </c>
      <c r="H20" s="82">
        <f>SUM(H21:H40)</f>
        <v>87.5</v>
      </c>
      <c r="I20" s="82">
        <f>SUM(I21:I40)</f>
        <v>6607.9</v>
      </c>
    </row>
    <row r="21" spans="1:9" ht="30.75" customHeight="1" x14ac:dyDescent="0.25">
      <c r="A21" s="74">
        <v>7.1</v>
      </c>
      <c r="B21" s="155"/>
      <c r="C21" s="155"/>
      <c r="D21" s="88" t="s">
        <v>381</v>
      </c>
      <c r="E21" s="122">
        <v>3419.6</v>
      </c>
      <c r="F21" s="122">
        <f t="shared" si="0"/>
        <v>2436.1999999999998</v>
      </c>
      <c r="G21" s="123">
        <v>211.2</v>
      </c>
      <c r="H21" s="123">
        <v>15.2</v>
      </c>
      <c r="I21" s="123">
        <v>2225</v>
      </c>
    </row>
    <row r="22" spans="1:9" ht="45.75" customHeight="1" x14ac:dyDescent="0.25">
      <c r="A22" s="74">
        <v>7.2</v>
      </c>
      <c r="B22" s="155"/>
      <c r="C22" s="155"/>
      <c r="D22" s="88" t="s">
        <v>359</v>
      </c>
      <c r="E22" s="122">
        <v>14.1</v>
      </c>
      <c r="F22" s="122">
        <f t="shared" si="0"/>
        <v>13.5</v>
      </c>
      <c r="G22" s="123">
        <v>2.8</v>
      </c>
      <c r="H22" s="123">
        <v>0.8</v>
      </c>
      <c r="I22" s="123">
        <v>10.7</v>
      </c>
    </row>
    <row r="23" spans="1:9" ht="46.5" customHeight="1" x14ac:dyDescent="0.25">
      <c r="A23" s="74">
        <v>7.3</v>
      </c>
      <c r="B23" s="155"/>
      <c r="C23" s="155"/>
      <c r="D23" s="88" t="s">
        <v>350</v>
      </c>
      <c r="E23" s="122">
        <v>20</v>
      </c>
      <c r="F23" s="122">
        <f t="shared" si="0"/>
        <v>0</v>
      </c>
      <c r="G23" s="124"/>
      <c r="H23" s="124"/>
      <c r="I23" s="123"/>
    </row>
    <row r="24" spans="1:9" ht="45.75" customHeight="1" x14ac:dyDescent="0.25">
      <c r="A24" s="74">
        <v>7.4</v>
      </c>
      <c r="B24" s="155"/>
      <c r="C24" s="155"/>
      <c r="D24" s="26" t="s">
        <v>277</v>
      </c>
      <c r="E24" s="121">
        <v>12.9</v>
      </c>
      <c r="F24" s="120">
        <f t="shared" si="0"/>
        <v>12.9</v>
      </c>
      <c r="G24" s="125"/>
      <c r="H24" s="53"/>
      <c r="I24" s="53">
        <v>12.9</v>
      </c>
    </row>
    <row r="25" spans="1:9" ht="43.5" customHeight="1" x14ac:dyDescent="0.25">
      <c r="A25" s="74">
        <v>7.5</v>
      </c>
      <c r="B25" s="155"/>
      <c r="C25" s="155"/>
      <c r="D25" s="26" t="s">
        <v>382</v>
      </c>
      <c r="E25" s="121">
        <v>12.2</v>
      </c>
      <c r="F25" s="120">
        <f t="shared" si="0"/>
        <v>12.1</v>
      </c>
      <c r="G25" s="125"/>
      <c r="H25" s="53"/>
      <c r="I25" s="53">
        <v>12.1</v>
      </c>
    </row>
    <row r="26" spans="1:9" ht="45" customHeight="1" x14ac:dyDescent="0.25">
      <c r="A26" s="74">
        <v>7.6</v>
      </c>
      <c r="B26" s="155" t="s">
        <v>170</v>
      </c>
      <c r="C26" s="155" t="s">
        <v>7</v>
      </c>
      <c r="D26" s="26" t="s">
        <v>383</v>
      </c>
      <c r="E26" s="121">
        <v>112.6</v>
      </c>
      <c r="F26" s="120">
        <f t="shared" si="0"/>
        <v>112.5</v>
      </c>
      <c r="G26" s="125">
        <v>1.3</v>
      </c>
      <c r="H26" s="53">
        <v>1.3</v>
      </c>
      <c r="I26" s="53">
        <v>111.2</v>
      </c>
    </row>
    <row r="27" spans="1:9" ht="46.5" customHeight="1" x14ac:dyDescent="0.25">
      <c r="A27" s="74" t="s">
        <v>281</v>
      </c>
      <c r="B27" s="155"/>
      <c r="C27" s="155"/>
      <c r="D27" s="26" t="s">
        <v>384</v>
      </c>
      <c r="E27" s="120">
        <v>300</v>
      </c>
      <c r="F27" s="120">
        <f t="shared" si="0"/>
        <v>300</v>
      </c>
      <c r="G27" s="125"/>
      <c r="H27" s="53"/>
      <c r="I27" s="53">
        <v>300</v>
      </c>
    </row>
    <row r="28" spans="1:9" ht="33" customHeight="1" x14ac:dyDescent="0.25">
      <c r="A28" s="74" t="s">
        <v>282</v>
      </c>
      <c r="B28" s="155"/>
      <c r="C28" s="40" t="s">
        <v>51</v>
      </c>
      <c r="D28" s="26" t="s">
        <v>381</v>
      </c>
      <c r="E28" s="121">
        <v>115.9</v>
      </c>
      <c r="F28" s="120">
        <f t="shared" si="0"/>
        <v>64.900000000000006</v>
      </c>
      <c r="G28" s="125">
        <v>64.900000000000006</v>
      </c>
      <c r="H28" s="53">
        <v>62.6</v>
      </c>
      <c r="I28" s="53"/>
    </row>
    <row r="29" spans="1:9" ht="33" customHeight="1" x14ac:dyDescent="0.25">
      <c r="A29" s="74" t="s">
        <v>283</v>
      </c>
      <c r="B29" s="155"/>
      <c r="C29" s="40" t="s">
        <v>153</v>
      </c>
      <c r="D29" s="203" t="s">
        <v>381</v>
      </c>
      <c r="E29" s="121">
        <v>15.5</v>
      </c>
      <c r="F29" s="120">
        <f t="shared" si="0"/>
        <v>4.0999999999999996</v>
      </c>
      <c r="G29" s="125">
        <v>4.0999999999999996</v>
      </c>
      <c r="H29" s="53"/>
      <c r="I29" s="53"/>
    </row>
    <row r="30" spans="1:9" ht="24.75" customHeight="1" x14ac:dyDescent="0.25">
      <c r="A30" s="74" t="s">
        <v>284</v>
      </c>
      <c r="B30" s="155"/>
      <c r="C30" s="40" t="s">
        <v>56</v>
      </c>
      <c r="D30" s="203"/>
      <c r="E30" s="121">
        <v>845.3</v>
      </c>
      <c r="F30" s="120">
        <f t="shared" si="0"/>
        <v>734.1</v>
      </c>
      <c r="G30" s="125">
        <v>694.6</v>
      </c>
      <c r="H30" s="53">
        <v>6.7</v>
      </c>
      <c r="I30" s="53">
        <v>39.5</v>
      </c>
    </row>
    <row r="31" spans="1:9" ht="30.75" customHeight="1" x14ac:dyDescent="0.25">
      <c r="A31" s="74" t="s">
        <v>285</v>
      </c>
      <c r="B31" s="155"/>
      <c r="C31" s="155" t="s">
        <v>7</v>
      </c>
      <c r="D31" s="40" t="s">
        <v>385</v>
      </c>
      <c r="E31" s="120">
        <v>150</v>
      </c>
      <c r="F31" s="120">
        <f t="shared" si="0"/>
        <v>0</v>
      </c>
      <c r="G31" s="125"/>
      <c r="H31" s="53"/>
      <c r="I31" s="53"/>
    </row>
    <row r="32" spans="1:9" ht="60" customHeight="1" x14ac:dyDescent="0.25">
      <c r="A32" s="74" t="s">
        <v>286</v>
      </c>
      <c r="B32" s="155"/>
      <c r="C32" s="155"/>
      <c r="D32" s="40" t="s">
        <v>386</v>
      </c>
      <c r="E32" s="120">
        <v>1157</v>
      </c>
      <c r="F32" s="120">
        <f t="shared" si="0"/>
        <v>1157</v>
      </c>
      <c r="G32" s="125"/>
      <c r="H32" s="53"/>
      <c r="I32" s="53">
        <v>1157</v>
      </c>
    </row>
    <row r="33" spans="1:14" ht="45" customHeight="1" x14ac:dyDescent="0.25">
      <c r="A33" s="74" t="s">
        <v>287</v>
      </c>
      <c r="B33" s="155"/>
      <c r="C33" s="155"/>
      <c r="D33" s="40" t="s">
        <v>387</v>
      </c>
      <c r="E33" s="120">
        <v>330</v>
      </c>
      <c r="F33" s="120">
        <f>SUM(G33,I33)</f>
        <v>330</v>
      </c>
      <c r="G33" s="125"/>
      <c r="H33" s="53"/>
      <c r="I33" s="53">
        <v>330</v>
      </c>
    </row>
    <row r="34" spans="1:14" ht="30.75" customHeight="1" x14ac:dyDescent="0.25">
      <c r="A34" s="74" t="s">
        <v>288</v>
      </c>
      <c r="B34" s="155"/>
      <c r="C34" s="155"/>
      <c r="D34" s="26" t="s">
        <v>351</v>
      </c>
      <c r="E34" s="120">
        <v>1587</v>
      </c>
      <c r="F34" s="120">
        <f>SUM(G34,I34)</f>
        <v>1587</v>
      </c>
      <c r="G34" s="125"/>
      <c r="H34" s="53"/>
      <c r="I34" s="53">
        <v>1587</v>
      </c>
    </row>
    <row r="35" spans="1:14" ht="45" customHeight="1" x14ac:dyDescent="0.25">
      <c r="A35" s="74" t="s">
        <v>289</v>
      </c>
      <c r="B35" s="155"/>
      <c r="C35" s="155"/>
      <c r="D35" s="26" t="s">
        <v>396</v>
      </c>
      <c r="E35" s="120">
        <v>400</v>
      </c>
      <c r="F35" s="120">
        <f t="shared" si="0"/>
        <v>399.3</v>
      </c>
      <c r="G35" s="125"/>
      <c r="H35" s="53"/>
      <c r="I35" s="53">
        <v>399.3</v>
      </c>
    </row>
    <row r="36" spans="1:14" ht="45.75" customHeight="1" x14ac:dyDescent="0.25">
      <c r="A36" s="74" t="s">
        <v>290</v>
      </c>
      <c r="B36" s="155"/>
      <c r="C36" s="155"/>
      <c r="D36" s="26" t="s">
        <v>397</v>
      </c>
      <c r="E36" s="120">
        <v>42</v>
      </c>
      <c r="F36" s="120">
        <f t="shared" si="0"/>
        <v>37.4</v>
      </c>
      <c r="G36" s="125"/>
      <c r="H36" s="53"/>
      <c r="I36" s="53">
        <v>37.4</v>
      </c>
      <c r="K36" s="89"/>
      <c r="L36" s="90"/>
      <c r="M36" s="91"/>
      <c r="N36" s="91"/>
    </row>
    <row r="37" spans="1:14" ht="45.75" customHeight="1" x14ac:dyDescent="0.25">
      <c r="A37" s="74" t="s">
        <v>291</v>
      </c>
      <c r="B37" s="155"/>
      <c r="C37" s="155"/>
      <c r="D37" s="26" t="s">
        <v>398</v>
      </c>
      <c r="E37" s="120">
        <v>255</v>
      </c>
      <c r="F37" s="120">
        <f t="shared" si="0"/>
        <v>247.3</v>
      </c>
      <c r="G37" s="125"/>
      <c r="H37" s="53"/>
      <c r="I37" s="53">
        <v>247.3</v>
      </c>
    </row>
    <row r="38" spans="1:14" ht="60" customHeight="1" x14ac:dyDescent="0.25">
      <c r="A38" s="74" t="s">
        <v>331</v>
      </c>
      <c r="B38" s="155" t="s">
        <v>170</v>
      </c>
      <c r="C38" s="155" t="s">
        <v>7</v>
      </c>
      <c r="D38" s="26" t="s">
        <v>399</v>
      </c>
      <c r="E38" s="120">
        <v>15</v>
      </c>
      <c r="F38" s="120">
        <f t="shared" si="0"/>
        <v>15</v>
      </c>
      <c r="G38" s="125">
        <v>1.4</v>
      </c>
      <c r="H38" s="53">
        <v>0.8</v>
      </c>
      <c r="I38" s="53">
        <v>13.6</v>
      </c>
    </row>
    <row r="39" spans="1:14" ht="63" customHeight="1" x14ac:dyDescent="0.25">
      <c r="A39" s="74" t="s">
        <v>332</v>
      </c>
      <c r="B39" s="155"/>
      <c r="C39" s="155"/>
      <c r="D39" s="26" t="s">
        <v>400</v>
      </c>
      <c r="E39" s="121">
        <v>29.5</v>
      </c>
      <c r="F39" s="120">
        <f t="shared" si="0"/>
        <v>3.2</v>
      </c>
      <c r="G39" s="126">
        <v>3.2</v>
      </c>
      <c r="H39" s="53">
        <v>0.1</v>
      </c>
      <c r="I39" s="53"/>
    </row>
    <row r="40" spans="1:14" ht="59.25" customHeight="1" x14ac:dyDescent="0.25">
      <c r="A40" s="74" t="s">
        <v>333</v>
      </c>
      <c r="B40" s="155"/>
      <c r="C40" s="155"/>
      <c r="D40" s="26" t="s">
        <v>401</v>
      </c>
      <c r="E40" s="120">
        <v>125</v>
      </c>
      <c r="F40" s="120">
        <f t="shared" si="0"/>
        <v>124.9</v>
      </c>
      <c r="G40" s="125"/>
      <c r="H40" s="53"/>
      <c r="I40" s="53">
        <v>124.9</v>
      </c>
    </row>
    <row r="41" spans="1:14" ht="36.75" customHeight="1" x14ac:dyDescent="0.25">
      <c r="A41" s="74">
        <v>8</v>
      </c>
      <c r="B41" s="47" t="s">
        <v>137</v>
      </c>
      <c r="C41" s="7" t="s">
        <v>51</v>
      </c>
      <c r="D41" s="40" t="s">
        <v>86</v>
      </c>
      <c r="E41" s="120">
        <v>50</v>
      </c>
      <c r="F41" s="120">
        <f t="shared" si="0"/>
        <v>50</v>
      </c>
      <c r="G41" s="126">
        <v>50</v>
      </c>
      <c r="H41" s="53">
        <v>49.3</v>
      </c>
      <c r="I41" s="53"/>
    </row>
    <row r="42" spans="1:14" ht="34.5" customHeight="1" x14ac:dyDescent="0.25">
      <c r="A42" s="74">
        <v>9</v>
      </c>
      <c r="B42" s="47" t="s">
        <v>139</v>
      </c>
      <c r="C42" s="7" t="s">
        <v>7</v>
      </c>
      <c r="D42" s="40" t="s">
        <v>57</v>
      </c>
      <c r="E42" s="120">
        <v>1</v>
      </c>
      <c r="F42" s="120">
        <f t="shared" si="0"/>
        <v>0</v>
      </c>
      <c r="G42" s="125"/>
      <c r="H42" s="53"/>
      <c r="I42" s="53"/>
    </row>
    <row r="43" spans="1:14" ht="30" customHeight="1" x14ac:dyDescent="0.25">
      <c r="A43" s="74">
        <v>10</v>
      </c>
      <c r="B43" s="47" t="s">
        <v>87</v>
      </c>
      <c r="C43" s="7" t="s">
        <v>262</v>
      </c>
      <c r="D43" s="40" t="s">
        <v>261</v>
      </c>
      <c r="E43" s="121">
        <v>19.8</v>
      </c>
      <c r="F43" s="120">
        <f t="shared" si="0"/>
        <v>19.8</v>
      </c>
      <c r="G43" s="53">
        <v>19.8</v>
      </c>
      <c r="H43" s="53">
        <v>19.5</v>
      </c>
      <c r="I43" s="53"/>
    </row>
    <row r="44" spans="1:14" ht="60" customHeight="1" x14ac:dyDescent="0.25">
      <c r="A44" s="74">
        <v>11</v>
      </c>
      <c r="B44" s="47" t="s">
        <v>106</v>
      </c>
      <c r="C44" s="155" t="s">
        <v>7</v>
      </c>
      <c r="D44" s="40" t="s">
        <v>349</v>
      </c>
      <c r="E44" s="121">
        <v>4931.1000000000004</v>
      </c>
      <c r="F44" s="120">
        <f t="shared" si="0"/>
        <v>4865.3</v>
      </c>
      <c r="G44" s="53">
        <v>1449.5</v>
      </c>
      <c r="H44" s="53"/>
      <c r="I44" s="53">
        <v>3415.8</v>
      </c>
    </row>
    <row r="45" spans="1:14" ht="23.25" customHeight="1" x14ac:dyDescent="0.25">
      <c r="A45" s="74">
        <v>12</v>
      </c>
      <c r="B45" s="47" t="s">
        <v>87</v>
      </c>
      <c r="C45" s="155"/>
      <c r="D45" s="40" t="s">
        <v>392</v>
      </c>
      <c r="E45" s="121">
        <v>193.9</v>
      </c>
      <c r="F45" s="120">
        <f t="shared" si="0"/>
        <v>193.70000000000002</v>
      </c>
      <c r="G45" s="53">
        <v>191.3</v>
      </c>
      <c r="H45" s="53">
        <v>34</v>
      </c>
      <c r="I45" s="53">
        <v>2.4</v>
      </c>
    </row>
    <row r="46" spans="1:14" ht="23.25" customHeight="1" x14ac:dyDescent="0.25">
      <c r="A46" s="74">
        <v>13</v>
      </c>
      <c r="B46" s="155" t="s">
        <v>85</v>
      </c>
      <c r="C46" s="155"/>
      <c r="D46" s="40" t="s">
        <v>393</v>
      </c>
      <c r="E46" s="121">
        <v>12.9</v>
      </c>
      <c r="F46" s="120">
        <f t="shared" si="0"/>
        <v>12.9</v>
      </c>
      <c r="G46" s="53">
        <v>12.9</v>
      </c>
      <c r="H46" s="53">
        <v>3.8</v>
      </c>
      <c r="I46" s="53"/>
    </row>
    <row r="47" spans="1:14" ht="23.25" customHeight="1" x14ac:dyDescent="0.25">
      <c r="A47" s="74">
        <v>14</v>
      </c>
      <c r="B47" s="155"/>
      <c r="C47" s="7" t="s">
        <v>184</v>
      </c>
      <c r="D47" s="40" t="s">
        <v>394</v>
      </c>
      <c r="E47" s="121">
        <v>3.5</v>
      </c>
      <c r="F47" s="120">
        <f t="shared" si="0"/>
        <v>3.5</v>
      </c>
      <c r="G47" s="53">
        <v>3.5</v>
      </c>
      <c r="H47" s="53">
        <v>3.5</v>
      </c>
      <c r="I47" s="53"/>
    </row>
    <row r="48" spans="1:14" ht="27" customHeight="1" x14ac:dyDescent="0.25">
      <c r="A48" s="74">
        <v>15</v>
      </c>
      <c r="B48" s="155"/>
      <c r="C48" s="7" t="s">
        <v>51</v>
      </c>
      <c r="D48" s="40" t="s">
        <v>395</v>
      </c>
      <c r="E48" s="121">
        <v>17.399999999999999</v>
      </c>
      <c r="F48" s="120">
        <f t="shared" si="0"/>
        <v>17.399999999999999</v>
      </c>
      <c r="G48" s="53">
        <v>17.399999999999999</v>
      </c>
      <c r="H48" s="53">
        <v>17.2</v>
      </c>
      <c r="I48" s="53"/>
    </row>
    <row r="49" spans="1:13" ht="40.5" customHeight="1" x14ac:dyDescent="0.25">
      <c r="A49" s="74">
        <v>16</v>
      </c>
      <c r="B49" s="47" t="s">
        <v>41</v>
      </c>
      <c r="C49" s="6" t="s">
        <v>7</v>
      </c>
      <c r="D49" s="40" t="s">
        <v>246</v>
      </c>
      <c r="E49" s="121">
        <v>100.6</v>
      </c>
      <c r="F49" s="120">
        <f t="shared" si="0"/>
        <v>100.6</v>
      </c>
      <c r="G49" s="53">
        <v>100.6</v>
      </c>
      <c r="H49" s="53"/>
      <c r="I49" s="53"/>
    </row>
    <row r="50" spans="1:13" ht="34.5" customHeight="1" x14ac:dyDescent="0.25">
      <c r="A50" s="74">
        <v>17</v>
      </c>
      <c r="B50" s="155" t="s">
        <v>85</v>
      </c>
      <c r="C50" s="6" t="s">
        <v>7</v>
      </c>
      <c r="D50" s="40" t="s">
        <v>68</v>
      </c>
      <c r="E50" s="121">
        <v>315.8</v>
      </c>
      <c r="F50" s="120">
        <f t="shared" si="0"/>
        <v>315.8</v>
      </c>
      <c r="G50" s="53">
        <v>315.8</v>
      </c>
      <c r="H50" s="53"/>
      <c r="I50" s="53"/>
    </row>
    <row r="51" spans="1:13" ht="30.75" customHeight="1" x14ac:dyDescent="0.25">
      <c r="A51" s="74">
        <v>18</v>
      </c>
      <c r="B51" s="155"/>
      <c r="C51" s="7" t="s">
        <v>153</v>
      </c>
      <c r="D51" s="40" t="s">
        <v>155</v>
      </c>
      <c r="E51" s="120">
        <v>17</v>
      </c>
      <c r="F51" s="120">
        <f>SUM(G51,I51)</f>
        <v>17</v>
      </c>
      <c r="G51" s="53">
        <v>17</v>
      </c>
      <c r="H51" s="53"/>
      <c r="I51" s="53"/>
    </row>
    <row r="52" spans="1:13" ht="29.25" customHeight="1" x14ac:dyDescent="0.25">
      <c r="A52" s="74">
        <v>19</v>
      </c>
      <c r="B52" s="155" t="s">
        <v>41</v>
      </c>
      <c r="C52" s="7" t="s">
        <v>262</v>
      </c>
      <c r="D52" s="40" t="s">
        <v>388</v>
      </c>
      <c r="E52" s="121">
        <v>1.7</v>
      </c>
      <c r="F52" s="120">
        <f t="shared" si="0"/>
        <v>1.7</v>
      </c>
      <c r="G52" s="53">
        <v>1.7</v>
      </c>
      <c r="H52" s="53">
        <v>1.7</v>
      </c>
      <c r="I52" s="53"/>
    </row>
    <row r="53" spans="1:13" ht="15" customHeight="1" x14ac:dyDescent="0.25">
      <c r="A53" s="74">
        <v>20</v>
      </c>
      <c r="B53" s="155"/>
      <c r="C53" s="7" t="s">
        <v>148</v>
      </c>
      <c r="D53" s="40" t="s">
        <v>389</v>
      </c>
      <c r="E53" s="121">
        <v>11.2</v>
      </c>
      <c r="F53" s="120">
        <f t="shared" si="0"/>
        <v>11.1</v>
      </c>
      <c r="G53" s="53">
        <v>11.1</v>
      </c>
      <c r="H53" s="53">
        <v>0.3</v>
      </c>
      <c r="I53" s="53"/>
    </row>
    <row r="54" spans="1:13" ht="15" customHeight="1" x14ac:dyDescent="0.25">
      <c r="A54" s="74">
        <v>21</v>
      </c>
      <c r="B54" s="155"/>
      <c r="C54" s="7" t="s">
        <v>259</v>
      </c>
      <c r="D54" s="40" t="s">
        <v>390</v>
      </c>
      <c r="E54" s="62">
        <v>8.3000000000000007</v>
      </c>
      <c r="F54" s="120">
        <f t="shared" si="0"/>
        <v>8.3000000000000007</v>
      </c>
      <c r="G54" s="53">
        <v>8.3000000000000007</v>
      </c>
      <c r="H54" s="53"/>
      <c r="I54" s="53"/>
    </row>
    <row r="55" spans="1:13" ht="15" customHeight="1" x14ac:dyDescent="0.25">
      <c r="A55" s="74">
        <v>22</v>
      </c>
      <c r="B55" s="155"/>
      <c r="C55" s="7" t="s">
        <v>9</v>
      </c>
      <c r="D55" s="40" t="s">
        <v>81</v>
      </c>
      <c r="E55" s="7">
        <v>44.1</v>
      </c>
      <c r="F55" s="120">
        <f>SUM(G55,I55)</f>
        <v>43.9</v>
      </c>
      <c r="G55" s="120">
        <v>43.9</v>
      </c>
      <c r="H55" s="53"/>
      <c r="I55" s="53"/>
      <c r="J55" s="53"/>
    </row>
    <row r="56" spans="1:13" ht="15" customHeight="1" x14ac:dyDescent="0.25">
      <c r="A56" s="74">
        <v>23</v>
      </c>
      <c r="B56" s="155"/>
      <c r="C56" s="7" t="s">
        <v>10</v>
      </c>
      <c r="D56" s="40" t="s">
        <v>82</v>
      </c>
      <c r="E56" s="7">
        <v>14.1</v>
      </c>
      <c r="F56" s="120">
        <f t="shared" si="0"/>
        <v>14.1</v>
      </c>
      <c r="G56" s="120">
        <v>14.1</v>
      </c>
      <c r="H56" s="53"/>
      <c r="I56" s="53"/>
      <c r="J56" s="53"/>
    </row>
    <row r="57" spans="1:13" ht="15" customHeight="1" x14ac:dyDescent="0.25">
      <c r="A57" s="74">
        <v>25</v>
      </c>
      <c r="B57" s="155"/>
      <c r="C57" s="7" t="s">
        <v>11</v>
      </c>
      <c r="D57" s="40" t="s">
        <v>83</v>
      </c>
      <c r="E57" s="7">
        <v>5.3</v>
      </c>
      <c r="F57" s="120">
        <f t="shared" si="0"/>
        <v>5.3</v>
      </c>
      <c r="G57" s="120">
        <v>5.3</v>
      </c>
      <c r="H57" s="53"/>
      <c r="I57" s="53"/>
      <c r="J57" s="53"/>
    </row>
    <row r="58" spans="1:13" ht="28.5" customHeight="1" x14ac:dyDescent="0.25">
      <c r="A58" s="74">
        <v>26</v>
      </c>
      <c r="B58" s="155"/>
      <c r="C58" s="7" t="s">
        <v>162</v>
      </c>
      <c r="D58" s="40" t="s">
        <v>163</v>
      </c>
      <c r="E58" s="62">
        <v>4.3</v>
      </c>
      <c r="F58" s="120">
        <f>SUM(G58,I58)</f>
        <v>4.3</v>
      </c>
      <c r="G58" s="53">
        <v>4.3</v>
      </c>
      <c r="H58" s="53"/>
      <c r="I58" s="53"/>
    </row>
    <row r="59" spans="1:13" ht="36" customHeight="1" x14ac:dyDescent="0.25">
      <c r="A59" s="74">
        <v>27</v>
      </c>
      <c r="B59" s="47" t="s">
        <v>85</v>
      </c>
      <c r="C59" s="7" t="s">
        <v>153</v>
      </c>
      <c r="D59" s="40" t="s">
        <v>186</v>
      </c>
      <c r="E59" s="121">
        <v>6.4</v>
      </c>
      <c r="F59" s="120">
        <f t="shared" si="0"/>
        <v>6.3</v>
      </c>
      <c r="G59" s="53">
        <v>6.3</v>
      </c>
      <c r="H59" s="53">
        <v>1.4</v>
      </c>
      <c r="I59" s="53"/>
      <c r="M59" s="54"/>
    </row>
    <row r="60" spans="1:13" ht="30" customHeight="1" x14ac:dyDescent="0.25">
      <c r="A60" s="74">
        <v>28</v>
      </c>
      <c r="B60" s="47" t="s">
        <v>95</v>
      </c>
      <c r="C60" s="7" t="s">
        <v>180</v>
      </c>
      <c r="D60" s="40" t="s">
        <v>181</v>
      </c>
      <c r="E60" s="121">
        <v>0.7</v>
      </c>
      <c r="F60" s="120">
        <f t="shared" si="0"/>
        <v>0.7</v>
      </c>
      <c r="G60" s="53">
        <v>0.7</v>
      </c>
      <c r="H60" s="53">
        <v>0.7</v>
      </c>
      <c r="I60" s="53"/>
    </row>
    <row r="61" spans="1:13" ht="36" customHeight="1" x14ac:dyDescent="0.25">
      <c r="A61" s="74">
        <v>29</v>
      </c>
      <c r="B61" s="47" t="s">
        <v>85</v>
      </c>
      <c r="C61" s="155" t="s">
        <v>7</v>
      </c>
      <c r="D61" s="40" t="s">
        <v>146</v>
      </c>
      <c r="E61" s="121">
        <v>14.3</v>
      </c>
      <c r="F61" s="120">
        <f>SUM(G61,I61)</f>
        <v>14.3</v>
      </c>
      <c r="G61" s="53">
        <v>14.3</v>
      </c>
      <c r="H61" s="53"/>
      <c r="I61" s="53"/>
    </row>
    <row r="62" spans="1:13" ht="45" customHeight="1" x14ac:dyDescent="0.25">
      <c r="A62" s="74">
        <v>30</v>
      </c>
      <c r="B62" s="87" t="s">
        <v>391</v>
      </c>
      <c r="C62" s="155"/>
      <c r="D62" s="40" t="s">
        <v>174</v>
      </c>
      <c r="E62" s="121">
        <v>65.099999999999994</v>
      </c>
      <c r="F62" s="120">
        <f t="shared" si="0"/>
        <v>65.099999999999994</v>
      </c>
      <c r="G62" s="53">
        <v>65.099999999999994</v>
      </c>
      <c r="H62" s="53"/>
      <c r="I62" s="53"/>
    </row>
    <row r="63" spans="1:13" ht="38.25" customHeight="1" x14ac:dyDescent="0.25">
      <c r="A63" s="74">
        <v>31</v>
      </c>
      <c r="B63" s="47" t="s">
        <v>41</v>
      </c>
      <c r="C63" s="7" t="s">
        <v>191</v>
      </c>
      <c r="D63" s="40" t="s">
        <v>213</v>
      </c>
      <c r="E63" s="121">
        <v>2.1</v>
      </c>
      <c r="F63" s="120">
        <f t="shared" si="0"/>
        <v>2.1</v>
      </c>
      <c r="G63" s="53">
        <v>2.1</v>
      </c>
      <c r="H63" s="53"/>
      <c r="I63" s="53"/>
      <c r="J63" s="54"/>
    </row>
    <row r="64" spans="1:13" ht="15" customHeight="1" x14ac:dyDescent="0.25">
      <c r="A64" s="214" t="s">
        <v>117</v>
      </c>
      <c r="B64" s="214"/>
      <c r="C64" s="214"/>
      <c r="D64" s="214"/>
      <c r="E64" s="121">
        <f>SUM(E13:E19)+E63+E49+SUM(E52:E58)</f>
        <v>923.1</v>
      </c>
      <c r="F64" s="120">
        <f t="shared" si="0"/>
        <v>904.70000000000016</v>
      </c>
      <c r="G64" s="53">
        <f>SUM(G13:G19)+G63+G49+SUM(G52:G58)</f>
        <v>898.80000000000018</v>
      </c>
      <c r="H64" s="53">
        <f>SUM(H13:H19)+H63+H49+SUM(H52:H58)</f>
        <v>489.2</v>
      </c>
      <c r="I64" s="53">
        <f>SUM(I13:I19)+I63+I49+SUM(I52:I58)</f>
        <v>5.9</v>
      </c>
      <c r="J64" s="53">
        <f>SUM(J13:J19)</f>
        <v>0</v>
      </c>
    </row>
    <row r="65" spans="1:10" ht="15" customHeight="1" x14ac:dyDescent="0.25">
      <c r="A65" s="214" t="s">
        <v>118</v>
      </c>
      <c r="B65" s="214"/>
      <c r="C65" s="214"/>
      <c r="D65" s="214"/>
      <c r="E65" s="120">
        <f>SUM(E21:E40)</f>
        <v>8958.5999999999985</v>
      </c>
      <c r="F65" s="120">
        <f t="shared" si="0"/>
        <v>7591.4</v>
      </c>
      <c r="G65" s="53">
        <f>SUM(G21:G40)</f>
        <v>983.50000000000011</v>
      </c>
      <c r="H65" s="53">
        <f>SUM(H21:H40)</f>
        <v>87.5</v>
      </c>
      <c r="I65" s="53">
        <f>SUM(I21:I40)</f>
        <v>6607.9</v>
      </c>
      <c r="J65" s="54"/>
    </row>
    <row r="66" spans="1:10" ht="15" customHeight="1" x14ac:dyDescent="0.25">
      <c r="A66" s="214" t="s">
        <v>120</v>
      </c>
      <c r="B66" s="214"/>
      <c r="C66" s="214"/>
      <c r="D66" s="214"/>
      <c r="E66" s="120">
        <f>E41+E46+E47+E48+E50+E51+E59+E61</f>
        <v>437.3</v>
      </c>
      <c r="F66" s="120">
        <f t="shared" si="0"/>
        <v>437.20000000000005</v>
      </c>
      <c r="G66" s="53">
        <f>G41+G46+G47+G48+G50+G51+G59+G61</f>
        <v>437.20000000000005</v>
      </c>
      <c r="H66" s="53">
        <f>H41+H46+H47+H48+H50+H51+H59+H61</f>
        <v>75.2</v>
      </c>
      <c r="I66" s="53">
        <f>I41+I46+I47+I48+I50+I51+I59+I61</f>
        <v>0</v>
      </c>
      <c r="J66" s="54"/>
    </row>
    <row r="67" spans="1:10" ht="15" customHeight="1" x14ac:dyDescent="0.25">
      <c r="A67" s="214" t="s">
        <v>121</v>
      </c>
      <c r="B67" s="214"/>
      <c r="C67" s="214"/>
      <c r="D67" s="214"/>
      <c r="E67" s="120">
        <f>E42</f>
        <v>1</v>
      </c>
      <c r="F67" s="120">
        <f t="shared" si="0"/>
        <v>0</v>
      </c>
      <c r="G67" s="53">
        <f>G42</f>
        <v>0</v>
      </c>
      <c r="H67" s="53">
        <f>H42</f>
        <v>0</v>
      </c>
      <c r="I67" s="53">
        <f>I42</f>
        <v>0</v>
      </c>
      <c r="J67" s="54"/>
    </row>
    <row r="68" spans="1:10" ht="15" customHeight="1" x14ac:dyDescent="0.25">
      <c r="A68" s="214" t="s">
        <v>122</v>
      </c>
      <c r="B68" s="214"/>
      <c r="C68" s="214"/>
      <c r="D68" s="214"/>
      <c r="E68" s="120">
        <f>E60</f>
        <v>0.7</v>
      </c>
      <c r="F68" s="120">
        <f t="shared" si="0"/>
        <v>0.6</v>
      </c>
      <c r="G68" s="53">
        <v>0.6</v>
      </c>
      <c r="H68" s="53">
        <v>0.6</v>
      </c>
      <c r="I68" s="53">
        <f>I60</f>
        <v>0</v>
      </c>
      <c r="J68" s="53">
        <f>J60</f>
        <v>0</v>
      </c>
    </row>
    <row r="69" spans="1:10" ht="15" customHeight="1" x14ac:dyDescent="0.25">
      <c r="A69" s="214" t="s">
        <v>123</v>
      </c>
      <c r="B69" s="214"/>
      <c r="C69" s="214"/>
      <c r="D69" s="214"/>
      <c r="E69" s="120">
        <f>E43+E45</f>
        <v>213.70000000000002</v>
      </c>
      <c r="F69" s="120">
        <f>SUM(G69,I69)</f>
        <v>213.50000000000003</v>
      </c>
      <c r="G69" s="53">
        <f>G43+G45</f>
        <v>211.10000000000002</v>
      </c>
      <c r="H69" s="53">
        <f>H43+H45</f>
        <v>53.5</v>
      </c>
      <c r="I69" s="53">
        <f>I43+I45</f>
        <v>2.4</v>
      </c>
      <c r="J69" s="54"/>
    </row>
    <row r="70" spans="1:10" ht="15" customHeight="1" x14ac:dyDescent="0.25">
      <c r="A70" s="214" t="s">
        <v>124</v>
      </c>
      <c r="B70" s="214"/>
      <c r="C70" s="214"/>
      <c r="D70" s="214"/>
      <c r="E70" s="121">
        <f>E44+E62</f>
        <v>4996.2000000000007</v>
      </c>
      <c r="F70" s="120">
        <f t="shared" si="0"/>
        <v>4930.3999999999996</v>
      </c>
      <c r="G70" s="53">
        <f>G44+G62</f>
        <v>1514.6</v>
      </c>
      <c r="H70" s="53">
        <f>H44+H62</f>
        <v>0</v>
      </c>
      <c r="I70" s="53">
        <f>I44+I62</f>
        <v>3415.8</v>
      </c>
      <c r="J70" s="54"/>
    </row>
    <row r="71" spans="1:10" ht="15" customHeight="1" x14ac:dyDescent="0.25">
      <c r="A71" s="213" t="s">
        <v>190</v>
      </c>
      <c r="B71" s="213"/>
      <c r="C71" s="213"/>
      <c r="D71" s="213"/>
      <c r="E71" s="82">
        <f>SUM(E64:E70)</f>
        <v>15530.6</v>
      </c>
      <c r="F71" s="82">
        <f t="shared" si="0"/>
        <v>14077.8</v>
      </c>
      <c r="G71" s="127">
        <f>SUM(G64:G70)</f>
        <v>4045.7999999999997</v>
      </c>
      <c r="H71" s="127">
        <f>SUM(H64:H70)</f>
        <v>706.00000000000011</v>
      </c>
      <c r="I71" s="127">
        <f>SUM(I64:I70)</f>
        <v>10032</v>
      </c>
    </row>
  </sheetData>
  <mergeCells count="41">
    <mergeCell ref="B52:B58"/>
    <mergeCell ref="B46:B48"/>
    <mergeCell ref="B50:B51"/>
    <mergeCell ref="A71:D71"/>
    <mergeCell ref="A65:D65"/>
    <mergeCell ref="A70:D70"/>
    <mergeCell ref="A64:D64"/>
    <mergeCell ref="A66:D66"/>
    <mergeCell ref="A69:D69"/>
    <mergeCell ref="A67:D67"/>
    <mergeCell ref="A68:D68"/>
    <mergeCell ref="C61:C62"/>
    <mergeCell ref="B13:B19"/>
    <mergeCell ref="H11:H12"/>
    <mergeCell ref="E8:E12"/>
    <mergeCell ref="F1:I1"/>
    <mergeCell ref="F2:I2"/>
    <mergeCell ref="F3:I3"/>
    <mergeCell ref="F4:I4"/>
    <mergeCell ref="A6:J6"/>
    <mergeCell ref="D16:D19"/>
    <mergeCell ref="B8:B12"/>
    <mergeCell ref="A8:A12"/>
    <mergeCell ref="H7:I7"/>
    <mergeCell ref="G9:I9"/>
    <mergeCell ref="G10:H10"/>
    <mergeCell ref="G11:G12"/>
    <mergeCell ref="D8:D12"/>
    <mergeCell ref="C8:C12"/>
    <mergeCell ref="F9:F12"/>
    <mergeCell ref="I10:I12"/>
    <mergeCell ref="F8:I8"/>
    <mergeCell ref="C44:C46"/>
    <mergeCell ref="C20:C25"/>
    <mergeCell ref="D29:D30"/>
    <mergeCell ref="B20:B25"/>
    <mergeCell ref="B38:B40"/>
    <mergeCell ref="B26:B37"/>
    <mergeCell ref="C26:C27"/>
    <mergeCell ref="C38:C40"/>
    <mergeCell ref="C31:C37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zoomScaleNormal="100" workbookViewId="0">
      <pane xSplit="4" ySplit="12" topLeftCell="E37" activePane="bottomRight" state="frozen"/>
      <selection activeCell="M24" sqref="M24"/>
      <selection pane="topRight" activeCell="M24" sqref="M24"/>
      <selection pane="bottomLeft" activeCell="M24" sqref="M24"/>
      <selection pane="bottomRight" activeCell="Q41" sqref="Q41"/>
    </sheetView>
  </sheetViews>
  <sheetFormatPr defaultRowHeight="15" x14ac:dyDescent="0.2"/>
  <cols>
    <col min="1" max="1" width="4" style="15" customWidth="1"/>
    <col min="2" max="2" width="12.28515625" style="15" customWidth="1"/>
    <col min="3" max="3" width="31.7109375" style="15" customWidth="1"/>
    <col min="4" max="4" width="37" style="15" customWidth="1"/>
    <col min="5" max="5" width="11.5703125" style="15" customWidth="1"/>
    <col min="6" max="6" width="12.42578125" style="15" customWidth="1"/>
    <col min="7" max="7" width="10.7109375" style="15" customWidth="1"/>
    <col min="8" max="8" width="11.42578125" style="15" customWidth="1"/>
    <col min="9" max="9" width="10" style="15" customWidth="1"/>
    <col min="10" max="16384" width="9.140625" style="15"/>
  </cols>
  <sheetData>
    <row r="1" spans="1:9" ht="12.75" customHeight="1" x14ac:dyDescent="0.2">
      <c r="F1" s="150" t="s">
        <v>156</v>
      </c>
      <c r="G1" s="150"/>
      <c r="H1" s="150"/>
      <c r="I1" s="150"/>
    </row>
    <row r="2" spans="1:9" ht="12.75" customHeight="1" x14ac:dyDescent="0.2">
      <c r="F2" s="150" t="s">
        <v>472</v>
      </c>
      <c r="G2" s="150"/>
      <c r="H2" s="150"/>
      <c r="I2" s="150"/>
    </row>
    <row r="3" spans="1:9" ht="12.75" customHeight="1" x14ac:dyDescent="0.2">
      <c r="F3" s="150" t="s">
        <v>477</v>
      </c>
      <c r="G3" s="150"/>
      <c r="H3" s="150"/>
      <c r="I3" s="150"/>
    </row>
    <row r="4" spans="1:9" ht="19.149999999999999" customHeight="1" x14ac:dyDescent="0.2">
      <c r="F4" s="150" t="s">
        <v>363</v>
      </c>
      <c r="G4" s="150"/>
      <c r="H4" s="150"/>
      <c r="I4" s="150"/>
    </row>
    <row r="5" spans="1:9" ht="15" customHeight="1" x14ac:dyDescent="0.2"/>
    <row r="6" spans="1:9" ht="25.5" customHeight="1" x14ac:dyDescent="0.2">
      <c r="A6" s="206" t="s">
        <v>367</v>
      </c>
      <c r="B6" s="206"/>
      <c r="C6" s="206"/>
      <c r="D6" s="206"/>
      <c r="E6" s="206"/>
      <c r="F6" s="206"/>
      <c r="G6" s="206"/>
      <c r="H6" s="206"/>
      <c r="I6" s="206"/>
    </row>
    <row r="7" spans="1:9" ht="15" customHeight="1" x14ac:dyDescent="0.2">
      <c r="H7" s="207" t="s">
        <v>187</v>
      </c>
      <c r="I7" s="207"/>
    </row>
    <row r="8" spans="1:9" ht="15.75" customHeight="1" x14ac:dyDescent="0.2">
      <c r="A8" s="217" t="s">
        <v>45</v>
      </c>
      <c r="B8" s="155" t="s">
        <v>67</v>
      </c>
      <c r="C8" s="155" t="s">
        <v>78</v>
      </c>
      <c r="D8" s="155" t="s">
        <v>84</v>
      </c>
      <c r="E8" s="155" t="s">
        <v>353</v>
      </c>
      <c r="F8" s="155" t="s">
        <v>360</v>
      </c>
      <c r="G8" s="155"/>
      <c r="H8" s="155"/>
      <c r="I8" s="155"/>
    </row>
    <row r="9" spans="1:9" ht="15.75" customHeight="1" x14ac:dyDescent="0.2">
      <c r="A9" s="217"/>
      <c r="B9" s="155"/>
      <c r="C9" s="155"/>
      <c r="D9" s="155"/>
      <c r="E9" s="155"/>
      <c r="F9" s="155" t="s">
        <v>1</v>
      </c>
      <c r="G9" s="155" t="s">
        <v>2</v>
      </c>
      <c r="H9" s="155"/>
      <c r="I9" s="155"/>
    </row>
    <row r="10" spans="1:9" ht="17.25" customHeight="1" x14ac:dyDescent="0.2">
      <c r="A10" s="217"/>
      <c r="B10" s="155"/>
      <c r="C10" s="155"/>
      <c r="D10" s="155"/>
      <c r="E10" s="155"/>
      <c r="F10" s="155"/>
      <c r="G10" s="155" t="s">
        <v>3</v>
      </c>
      <c r="H10" s="155"/>
      <c r="I10" s="155" t="s">
        <v>4</v>
      </c>
    </row>
    <row r="11" spans="1:9" ht="15" customHeight="1" x14ac:dyDescent="0.2">
      <c r="A11" s="217"/>
      <c r="B11" s="155"/>
      <c r="C11" s="155"/>
      <c r="D11" s="155"/>
      <c r="E11" s="155"/>
      <c r="F11" s="155"/>
      <c r="G11" s="155" t="s">
        <v>5</v>
      </c>
      <c r="H11" s="155" t="s">
        <v>6</v>
      </c>
      <c r="I11" s="155"/>
    </row>
    <row r="12" spans="1:9" ht="12.75" customHeight="1" x14ac:dyDescent="0.2">
      <c r="A12" s="217"/>
      <c r="B12" s="155"/>
      <c r="C12" s="155"/>
      <c r="D12" s="155"/>
      <c r="E12" s="155"/>
      <c r="F12" s="155"/>
      <c r="G12" s="155"/>
      <c r="H12" s="155"/>
      <c r="I12" s="155"/>
    </row>
    <row r="13" spans="1:9" ht="32.25" customHeight="1" x14ac:dyDescent="0.2">
      <c r="A13" s="6">
        <v>1</v>
      </c>
      <c r="B13" s="155" t="s">
        <v>41</v>
      </c>
      <c r="C13" s="7" t="s">
        <v>191</v>
      </c>
      <c r="D13" s="7" t="s">
        <v>192</v>
      </c>
      <c r="E13" s="107">
        <v>7.3</v>
      </c>
      <c r="F13" s="17">
        <f>SUM(G13,I13)</f>
        <v>7</v>
      </c>
      <c r="G13" s="17">
        <v>7</v>
      </c>
      <c r="H13" s="17"/>
      <c r="I13" s="17"/>
    </row>
    <row r="14" spans="1:9" ht="17.25" customHeight="1" x14ac:dyDescent="0.2">
      <c r="A14" s="6">
        <v>2</v>
      </c>
      <c r="B14" s="155"/>
      <c r="C14" s="7" t="s">
        <v>259</v>
      </c>
      <c r="D14" s="7" t="s">
        <v>263</v>
      </c>
      <c r="E14" s="107">
        <v>0.3</v>
      </c>
      <c r="F14" s="17">
        <f t="shared" ref="F14:F55" si="0">SUM(G14,I14)</f>
        <v>0.2</v>
      </c>
      <c r="G14" s="17">
        <v>0.2</v>
      </c>
      <c r="H14" s="17"/>
      <c r="I14" s="17"/>
    </row>
    <row r="15" spans="1:9" ht="28.5" customHeight="1" x14ac:dyDescent="0.2">
      <c r="A15" s="6">
        <v>3</v>
      </c>
      <c r="B15" s="155"/>
      <c r="C15" s="7" t="s">
        <v>260</v>
      </c>
      <c r="D15" s="7" t="s">
        <v>264</v>
      </c>
      <c r="E15" s="79">
        <v>6</v>
      </c>
      <c r="F15" s="17">
        <f t="shared" si="0"/>
        <v>5.8</v>
      </c>
      <c r="G15" s="17">
        <v>5.8</v>
      </c>
      <c r="H15" s="17"/>
      <c r="I15" s="17"/>
    </row>
    <row r="16" spans="1:9" ht="28.5" customHeight="1" x14ac:dyDescent="0.2">
      <c r="A16" s="6">
        <v>4</v>
      </c>
      <c r="B16" s="155"/>
      <c r="C16" s="7" t="s">
        <v>64</v>
      </c>
      <c r="D16" s="7" t="s">
        <v>79</v>
      </c>
      <c r="E16" s="107">
        <v>0.5</v>
      </c>
      <c r="F16" s="17">
        <f t="shared" si="0"/>
        <v>0.4</v>
      </c>
      <c r="G16" s="17">
        <v>0.4</v>
      </c>
      <c r="H16" s="17"/>
      <c r="I16" s="17"/>
    </row>
    <row r="17" spans="1:9" ht="14.25" customHeight="1" x14ac:dyDescent="0.2">
      <c r="A17" s="6">
        <v>5</v>
      </c>
      <c r="B17" s="155"/>
      <c r="C17" s="7" t="s">
        <v>160</v>
      </c>
      <c r="D17" s="7" t="s">
        <v>161</v>
      </c>
      <c r="E17" s="107">
        <v>9.8000000000000007</v>
      </c>
      <c r="F17" s="17">
        <f t="shared" si="0"/>
        <v>8.3000000000000007</v>
      </c>
      <c r="G17" s="17">
        <v>8.3000000000000007</v>
      </c>
      <c r="H17" s="17"/>
      <c r="I17" s="17"/>
    </row>
    <row r="18" spans="1:9" ht="14.25" customHeight="1" x14ac:dyDescent="0.2">
      <c r="A18" s="6">
        <v>6</v>
      </c>
      <c r="B18" s="155"/>
      <c r="C18" s="7" t="s">
        <v>29</v>
      </c>
      <c r="D18" s="7" t="s">
        <v>80</v>
      </c>
      <c r="E18" s="107">
        <v>9.6</v>
      </c>
      <c r="F18" s="17">
        <f t="shared" si="0"/>
        <v>7.1</v>
      </c>
      <c r="G18" s="17">
        <v>7.1</v>
      </c>
      <c r="H18" s="17"/>
      <c r="I18" s="17"/>
    </row>
    <row r="19" spans="1:9" ht="14.25" customHeight="1" x14ac:dyDescent="0.2">
      <c r="A19" s="6">
        <v>7</v>
      </c>
      <c r="B19" s="155"/>
      <c r="C19" s="7" t="s">
        <v>9</v>
      </c>
      <c r="D19" s="7" t="s">
        <v>81</v>
      </c>
      <c r="E19" s="107">
        <v>4.5</v>
      </c>
      <c r="F19" s="17">
        <f t="shared" si="0"/>
        <v>4.2</v>
      </c>
      <c r="G19" s="17">
        <v>4.2</v>
      </c>
      <c r="H19" s="17"/>
      <c r="I19" s="17"/>
    </row>
    <row r="20" spans="1:9" ht="14.25" customHeight="1" x14ac:dyDescent="0.2">
      <c r="A20" s="6">
        <v>8</v>
      </c>
      <c r="B20" s="155"/>
      <c r="C20" s="7" t="s">
        <v>10</v>
      </c>
      <c r="D20" s="7" t="s">
        <v>82</v>
      </c>
      <c r="E20" s="107">
        <v>4.7</v>
      </c>
      <c r="F20" s="17">
        <f t="shared" si="0"/>
        <v>4.5</v>
      </c>
      <c r="G20" s="17">
        <v>4.5</v>
      </c>
      <c r="H20" s="17"/>
      <c r="I20" s="17"/>
    </row>
    <row r="21" spans="1:9" ht="14.25" customHeight="1" x14ac:dyDescent="0.25">
      <c r="A21" s="6">
        <v>9</v>
      </c>
      <c r="B21" s="155"/>
      <c r="C21" s="1" t="s">
        <v>148</v>
      </c>
      <c r="D21" s="27" t="s">
        <v>149</v>
      </c>
      <c r="E21" s="107">
        <v>6.4</v>
      </c>
      <c r="F21" s="17">
        <f t="shared" si="0"/>
        <v>5.9</v>
      </c>
      <c r="G21" s="17">
        <v>2.9</v>
      </c>
      <c r="H21" s="17"/>
      <c r="I21" s="17">
        <v>3</v>
      </c>
    </row>
    <row r="22" spans="1:9" ht="14.25" customHeight="1" x14ac:dyDescent="0.2">
      <c r="A22" s="6">
        <v>10</v>
      </c>
      <c r="B22" s="155"/>
      <c r="C22" s="7" t="s">
        <v>158</v>
      </c>
      <c r="D22" s="7" t="s">
        <v>159</v>
      </c>
      <c r="E22" s="79">
        <v>11</v>
      </c>
      <c r="F22" s="17">
        <f t="shared" si="0"/>
        <v>9.5</v>
      </c>
      <c r="G22" s="17">
        <v>9.5</v>
      </c>
      <c r="H22" s="17"/>
      <c r="I22" s="17"/>
    </row>
    <row r="23" spans="1:9" ht="14.25" customHeight="1" x14ac:dyDescent="0.2">
      <c r="A23" s="6">
        <v>11</v>
      </c>
      <c r="B23" s="155"/>
      <c r="C23" s="7" t="s">
        <v>11</v>
      </c>
      <c r="D23" s="7" t="s">
        <v>83</v>
      </c>
      <c r="E23" s="107">
        <v>4.5999999999999996</v>
      </c>
      <c r="F23" s="17">
        <f t="shared" si="0"/>
        <v>3.7</v>
      </c>
      <c r="G23" s="17">
        <v>3.7</v>
      </c>
      <c r="H23" s="17"/>
      <c r="I23" s="17"/>
    </row>
    <row r="24" spans="1:9" ht="30" customHeight="1" x14ac:dyDescent="0.2">
      <c r="A24" s="6">
        <v>12</v>
      </c>
      <c r="B24" s="155"/>
      <c r="C24" s="7" t="s">
        <v>162</v>
      </c>
      <c r="D24" s="7" t="s">
        <v>163</v>
      </c>
      <c r="E24" s="107">
        <v>12.5</v>
      </c>
      <c r="F24" s="17">
        <f t="shared" si="0"/>
        <v>11.8</v>
      </c>
      <c r="G24" s="17">
        <v>11.8</v>
      </c>
      <c r="H24" s="17"/>
      <c r="I24" s="17"/>
    </row>
    <row r="25" spans="1:9" ht="14.25" customHeight="1" x14ac:dyDescent="0.2">
      <c r="A25" s="6">
        <v>13</v>
      </c>
      <c r="B25" s="155"/>
      <c r="C25" s="7" t="s">
        <v>215</v>
      </c>
      <c r="D25" s="7" t="s">
        <v>216</v>
      </c>
      <c r="E25" s="107">
        <v>4.3</v>
      </c>
      <c r="F25" s="17">
        <f t="shared" si="0"/>
        <v>4.3</v>
      </c>
      <c r="G25" s="17">
        <v>4.3</v>
      </c>
      <c r="H25" s="17"/>
      <c r="I25" s="17"/>
    </row>
    <row r="26" spans="1:9" ht="14.25" customHeight="1" x14ac:dyDescent="0.2">
      <c r="A26" s="6">
        <v>14</v>
      </c>
      <c r="B26" s="155"/>
      <c r="C26" s="7" t="s">
        <v>13</v>
      </c>
      <c r="D26" s="7" t="s">
        <v>107</v>
      </c>
      <c r="E26" s="107">
        <v>5.9</v>
      </c>
      <c r="F26" s="17">
        <f t="shared" si="0"/>
        <v>5.7</v>
      </c>
      <c r="G26" s="17">
        <v>5.7</v>
      </c>
      <c r="H26" s="17"/>
      <c r="I26" s="17"/>
    </row>
    <row r="27" spans="1:9" ht="14.25" customHeight="1" x14ac:dyDescent="0.2">
      <c r="A27" s="6">
        <v>15</v>
      </c>
      <c r="B27" s="155"/>
      <c r="C27" s="7" t="s">
        <v>22</v>
      </c>
      <c r="D27" s="7" t="s">
        <v>108</v>
      </c>
      <c r="E27" s="107">
        <v>39.9</v>
      </c>
      <c r="F27" s="17">
        <f t="shared" si="0"/>
        <v>37.200000000000003</v>
      </c>
      <c r="G27" s="17">
        <v>37.200000000000003</v>
      </c>
      <c r="H27" s="17"/>
      <c r="I27" s="17"/>
    </row>
    <row r="28" spans="1:9" ht="14.25" customHeight="1" x14ac:dyDescent="0.2">
      <c r="A28" s="6">
        <v>16</v>
      </c>
      <c r="B28" s="155"/>
      <c r="C28" s="7" t="s">
        <v>23</v>
      </c>
      <c r="D28" s="7" t="s">
        <v>109</v>
      </c>
      <c r="E28" s="107">
        <v>50.6</v>
      </c>
      <c r="F28" s="17">
        <f t="shared" si="0"/>
        <v>48.5</v>
      </c>
      <c r="G28" s="17">
        <v>48.5</v>
      </c>
      <c r="H28" s="17"/>
      <c r="I28" s="17"/>
    </row>
    <row r="29" spans="1:9" ht="14.25" customHeight="1" x14ac:dyDescent="0.2">
      <c r="A29" s="6">
        <v>17</v>
      </c>
      <c r="B29" s="155"/>
      <c r="C29" s="7" t="s">
        <v>24</v>
      </c>
      <c r="D29" s="7" t="s">
        <v>110</v>
      </c>
      <c r="E29" s="107">
        <v>53.2</v>
      </c>
      <c r="F29" s="17">
        <f t="shared" si="0"/>
        <v>52.6</v>
      </c>
      <c r="G29" s="17">
        <v>50.9</v>
      </c>
      <c r="H29" s="17"/>
      <c r="I29" s="17">
        <v>1.7</v>
      </c>
    </row>
    <row r="30" spans="1:9" ht="14.25" customHeight="1" x14ac:dyDescent="0.2">
      <c r="A30" s="6">
        <v>18</v>
      </c>
      <c r="B30" s="155"/>
      <c r="C30" s="7" t="s">
        <v>25</v>
      </c>
      <c r="D30" s="7" t="s">
        <v>111</v>
      </c>
      <c r="E30" s="79">
        <v>67</v>
      </c>
      <c r="F30" s="17">
        <f t="shared" si="0"/>
        <v>66.7</v>
      </c>
      <c r="G30" s="17">
        <v>66.7</v>
      </c>
      <c r="H30" s="17"/>
      <c r="I30" s="17"/>
    </row>
    <row r="31" spans="1:9" ht="14.25" customHeight="1" x14ac:dyDescent="0.2">
      <c r="A31" s="6">
        <v>19</v>
      </c>
      <c r="B31" s="155"/>
      <c r="C31" s="7" t="s">
        <v>26</v>
      </c>
      <c r="D31" s="7" t="s">
        <v>112</v>
      </c>
      <c r="E31" s="107">
        <v>61.4</v>
      </c>
      <c r="F31" s="17">
        <f t="shared" si="0"/>
        <v>61.3</v>
      </c>
      <c r="G31" s="17">
        <v>61.3</v>
      </c>
      <c r="H31" s="17"/>
      <c r="I31" s="17"/>
    </row>
    <row r="32" spans="1:9" ht="14.25" customHeight="1" x14ac:dyDescent="0.2">
      <c r="A32" s="6">
        <v>20</v>
      </c>
      <c r="B32" s="155"/>
      <c r="C32" s="7" t="s">
        <v>27</v>
      </c>
      <c r="D32" s="7" t="s">
        <v>113</v>
      </c>
      <c r="E32" s="79">
        <v>72</v>
      </c>
      <c r="F32" s="17">
        <f t="shared" si="0"/>
        <v>71.900000000000006</v>
      </c>
      <c r="G32" s="17">
        <v>71.900000000000006</v>
      </c>
      <c r="H32" s="17"/>
      <c r="I32" s="17"/>
    </row>
    <row r="33" spans="1:9" ht="14.25" customHeight="1" x14ac:dyDescent="0.2">
      <c r="A33" s="6">
        <v>21</v>
      </c>
      <c r="B33" s="155"/>
      <c r="C33" s="7" t="s">
        <v>12</v>
      </c>
      <c r="D33" s="7" t="s">
        <v>114</v>
      </c>
      <c r="E33" s="107">
        <v>6.1</v>
      </c>
      <c r="F33" s="17">
        <f t="shared" si="0"/>
        <v>6</v>
      </c>
      <c r="G33" s="17">
        <v>6</v>
      </c>
      <c r="H33" s="17"/>
      <c r="I33" s="17"/>
    </row>
    <row r="34" spans="1:9" ht="30.75" customHeight="1" x14ac:dyDescent="0.2">
      <c r="A34" s="6">
        <v>22</v>
      </c>
      <c r="B34" s="155"/>
      <c r="C34" s="27" t="s">
        <v>150</v>
      </c>
      <c r="D34" s="27" t="s">
        <v>151</v>
      </c>
      <c r="E34" s="107">
        <v>7.5</v>
      </c>
      <c r="F34" s="17">
        <f t="shared" si="0"/>
        <v>7.3</v>
      </c>
      <c r="G34" s="17">
        <v>7.3</v>
      </c>
      <c r="H34" s="17"/>
      <c r="I34" s="17"/>
    </row>
    <row r="35" spans="1:9" ht="15" customHeight="1" x14ac:dyDescent="0.2">
      <c r="A35" s="6">
        <v>23</v>
      </c>
      <c r="B35" s="215" t="s">
        <v>206</v>
      </c>
      <c r="C35" s="7" t="s">
        <v>14</v>
      </c>
      <c r="D35" s="7" t="s">
        <v>115</v>
      </c>
      <c r="E35" s="79">
        <v>79</v>
      </c>
      <c r="F35" s="17">
        <f t="shared" si="0"/>
        <v>55.4</v>
      </c>
      <c r="G35" s="17">
        <v>44</v>
      </c>
      <c r="H35" s="17">
        <v>7.9</v>
      </c>
      <c r="I35" s="17">
        <v>11.4</v>
      </c>
    </row>
    <row r="36" spans="1:9" ht="18" customHeight="1" x14ac:dyDescent="0.2">
      <c r="A36" s="6">
        <v>24</v>
      </c>
      <c r="B36" s="215"/>
      <c r="C36" s="7" t="s">
        <v>15</v>
      </c>
      <c r="D36" s="7" t="s">
        <v>116</v>
      </c>
      <c r="E36" s="107">
        <v>15.9</v>
      </c>
      <c r="F36" s="17">
        <f t="shared" si="0"/>
        <v>13.700000000000001</v>
      </c>
      <c r="G36" s="17">
        <v>12.9</v>
      </c>
      <c r="H36" s="17"/>
      <c r="I36" s="17">
        <v>0.8</v>
      </c>
    </row>
    <row r="37" spans="1:9" ht="24" customHeight="1" x14ac:dyDescent="0.2">
      <c r="A37" s="6">
        <v>25</v>
      </c>
      <c r="B37" s="215"/>
      <c r="C37" s="40" t="s">
        <v>152</v>
      </c>
      <c r="D37" s="40" t="s">
        <v>147</v>
      </c>
      <c r="E37" s="107">
        <v>36.299999999999997</v>
      </c>
      <c r="F37" s="17">
        <f t="shared" si="0"/>
        <v>30.2</v>
      </c>
      <c r="G37" s="17">
        <v>30.2</v>
      </c>
      <c r="H37" s="17"/>
      <c r="I37" s="17"/>
    </row>
    <row r="38" spans="1:9" ht="14.25" customHeight="1" x14ac:dyDescent="0.2">
      <c r="A38" s="6">
        <v>26</v>
      </c>
      <c r="B38" s="216" t="s">
        <v>85</v>
      </c>
      <c r="C38" s="27" t="s">
        <v>184</v>
      </c>
      <c r="D38" s="27" t="s">
        <v>183</v>
      </c>
      <c r="E38" s="79">
        <v>10</v>
      </c>
      <c r="F38" s="17">
        <f t="shared" si="0"/>
        <v>9</v>
      </c>
      <c r="G38" s="17">
        <v>9</v>
      </c>
      <c r="H38" s="17"/>
      <c r="I38" s="17"/>
    </row>
    <row r="39" spans="1:9" ht="14.25" customHeight="1" x14ac:dyDescent="0.2">
      <c r="A39" s="6">
        <v>27</v>
      </c>
      <c r="B39" s="216"/>
      <c r="C39" s="27" t="s">
        <v>51</v>
      </c>
      <c r="D39" s="27" t="s">
        <v>86</v>
      </c>
      <c r="E39" s="79">
        <v>29</v>
      </c>
      <c r="F39" s="17">
        <f t="shared" si="0"/>
        <v>27.2</v>
      </c>
      <c r="G39" s="17">
        <v>27.2</v>
      </c>
      <c r="H39" s="17"/>
      <c r="I39" s="17"/>
    </row>
    <row r="40" spans="1:9" ht="30.75" customHeight="1" x14ac:dyDescent="0.2">
      <c r="A40" s="6">
        <v>28</v>
      </c>
      <c r="B40" s="216"/>
      <c r="C40" s="7" t="s">
        <v>153</v>
      </c>
      <c r="D40" s="7" t="s">
        <v>186</v>
      </c>
      <c r="E40" s="79">
        <v>10</v>
      </c>
      <c r="F40" s="17">
        <f t="shared" si="0"/>
        <v>7.5</v>
      </c>
      <c r="G40" s="17">
        <v>7.5</v>
      </c>
      <c r="H40" s="17"/>
      <c r="I40" s="17"/>
    </row>
    <row r="41" spans="1:9" ht="28.5" customHeight="1" x14ac:dyDescent="0.2">
      <c r="A41" s="6">
        <v>29</v>
      </c>
      <c r="B41" s="155" t="s">
        <v>95</v>
      </c>
      <c r="C41" s="7" t="s">
        <v>16</v>
      </c>
      <c r="D41" s="7" t="s">
        <v>125</v>
      </c>
      <c r="E41" s="107">
        <v>4.5</v>
      </c>
      <c r="F41" s="17">
        <f t="shared" si="0"/>
        <v>1.5</v>
      </c>
      <c r="G41" s="17">
        <v>1.5</v>
      </c>
      <c r="H41" s="17"/>
      <c r="I41" s="17"/>
    </row>
    <row r="42" spans="1:9" ht="28.5" customHeight="1" x14ac:dyDescent="0.2">
      <c r="A42" s="6">
        <v>30</v>
      </c>
      <c r="B42" s="155"/>
      <c r="C42" s="7" t="s">
        <v>180</v>
      </c>
      <c r="D42" s="7" t="s">
        <v>181</v>
      </c>
      <c r="E42" s="107">
        <v>3.8</v>
      </c>
      <c r="F42" s="17">
        <f t="shared" si="0"/>
        <v>3.7</v>
      </c>
      <c r="G42" s="17">
        <v>3.7</v>
      </c>
      <c r="H42" s="17"/>
      <c r="I42" s="17"/>
    </row>
    <row r="43" spans="1:9" ht="14.25" customHeight="1" x14ac:dyDescent="0.2">
      <c r="A43" s="6">
        <v>31</v>
      </c>
      <c r="B43" s="155"/>
      <c r="C43" s="7" t="s">
        <v>56</v>
      </c>
      <c r="D43" s="7" t="s">
        <v>89</v>
      </c>
      <c r="E43" s="79">
        <v>55.2</v>
      </c>
      <c r="F43" s="17">
        <f t="shared" si="0"/>
        <v>55.1</v>
      </c>
      <c r="G43" s="17">
        <v>50.1</v>
      </c>
      <c r="H43" s="17">
        <v>22.6</v>
      </c>
      <c r="I43" s="17">
        <v>5</v>
      </c>
    </row>
    <row r="44" spans="1:9" ht="28.5" customHeight="1" x14ac:dyDescent="0.2">
      <c r="A44" s="6">
        <v>32</v>
      </c>
      <c r="B44" s="155"/>
      <c r="C44" s="7" t="s">
        <v>18</v>
      </c>
      <c r="D44" s="7" t="s">
        <v>90</v>
      </c>
      <c r="E44" s="79">
        <v>63</v>
      </c>
      <c r="F44" s="17">
        <f t="shared" si="0"/>
        <v>49.5</v>
      </c>
      <c r="G44" s="17">
        <v>44.5</v>
      </c>
      <c r="H44" s="17"/>
      <c r="I44" s="17">
        <v>5</v>
      </c>
    </row>
    <row r="45" spans="1:9" ht="14.25" customHeight="1" x14ac:dyDescent="0.2">
      <c r="A45" s="6">
        <v>33</v>
      </c>
      <c r="B45" s="155"/>
      <c r="C45" s="7" t="s">
        <v>32</v>
      </c>
      <c r="D45" s="7" t="s">
        <v>91</v>
      </c>
      <c r="E45" s="107">
        <v>3.6</v>
      </c>
      <c r="F45" s="17">
        <f t="shared" si="0"/>
        <v>3.2</v>
      </c>
      <c r="G45" s="17">
        <v>3.2</v>
      </c>
      <c r="H45" s="17"/>
      <c r="I45" s="17"/>
    </row>
    <row r="46" spans="1:9" ht="14.25" customHeight="1" x14ac:dyDescent="0.2">
      <c r="A46" s="6">
        <v>34</v>
      </c>
      <c r="B46" s="155"/>
      <c r="C46" s="7" t="s">
        <v>54</v>
      </c>
      <c r="D46" s="7" t="s">
        <v>92</v>
      </c>
      <c r="E46" s="107">
        <v>0.8</v>
      </c>
      <c r="F46" s="17">
        <f t="shared" si="0"/>
        <v>0.7</v>
      </c>
      <c r="G46" s="17">
        <v>0.7</v>
      </c>
      <c r="H46" s="17"/>
      <c r="I46" s="17"/>
    </row>
    <row r="47" spans="1:9" ht="14.25" customHeight="1" x14ac:dyDescent="0.2">
      <c r="A47" s="6">
        <v>35</v>
      </c>
      <c r="B47" s="155"/>
      <c r="C47" s="7" t="s">
        <v>19</v>
      </c>
      <c r="D47" s="7" t="s">
        <v>93</v>
      </c>
      <c r="E47" s="107">
        <v>9.4</v>
      </c>
      <c r="F47" s="17">
        <f t="shared" si="0"/>
        <v>8.8000000000000007</v>
      </c>
      <c r="G47" s="17">
        <v>8.8000000000000007</v>
      </c>
      <c r="H47" s="17"/>
      <c r="I47" s="17"/>
    </row>
    <row r="48" spans="1:9" ht="14.25" customHeight="1" x14ac:dyDescent="0.2">
      <c r="A48" s="6">
        <v>36</v>
      </c>
      <c r="B48" s="155"/>
      <c r="C48" s="7" t="s">
        <v>62</v>
      </c>
      <c r="D48" s="7" t="s">
        <v>94</v>
      </c>
      <c r="E48" s="107">
        <v>9.4</v>
      </c>
      <c r="F48" s="17">
        <f t="shared" si="0"/>
        <v>9.3000000000000007</v>
      </c>
      <c r="G48" s="17">
        <v>9.3000000000000007</v>
      </c>
      <c r="H48" s="17"/>
      <c r="I48" s="17"/>
    </row>
    <row r="49" spans="1:9" ht="31.5" customHeight="1" x14ac:dyDescent="0.2">
      <c r="A49" s="6">
        <v>37</v>
      </c>
      <c r="B49" s="215" t="s">
        <v>87</v>
      </c>
      <c r="C49" s="7" t="s">
        <v>262</v>
      </c>
      <c r="D49" s="7" t="s">
        <v>261</v>
      </c>
      <c r="E49" s="79">
        <v>7</v>
      </c>
      <c r="F49" s="17">
        <f t="shared" si="0"/>
        <v>1.8</v>
      </c>
      <c r="G49" s="128">
        <v>1.8</v>
      </c>
      <c r="H49" s="17"/>
      <c r="I49" s="17"/>
    </row>
    <row r="50" spans="1:9" ht="18" customHeight="1" x14ac:dyDescent="0.2">
      <c r="A50" s="6">
        <v>38</v>
      </c>
      <c r="B50" s="215"/>
      <c r="C50" s="203" t="s">
        <v>7</v>
      </c>
      <c r="D50" s="7" t="s">
        <v>101</v>
      </c>
      <c r="E50" s="79">
        <v>157</v>
      </c>
      <c r="F50" s="17">
        <f t="shared" si="0"/>
        <v>65.2</v>
      </c>
      <c r="G50" s="17">
        <v>65.2</v>
      </c>
      <c r="H50" s="17"/>
      <c r="I50" s="17"/>
    </row>
    <row r="51" spans="1:9" ht="16.5" customHeight="1" x14ac:dyDescent="0.2">
      <c r="A51" s="6">
        <v>39</v>
      </c>
      <c r="B51" s="215"/>
      <c r="C51" s="203"/>
      <c r="D51" s="7" t="s">
        <v>255</v>
      </c>
      <c r="E51" s="107">
        <v>8.1</v>
      </c>
      <c r="F51" s="17">
        <f t="shared" si="0"/>
        <v>6.2</v>
      </c>
      <c r="G51" s="17">
        <v>6.2</v>
      </c>
      <c r="H51" s="17"/>
      <c r="I51" s="17"/>
    </row>
    <row r="52" spans="1:9" ht="15" customHeight="1" x14ac:dyDescent="0.2">
      <c r="A52" s="155" t="s">
        <v>117</v>
      </c>
      <c r="B52" s="155"/>
      <c r="C52" s="155"/>
      <c r="D52" s="155"/>
      <c r="E52" s="79">
        <f>SUM(E13:E37)</f>
        <v>576.29999999999995</v>
      </c>
      <c r="F52" s="17">
        <f t="shared" si="0"/>
        <v>529.20000000000005</v>
      </c>
      <c r="G52" s="17">
        <f>SUM(G13:G37)</f>
        <v>512.30000000000007</v>
      </c>
      <c r="H52" s="17">
        <f>SUM(H13:H37)</f>
        <v>7.9</v>
      </c>
      <c r="I52" s="17">
        <f>SUM(I13:I37)</f>
        <v>16.900000000000002</v>
      </c>
    </row>
    <row r="53" spans="1:9" ht="15" customHeight="1" x14ac:dyDescent="0.2">
      <c r="A53" s="155" t="s">
        <v>120</v>
      </c>
      <c r="B53" s="155"/>
      <c r="C53" s="155"/>
      <c r="D53" s="155"/>
      <c r="E53" s="79">
        <f>SUM(E38:E40)</f>
        <v>49</v>
      </c>
      <c r="F53" s="17">
        <f t="shared" si="0"/>
        <v>43.7</v>
      </c>
      <c r="G53" s="17">
        <f>SUM(G38:G40)</f>
        <v>43.7</v>
      </c>
      <c r="H53" s="17">
        <f>SUM(H38:H40)</f>
        <v>0</v>
      </c>
      <c r="I53" s="17">
        <f>SUM(I38:I40)</f>
        <v>0</v>
      </c>
    </row>
    <row r="54" spans="1:9" ht="15" customHeight="1" x14ac:dyDescent="0.2">
      <c r="A54" s="155" t="s">
        <v>122</v>
      </c>
      <c r="B54" s="155"/>
      <c r="C54" s="155"/>
      <c r="D54" s="155"/>
      <c r="E54" s="79">
        <f>SUM(E41:E48)</f>
        <v>149.70000000000002</v>
      </c>
      <c r="F54" s="17">
        <f t="shared" si="0"/>
        <v>131.80000000000001</v>
      </c>
      <c r="G54" s="17">
        <f>SUM(G41:G48)</f>
        <v>121.80000000000001</v>
      </c>
      <c r="H54" s="17">
        <f>SUM(H41:H48)</f>
        <v>22.6</v>
      </c>
      <c r="I54" s="17">
        <f>SUM(I41:I48)</f>
        <v>10</v>
      </c>
    </row>
    <row r="55" spans="1:9" ht="15" customHeight="1" x14ac:dyDescent="0.2">
      <c r="A55" s="155" t="s">
        <v>123</v>
      </c>
      <c r="B55" s="155"/>
      <c r="C55" s="155"/>
      <c r="D55" s="155"/>
      <c r="E55" s="79">
        <f>SUM(E49:E51)</f>
        <v>172.1</v>
      </c>
      <c r="F55" s="17">
        <f t="shared" si="0"/>
        <v>73.2</v>
      </c>
      <c r="G55" s="17">
        <f>SUM(G49:G51)</f>
        <v>73.2</v>
      </c>
      <c r="H55" s="17">
        <f>SUM(H49:H51)</f>
        <v>0</v>
      </c>
      <c r="I55" s="17">
        <f>SUM(I49:I51)</f>
        <v>0</v>
      </c>
    </row>
    <row r="56" spans="1:9" ht="15" customHeight="1" x14ac:dyDescent="0.2">
      <c r="A56" s="208" t="s">
        <v>190</v>
      </c>
      <c r="B56" s="208"/>
      <c r="C56" s="208"/>
      <c r="D56" s="208"/>
      <c r="E56" s="81">
        <f>SUM(E52+E53+E54+E55)</f>
        <v>947.1</v>
      </c>
      <c r="F56" s="48">
        <f>G56+I56</f>
        <v>777.9000000000002</v>
      </c>
      <c r="G56" s="48">
        <f>SUM(G52+G53+G54+G55)</f>
        <v>751.00000000000023</v>
      </c>
      <c r="H56" s="48">
        <f>SUM(H52+H53+H54+H55)</f>
        <v>30.5</v>
      </c>
      <c r="I56" s="48">
        <f>SUM(I52+I53+I54+I55)</f>
        <v>26.900000000000002</v>
      </c>
    </row>
    <row r="58" spans="1:9" x14ac:dyDescent="0.2">
      <c r="G58" s="84"/>
      <c r="H58" s="84"/>
      <c r="I58" s="84"/>
    </row>
    <row r="59" spans="1:9" x14ac:dyDescent="0.2">
      <c r="F59" s="18"/>
      <c r="G59" s="18"/>
      <c r="H59" s="18"/>
      <c r="I59" s="18"/>
    </row>
    <row r="60" spans="1:9" x14ac:dyDescent="0.2">
      <c r="F60" s="18"/>
      <c r="G60" s="18"/>
      <c r="H60" s="18"/>
      <c r="I60" s="18"/>
    </row>
    <row r="61" spans="1:9" x14ac:dyDescent="0.2">
      <c r="G61" s="18"/>
    </row>
    <row r="62" spans="1:9" x14ac:dyDescent="0.2">
      <c r="F62" s="18"/>
      <c r="G62" s="18"/>
      <c r="H62" s="18"/>
      <c r="I62" s="18"/>
    </row>
  </sheetData>
  <mergeCells count="29">
    <mergeCell ref="H7:I7"/>
    <mergeCell ref="G10:H10"/>
    <mergeCell ref="I10:I12"/>
    <mergeCell ref="G11:G12"/>
    <mergeCell ref="F1:I1"/>
    <mergeCell ref="F2:I2"/>
    <mergeCell ref="F3:I3"/>
    <mergeCell ref="F4:I4"/>
    <mergeCell ref="A6:I6"/>
    <mergeCell ref="H11:H12"/>
    <mergeCell ref="E8:E12"/>
    <mergeCell ref="F9:F12"/>
    <mergeCell ref="A8:A12"/>
    <mergeCell ref="B8:B12"/>
    <mergeCell ref="C8:C12"/>
    <mergeCell ref="D8:D12"/>
    <mergeCell ref="A56:D56"/>
    <mergeCell ref="B13:B34"/>
    <mergeCell ref="B35:B37"/>
    <mergeCell ref="B38:B40"/>
    <mergeCell ref="B41:B48"/>
    <mergeCell ref="A54:D54"/>
    <mergeCell ref="A55:D55"/>
    <mergeCell ref="C50:C51"/>
    <mergeCell ref="G9:I9"/>
    <mergeCell ref="F8:I8"/>
    <mergeCell ref="B49:B51"/>
    <mergeCell ref="A52:D52"/>
    <mergeCell ref="A53:D53"/>
  </mergeCells>
  <pageMargins left="1.1417322834645669" right="0.35433070866141736" top="0.39370078740157483" bottom="0" header="0.51181102362204722" footer="0.51181102362204722"/>
  <pageSetup paperSize="9" scale="89" orientation="landscape" r:id="rId1"/>
  <headerFooter alignWithMargins="0"/>
  <rowBreaks count="1" manualBreakCount="1">
    <brk id="3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pane xSplit="4" ySplit="12" topLeftCell="E13" activePane="bottomRight" state="frozen"/>
      <selection activeCell="H21" sqref="H21"/>
      <selection pane="topRight" activeCell="H21" sqref="H21"/>
      <selection pane="bottomLeft" activeCell="H21" sqref="H21"/>
      <selection pane="bottomRight" activeCell="M16" sqref="M16"/>
    </sheetView>
  </sheetViews>
  <sheetFormatPr defaultRowHeight="15" x14ac:dyDescent="0.2"/>
  <cols>
    <col min="1" max="1" width="4" style="15" customWidth="1"/>
    <col min="2" max="2" width="15.28515625" style="15" customWidth="1"/>
    <col min="3" max="3" width="28.7109375" style="15" customWidth="1"/>
    <col min="4" max="4" width="37.5703125" style="15" customWidth="1"/>
    <col min="5" max="5" width="10.5703125" style="15" customWidth="1"/>
    <col min="6" max="6" width="8.42578125" style="15" customWidth="1"/>
    <col min="7" max="7" width="8.5703125" style="15" customWidth="1"/>
    <col min="8" max="8" width="11.42578125" style="15" customWidth="1"/>
    <col min="9" max="9" width="7.5703125" style="15" customWidth="1"/>
    <col min="10" max="16384" width="9.140625" style="15"/>
  </cols>
  <sheetData>
    <row r="1" spans="1:9" ht="13.5" customHeight="1" x14ac:dyDescent="0.2">
      <c r="F1" s="150" t="s">
        <v>207</v>
      </c>
      <c r="G1" s="150"/>
      <c r="H1" s="150"/>
      <c r="I1" s="150"/>
    </row>
    <row r="2" spans="1:9" ht="13.5" customHeight="1" x14ac:dyDescent="0.2">
      <c r="F2" s="157" t="s">
        <v>474</v>
      </c>
      <c r="G2" s="157"/>
      <c r="H2" s="157"/>
      <c r="I2" s="157"/>
    </row>
    <row r="3" spans="1:9" ht="13.5" customHeight="1" x14ac:dyDescent="0.2">
      <c r="F3" s="157" t="s">
        <v>478</v>
      </c>
      <c r="G3" s="157"/>
      <c r="H3" s="157"/>
      <c r="I3" s="157"/>
    </row>
    <row r="4" spans="1:9" s="140" customFormat="1" ht="13.5" customHeight="1" x14ac:dyDescent="0.2">
      <c r="F4" s="157" t="s">
        <v>364</v>
      </c>
      <c r="G4" s="157"/>
      <c r="H4" s="157"/>
      <c r="I4" s="157"/>
    </row>
    <row r="5" spans="1:9" ht="13.5" customHeight="1" x14ac:dyDescent="0.2">
      <c r="F5" s="157" t="s">
        <v>476</v>
      </c>
      <c r="G5" s="157"/>
      <c r="H5" s="157"/>
      <c r="I5" s="157"/>
    </row>
    <row r="6" spans="1:9" ht="15.75" customHeight="1" x14ac:dyDescent="0.2">
      <c r="A6" s="206" t="s">
        <v>380</v>
      </c>
      <c r="B6" s="206"/>
      <c r="C6" s="206"/>
      <c r="D6" s="206"/>
      <c r="E6" s="206"/>
      <c r="F6" s="206"/>
      <c r="G6" s="206"/>
      <c r="H6" s="206"/>
      <c r="I6" s="206"/>
    </row>
    <row r="7" spans="1:9" ht="15" customHeight="1" x14ac:dyDescent="0.2">
      <c r="H7" s="220" t="s">
        <v>187</v>
      </c>
      <c r="I7" s="220"/>
    </row>
    <row r="8" spans="1:9" ht="15" customHeight="1" x14ac:dyDescent="0.2">
      <c r="A8" s="155" t="s">
        <v>45</v>
      </c>
      <c r="B8" s="155" t="s">
        <v>67</v>
      </c>
      <c r="C8" s="155" t="s">
        <v>78</v>
      </c>
      <c r="D8" s="155" t="s">
        <v>84</v>
      </c>
      <c r="E8" s="155" t="s">
        <v>353</v>
      </c>
      <c r="F8" s="155" t="s">
        <v>360</v>
      </c>
      <c r="G8" s="155"/>
      <c r="H8" s="155"/>
      <c r="I8" s="155"/>
    </row>
    <row r="9" spans="1:9" ht="15.75" customHeight="1" x14ac:dyDescent="0.2">
      <c r="A9" s="155"/>
      <c r="B9" s="155"/>
      <c r="C9" s="155"/>
      <c r="D9" s="155"/>
      <c r="E9" s="155"/>
      <c r="F9" s="155" t="s">
        <v>1</v>
      </c>
      <c r="G9" s="155" t="s">
        <v>2</v>
      </c>
      <c r="H9" s="155"/>
      <c r="I9" s="155"/>
    </row>
    <row r="10" spans="1:9" ht="17.25" customHeight="1" x14ac:dyDescent="0.2">
      <c r="A10" s="155"/>
      <c r="B10" s="155"/>
      <c r="C10" s="155"/>
      <c r="D10" s="155"/>
      <c r="E10" s="155"/>
      <c r="F10" s="155"/>
      <c r="G10" s="155" t="s">
        <v>3</v>
      </c>
      <c r="H10" s="155"/>
      <c r="I10" s="155" t="s">
        <v>4</v>
      </c>
    </row>
    <row r="11" spans="1:9" ht="15" customHeight="1" x14ac:dyDescent="0.2">
      <c r="A11" s="155"/>
      <c r="B11" s="155"/>
      <c r="C11" s="155"/>
      <c r="D11" s="155"/>
      <c r="E11" s="155"/>
      <c r="F11" s="155"/>
      <c r="G11" s="155" t="s">
        <v>5</v>
      </c>
      <c r="H11" s="155" t="s">
        <v>6</v>
      </c>
      <c r="I11" s="155"/>
    </row>
    <row r="12" spans="1:9" ht="12.75" customHeight="1" x14ac:dyDescent="0.2">
      <c r="A12" s="155"/>
      <c r="B12" s="155"/>
      <c r="C12" s="155"/>
      <c r="D12" s="155"/>
      <c r="E12" s="155"/>
      <c r="F12" s="155"/>
      <c r="G12" s="155"/>
      <c r="H12" s="155"/>
      <c r="I12" s="155"/>
    </row>
    <row r="13" spans="1:9" ht="25.5" customHeight="1" x14ac:dyDescent="0.2">
      <c r="A13" s="28">
        <v>1</v>
      </c>
      <c r="B13" s="199" t="s">
        <v>170</v>
      </c>
      <c r="C13" s="73" t="s">
        <v>7</v>
      </c>
      <c r="D13" s="199" t="s">
        <v>379</v>
      </c>
      <c r="E13" s="130">
        <v>44.9</v>
      </c>
      <c r="F13" s="130">
        <f t="shared" ref="F13:F26" si="0">SUM(G13,I13)</f>
        <v>12.5</v>
      </c>
      <c r="G13" s="131">
        <v>2.2999999999999998</v>
      </c>
      <c r="H13" s="131">
        <v>1.2</v>
      </c>
      <c r="I13" s="131">
        <v>10.199999999999999</v>
      </c>
    </row>
    <row r="14" spans="1:9" ht="30.75" customHeight="1" x14ac:dyDescent="0.2">
      <c r="A14" s="28">
        <v>2</v>
      </c>
      <c r="B14" s="200"/>
      <c r="C14" s="73" t="s">
        <v>153</v>
      </c>
      <c r="D14" s="200"/>
      <c r="E14" s="130">
        <v>22.6</v>
      </c>
      <c r="F14" s="130">
        <f t="shared" si="0"/>
        <v>22.6</v>
      </c>
      <c r="G14" s="131">
        <v>22.6</v>
      </c>
      <c r="H14" s="131"/>
      <c r="I14" s="131"/>
    </row>
    <row r="15" spans="1:9" ht="25.5" customHeight="1" x14ac:dyDescent="0.2">
      <c r="A15" s="28">
        <v>3</v>
      </c>
      <c r="B15" s="200"/>
      <c r="C15" s="73" t="s">
        <v>56</v>
      </c>
      <c r="D15" s="200"/>
      <c r="E15" s="130">
        <v>26.2</v>
      </c>
      <c r="F15" s="130">
        <f t="shared" si="0"/>
        <v>26.1</v>
      </c>
      <c r="G15" s="131">
        <v>26.1</v>
      </c>
      <c r="H15" s="131">
        <v>1.3</v>
      </c>
      <c r="I15" s="131"/>
    </row>
    <row r="16" spans="1:9" ht="30.75" customHeight="1" x14ac:dyDescent="0.2">
      <c r="A16" s="6">
        <v>4</v>
      </c>
      <c r="B16" s="201"/>
      <c r="C16" s="7" t="s">
        <v>51</v>
      </c>
      <c r="D16" s="201"/>
      <c r="E16" s="106">
        <v>24.7</v>
      </c>
      <c r="F16" s="130">
        <f t="shared" si="0"/>
        <v>24.7</v>
      </c>
      <c r="G16" s="132">
        <v>24.7</v>
      </c>
      <c r="H16" s="133">
        <v>23</v>
      </c>
      <c r="I16" s="132"/>
    </row>
    <row r="17" spans="1:9" ht="30.75" customHeight="1" x14ac:dyDescent="0.2">
      <c r="A17" s="6">
        <v>5</v>
      </c>
      <c r="B17" s="47" t="s">
        <v>44</v>
      </c>
      <c r="C17" s="199" t="s">
        <v>7</v>
      </c>
      <c r="D17" s="40" t="s">
        <v>195</v>
      </c>
      <c r="E17" s="106">
        <v>69.400000000000006</v>
      </c>
      <c r="F17" s="130">
        <f t="shared" si="0"/>
        <v>31.5</v>
      </c>
      <c r="G17" s="17">
        <v>31.5</v>
      </c>
      <c r="H17" s="17"/>
      <c r="I17" s="17"/>
    </row>
    <row r="18" spans="1:9" ht="25.5" customHeight="1" x14ac:dyDescent="0.2">
      <c r="A18" s="6">
        <v>6</v>
      </c>
      <c r="B18" s="218" t="s">
        <v>85</v>
      </c>
      <c r="C18" s="200"/>
      <c r="D18" s="40" t="s">
        <v>258</v>
      </c>
      <c r="E18" s="106">
        <v>101.5</v>
      </c>
      <c r="F18" s="130">
        <f t="shared" si="0"/>
        <v>94.1</v>
      </c>
      <c r="G18" s="17"/>
      <c r="H18" s="17"/>
      <c r="I18" s="17">
        <v>94.1</v>
      </c>
    </row>
    <row r="19" spans="1:9" ht="25.5" customHeight="1" x14ac:dyDescent="0.2">
      <c r="A19" s="6">
        <v>7</v>
      </c>
      <c r="B19" s="219"/>
      <c r="C19" s="201"/>
      <c r="D19" s="40" t="s">
        <v>65</v>
      </c>
      <c r="E19" s="106">
        <v>595.1</v>
      </c>
      <c r="F19" s="130">
        <f t="shared" si="0"/>
        <v>595.1</v>
      </c>
      <c r="G19" s="17">
        <v>595.1</v>
      </c>
      <c r="H19" s="17"/>
      <c r="I19" s="17"/>
    </row>
    <row r="20" spans="1:9" ht="25.5" customHeight="1" x14ac:dyDescent="0.2">
      <c r="A20" s="6">
        <v>8</v>
      </c>
      <c r="B20" s="218" t="s">
        <v>139</v>
      </c>
      <c r="C20" s="199" t="s">
        <v>7</v>
      </c>
      <c r="D20" s="40" t="s">
        <v>57</v>
      </c>
      <c r="E20" s="106">
        <v>272.3</v>
      </c>
      <c r="F20" s="130">
        <f t="shared" si="0"/>
        <v>272.2</v>
      </c>
      <c r="G20" s="17">
        <v>272.2</v>
      </c>
      <c r="H20" s="17"/>
      <c r="I20" s="17"/>
    </row>
    <row r="21" spans="1:9" ht="30.75" customHeight="1" x14ac:dyDescent="0.2">
      <c r="A21" s="6">
        <v>9</v>
      </c>
      <c r="B21" s="219"/>
      <c r="C21" s="200"/>
      <c r="D21" s="40" t="s">
        <v>196</v>
      </c>
      <c r="E21" s="106">
        <v>25.3</v>
      </c>
      <c r="F21" s="130">
        <f t="shared" si="0"/>
        <v>25.3</v>
      </c>
      <c r="G21" s="17">
        <v>25.3</v>
      </c>
      <c r="H21" s="17"/>
      <c r="I21" s="17"/>
    </row>
    <row r="22" spans="1:9" ht="15" customHeight="1" x14ac:dyDescent="0.2">
      <c r="A22" s="196" t="s">
        <v>118</v>
      </c>
      <c r="B22" s="197"/>
      <c r="C22" s="197"/>
      <c r="D22" s="198"/>
      <c r="E22" s="116">
        <f>SUM(E13:E16)</f>
        <v>118.4</v>
      </c>
      <c r="F22" s="105">
        <f t="shared" si="0"/>
        <v>85.9</v>
      </c>
      <c r="G22" s="17">
        <f>SUM(G13:G16)</f>
        <v>75.7</v>
      </c>
      <c r="H22" s="17">
        <f>SUM(H13:H16)</f>
        <v>25.5</v>
      </c>
      <c r="I22" s="17">
        <f>SUM(I13:I16)</f>
        <v>10.199999999999999</v>
      </c>
    </row>
    <row r="23" spans="1:9" ht="15" customHeight="1" x14ac:dyDescent="0.2">
      <c r="A23" s="196" t="s">
        <v>119</v>
      </c>
      <c r="B23" s="197"/>
      <c r="C23" s="197"/>
      <c r="D23" s="198"/>
      <c r="E23" s="116">
        <f>E17</f>
        <v>69.400000000000006</v>
      </c>
      <c r="F23" s="130">
        <f t="shared" si="0"/>
        <v>31.5</v>
      </c>
      <c r="G23" s="17">
        <f>G17</f>
        <v>31.5</v>
      </c>
      <c r="H23" s="17">
        <f>H17</f>
        <v>0</v>
      </c>
      <c r="I23" s="17">
        <f>I17</f>
        <v>0</v>
      </c>
    </row>
    <row r="24" spans="1:9" ht="15" customHeight="1" x14ac:dyDescent="0.2">
      <c r="A24" s="196" t="s">
        <v>120</v>
      </c>
      <c r="B24" s="197"/>
      <c r="C24" s="197"/>
      <c r="D24" s="198"/>
      <c r="E24" s="116">
        <f>E18+E19</f>
        <v>696.6</v>
      </c>
      <c r="F24" s="130">
        <f t="shared" si="0"/>
        <v>689.2</v>
      </c>
      <c r="G24" s="17">
        <f>G18+G19</f>
        <v>595.1</v>
      </c>
      <c r="H24" s="17">
        <f>H18+H19</f>
        <v>0</v>
      </c>
      <c r="I24" s="17">
        <f>I18+I19</f>
        <v>94.1</v>
      </c>
    </row>
    <row r="25" spans="1:9" ht="15" customHeight="1" x14ac:dyDescent="0.2">
      <c r="A25" s="196" t="s">
        <v>121</v>
      </c>
      <c r="B25" s="197"/>
      <c r="C25" s="197"/>
      <c r="D25" s="198"/>
      <c r="E25" s="116">
        <f>E20+E21</f>
        <v>297.60000000000002</v>
      </c>
      <c r="F25" s="130">
        <f t="shared" si="0"/>
        <v>297.5</v>
      </c>
      <c r="G25" s="17">
        <f>G20+G21</f>
        <v>297.5</v>
      </c>
      <c r="H25" s="17">
        <f>H20+H21</f>
        <v>0</v>
      </c>
      <c r="I25" s="17">
        <f>I20+I21</f>
        <v>0</v>
      </c>
    </row>
    <row r="26" spans="1:9" ht="15" customHeight="1" x14ac:dyDescent="0.2">
      <c r="A26" s="208" t="s">
        <v>20</v>
      </c>
      <c r="B26" s="208"/>
      <c r="C26" s="208"/>
      <c r="D26" s="208"/>
      <c r="E26" s="78">
        <f>SUM(E22:E25)</f>
        <v>1182</v>
      </c>
      <c r="F26" s="134">
        <f t="shared" si="0"/>
        <v>1104.1000000000001</v>
      </c>
      <c r="G26" s="48">
        <f>SUM(G22:G25)</f>
        <v>999.80000000000007</v>
      </c>
      <c r="H26" s="48">
        <f>SUM(H22:H25)</f>
        <v>25.5</v>
      </c>
      <c r="I26" s="48">
        <f>SUM(I22:I25)</f>
        <v>104.3</v>
      </c>
    </row>
    <row r="27" spans="1:9" x14ac:dyDescent="0.2">
      <c r="G27" s="18"/>
      <c r="H27" s="18"/>
      <c r="I27" s="18"/>
    </row>
    <row r="28" spans="1:9" x14ac:dyDescent="0.2">
      <c r="F28" s="18"/>
      <c r="G28" s="18"/>
      <c r="H28" s="18"/>
      <c r="I28" s="18"/>
    </row>
    <row r="29" spans="1:9" x14ac:dyDescent="0.2">
      <c r="F29" s="18"/>
      <c r="G29" s="18"/>
      <c r="H29" s="18"/>
      <c r="I29" s="18"/>
    </row>
    <row r="30" spans="1:9" x14ac:dyDescent="0.2">
      <c r="G30" s="18"/>
    </row>
    <row r="31" spans="1:9" x14ac:dyDescent="0.2">
      <c r="F31" s="18"/>
      <c r="G31" s="18"/>
      <c r="H31" s="18"/>
      <c r="I31" s="18"/>
    </row>
  </sheetData>
  <mergeCells count="30">
    <mergeCell ref="H7:I7"/>
    <mergeCell ref="A8:A12"/>
    <mergeCell ref="F8:I8"/>
    <mergeCell ref="E8:E12"/>
    <mergeCell ref="D8:D12"/>
    <mergeCell ref="C8:C12"/>
    <mergeCell ref="B8:B12"/>
    <mergeCell ref="F9:F12"/>
    <mergeCell ref="G9:I9"/>
    <mergeCell ref="G10:H10"/>
    <mergeCell ref="I10:I12"/>
    <mergeCell ref="G11:G12"/>
    <mergeCell ref="H11:H12"/>
    <mergeCell ref="F1:I1"/>
    <mergeCell ref="F2:I2"/>
    <mergeCell ref="F3:I3"/>
    <mergeCell ref="F5:I5"/>
    <mergeCell ref="A6:I6"/>
    <mergeCell ref="F4:I4"/>
    <mergeCell ref="B13:B16"/>
    <mergeCell ref="C17:C19"/>
    <mergeCell ref="B18:B19"/>
    <mergeCell ref="D13:D16"/>
    <mergeCell ref="A25:D25"/>
    <mergeCell ref="A26:D26"/>
    <mergeCell ref="B20:B21"/>
    <mergeCell ref="C20:C21"/>
    <mergeCell ref="A22:D22"/>
    <mergeCell ref="A23:D23"/>
    <mergeCell ref="A24:D24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43"/>
  <sheetViews>
    <sheetView workbookViewId="0">
      <selection activeCell="K11" sqref="K11"/>
    </sheetView>
  </sheetViews>
  <sheetFormatPr defaultRowHeight="15" x14ac:dyDescent="0.2"/>
  <cols>
    <col min="1" max="1" width="6.7109375" style="11" customWidth="1"/>
    <col min="2" max="2" width="56.85546875" style="11" customWidth="1"/>
    <col min="3" max="3" width="3.7109375" style="11" customWidth="1"/>
    <col min="4" max="4" width="10.42578125" style="11" customWidth="1"/>
    <col min="5" max="5" width="9.28515625" style="11" customWidth="1"/>
    <col min="6" max="6" width="12" style="11" customWidth="1"/>
    <col min="7" max="7" width="11.42578125" style="11" customWidth="1"/>
    <col min="8" max="8" width="10.42578125" style="11" customWidth="1"/>
    <col min="9" max="9" width="14.28515625" style="11" customWidth="1"/>
    <col min="10" max="16384" width="9.140625" style="11"/>
  </cols>
  <sheetData>
    <row r="1" spans="1:9" ht="12.75" customHeight="1" x14ac:dyDescent="0.2">
      <c r="E1" s="150" t="s">
        <v>156</v>
      </c>
      <c r="F1" s="150"/>
      <c r="G1" s="150"/>
      <c r="H1" s="150"/>
    </row>
    <row r="2" spans="1:9" ht="12.75" customHeight="1" x14ac:dyDescent="0.2">
      <c r="E2" s="150" t="s">
        <v>472</v>
      </c>
      <c r="F2" s="150"/>
      <c r="G2" s="150"/>
      <c r="H2" s="150"/>
    </row>
    <row r="3" spans="1:9" ht="12.75" customHeight="1" x14ac:dyDescent="0.2">
      <c r="E3" s="150" t="s">
        <v>477</v>
      </c>
      <c r="F3" s="150"/>
      <c r="G3" s="150"/>
      <c r="H3" s="150"/>
    </row>
    <row r="4" spans="1:9" x14ac:dyDescent="0.25">
      <c r="E4" s="223" t="s">
        <v>365</v>
      </c>
      <c r="F4" s="223"/>
      <c r="G4" s="223"/>
      <c r="H4" s="223"/>
    </row>
    <row r="5" spans="1:9" x14ac:dyDescent="0.25">
      <c r="E5" s="32"/>
      <c r="F5" s="32"/>
      <c r="G5" s="32"/>
      <c r="H5" s="32"/>
    </row>
    <row r="6" spans="1:9" ht="32.25" customHeight="1" x14ac:dyDescent="0.2">
      <c r="A6" s="224" t="s">
        <v>420</v>
      </c>
      <c r="B6" s="224"/>
      <c r="C6" s="224"/>
      <c r="D6" s="224"/>
      <c r="E6" s="224"/>
      <c r="F6" s="224"/>
      <c r="G6" s="224"/>
      <c r="H6" s="224"/>
    </row>
    <row r="7" spans="1:9" ht="19.5" customHeight="1" x14ac:dyDescent="0.2">
      <c r="G7" s="221" t="s">
        <v>187</v>
      </c>
      <c r="H7" s="221"/>
    </row>
    <row r="8" spans="1:9" ht="17.25" customHeight="1" x14ac:dyDescent="0.2">
      <c r="A8" s="165" t="s">
        <v>30</v>
      </c>
      <c r="B8" s="165" t="s">
        <v>21</v>
      </c>
      <c r="C8" s="165" t="s">
        <v>45</v>
      </c>
      <c r="D8" s="165" t="s">
        <v>353</v>
      </c>
      <c r="E8" s="222" t="s">
        <v>360</v>
      </c>
      <c r="F8" s="222"/>
      <c r="G8" s="222"/>
      <c r="H8" s="222"/>
    </row>
    <row r="9" spans="1:9" ht="15" customHeight="1" x14ac:dyDescent="0.2">
      <c r="A9" s="165"/>
      <c r="B9" s="165"/>
      <c r="C9" s="165"/>
      <c r="D9" s="165"/>
      <c r="E9" s="165" t="s">
        <v>1</v>
      </c>
      <c r="F9" s="165" t="s">
        <v>2</v>
      </c>
      <c r="G9" s="165"/>
      <c r="H9" s="165"/>
    </row>
    <row r="10" spans="1:9" ht="15" customHeight="1" x14ac:dyDescent="0.2">
      <c r="A10" s="165"/>
      <c r="B10" s="165"/>
      <c r="C10" s="165"/>
      <c r="D10" s="165"/>
      <c r="E10" s="165"/>
      <c r="F10" s="165" t="s">
        <v>3</v>
      </c>
      <c r="G10" s="165"/>
      <c r="H10" s="165" t="s">
        <v>4</v>
      </c>
    </row>
    <row r="11" spans="1:9" ht="15" customHeight="1" x14ac:dyDescent="0.2">
      <c r="A11" s="165"/>
      <c r="B11" s="165"/>
      <c r="C11" s="165"/>
      <c r="D11" s="165"/>
      <c r="E11" s="165"/>
      <c r="F11" s="165" t="s">
        <v>5</v>
      </c>
      <c r="G11" s="165" t="s">
        <v>6</v>
      </c>
      <c r="H11" s="165"/>
    </row>
    <row r="12" spans="1:9" ht="19.5" customHeight="1" x14ac:dyDescent="0.2">
      <c r="A12" s="165"/>
      <c r="B12" s="165"/>
      <c r="C12" s="165"/>
      <c r="D12" s="165"/>
      <c r="E12" s="165"/>
      <c r="F12" s="165"/>
      <c r="G12" s="165"/>
      <c r="H12" s="165"/>
    </row>
    <row r="13" spans="1:9" ht="30.75" customHeight="1" x14ac:dyDescent="0.2">
      <c r="A13" s="43" t="s">
        <v>33</v>
      </c>
      <c r="B13" s="12" t="s">
        <v>28</v>
      </c>
      <c r="C13" s="49">
        <v>1</v>
      </c>
      <c r="D13" s="49">
        <f>'savivaldybės funkcijos(4)'!E124+'ugd_reikmems(6)'!E41+'kt_ dotacijos (7)'!E64+'biud_ist_pajamos (8)'!E52</f>
        <v>17350.499999999996</v>
      </c>
      <c r="E13" s="135">
        <f t="shared" ref="E13:E40" si="0">SUM(F13,H13)</f>
        <v>17272.5</v>
      </c>
      <c r="F13" s="135">
        <f>'savivaldybės funkcijos(4)'!G124+'ugd_reikmems(6)'!G41+'kt_ dotacijos (7)'!G64+'biud_ist_pajamos (8)'!G52</f>
        <v>17151.5</v>
      </c>
      <c r="G13" s="135">
        <f>'savivaldybės funkcijos(4)'!H124+'ugd_reikmems(6)'!H41+'kt_ dotacijos (7)'!H64+'biud_ist_pajamos (8)'!H52</f>
        <v>14463.100000000004</v>
      </c>
      <c r="H13" s="135">
        <f>'savivaldybės funkcijos(4)'!I124+'ugd_reikmems(6)'!I41+'kt_ dotacijos (7)'!I64+'biud_ist_pajamos (8)'!I52</f>
        <v>121</v>
      </c>
      <c r="I13" s="92"/>
    </row>
    <row r="14" spans="1:9" ht="30.75" customHeight="1" x14ac:dyDescent="0.2">
      <c r="A14" s="44" t="s">
        <v>34</v>
      </c>
      <c r="B14" s="12" t="s">
        <v>52</v>
      </c>
      <c r="C14" s="49">
        <v>2</v>
      </c>
      <c r="D14" s="49">
        <f>'savivaldybės funkcijos(4)'!E125+'kt_ dotacijos (7)'!E65+'likutis (9)'!E22</f>
        <v>12646.599999999997</v>
      </c>
      <c r="E14" s="135">
        <f t="shared" si="0"/>
        <v>10716.7</v>
      </c>
      <c r="F14" s="135">
        <f>'savivaldybės funkcijos(4)'!G125+'kt_ dotacijos (7)'!G65+'likutis (9)'!G22</f>
        <v>1786.7</v>
      </c>
      <c r="G14" s="135">
        <f>'savivaldybės funkcijos(4)'!H125+'kt_ dotacijos (7)'!H65+'likutis (9)'!H22</f>
        <v>136.80000000000001</v>
      </c>
      <c r="H14" s="135">
        <f>'savivaldybės funkcijos(4)'!I125+'kt_ dotacijos (7)'!I65+'likutis (9)'!I22</f>
        <v>8930</v>
      </c>
      <c r="I14" s="92"/>
    </row>
    <row r="15" spans="1:9" ht="30.75" customHeight="1" x14ac:dyDescent="0.2">
      <c r="A15" s="44" t="s">
        <v>35</v>
      </c>
      <c r="B15" s="12" t="s">
        <v>31</v>
      </c>
      <c r="C15" s="49">
        <v>3</v>
      </c>
      <c r="D15" s="49">
        <f>'savivaldybės funkcijos(4)'!E126+'v-f (5)'!F36+'likutis (9)'!E23</f>
        <v>217.8</v>
      </c>
      <c r="E15" s="135">
        <f t="shared" si="0"/>
        <v>165.5</v>
      </c>
      <c r="F15" s="135">
        <f>'savivaldybės funkcijos(4)'!G126+'v-f (5)'!H36+'likutis (9)'!G23</f>
        <v>85.9</v>
      </c>
      <c r="G15" s="135">
        <f>'savivaldybės funkcijos(4)'!H126+'v-f (5)'!I36+'likutis (9)'!H23</f>
        <v>16.399999999999999</v>
      </c>
      <c r="H15" s="135">
        <f>'savivaldybės funkcijos(4)'!I126+'v-f (5)'!J36+'likutis (9)'!I23</f>
        <v>79.599999999999994</v>
      </c>
      <c r="I15" s="92"/>
    </row>
    <row r="16" spans="1:9" ht="30.75" customHeight="1" x14ac:dyDescent="0.2">
      <c r="A16" s="44" t="s">
        <v>36</v>
      </c>
      <c r="B16" s="12" t="s">
        <v>126</v>
      </c>
      <c r="C16" s="49">
        <v>4</v>
      </c>
      <c r="D16" s="136">
        <f>'savivaldybės funkcijos(4)'!E127+'v-f (5)'!F37+'kt_ dotacijos (7)'!E66+'biud_ist_pajamos (8)'!E53+'likutis (9)'!E24</f>
        <v>6211</v>
      </c>
      <c r="E16" s="135">
        <f t="shared" si="0"/>
        <v>6027.3</v>
      </c>
      <c r="F16" s="135">
        <f>'savivaldybės funkcijos(4)'!G127+'v-f (5)'!H37+'kt_ dotacijos (7)'!G66+'biud_ist_pajamos (8)'!G53+'likutis (9)'!G24</f>
        <v>5861.6</v>
      </c>
      <c r="G16" s="135">
        <f>'savivaldybės funkcijos(4)'!H127+'v-f (5)'!I37+'kt_ dotacijos (7)'!H66+'biud_ist_pajamos (8)'!H53+'likutis (9)'!H24</f>
        <v>2169.4</v>
      </c>
      <c r="H16" s="135">
        <f>'savivaldybės funkcijos(4)'!I127+'v-f (5)'!J37+'kt_ dotacijos (7)'!I66+'biud_ist_pajamos (8)'!I53+'likutis (9)'!I24</f>
        <v>165.7</v>
      </c>
      <c r="I16" s="92"/>
    </row>
    <row r="17" spans="1:9" ht="30.75" customHeight="1" x14ac:dyDescent="0.2">
      <c r="A17" s="44" t="s">
        <v>37</v>
      </c>
      <c r="B17" s="12" t="s">
        <v>53</v>
      </c>
      <c r="C17" s="49">
        <v>5</v>
      </c>
      <c r="D17" s="49">
        <f>'savivaldybės funkcijos(4)'!E128+'kt_ dotacijos (7)'!E67+'likutis (9)'!E25</f>
        <v>1693.6</v>
      </c>
      <c r="E17" s="135">
        <f t="shared" si="0"/>
        <v>1128.0999999999999</v>
      </c>
      <c r="F17" s="135">
        <f>'savivaldybės funkcijos(4)'!G128+'kt_ dotacijos (7)'!G67+'likutis (9)'!G25</f>
        <v>1126.0999999999999</v>
      </c>
      <c r="G17" s="135">
        <f>'savivaldybės funkcijos(4)'!H128+'kt_ dotacijos (7)'!H67+'likutis (9)'!H25</f>
        <v>0</v>
      </c>
      <c r="H17" s="135">
        <f>'savivaldybės funkcijos(4)'!I128+'kt_ dotacijos (7)'!I67+'likutis (9)'!I25</f>
        <v>2</v>
      </c>
      <c r="I17" s="92"/>
    </row>
    <row r="18" spans="1:9" ht="30.75" customHeight="1" x14ac:dyDescent="0.2">
      <c r="A18" s="44" t="s">
        <v>40</v>
      </c>
      <c r="B18" s="12" t="s">
        <v>127</v>
      </c>
      <c r="C18" s="49">
        <v>6</v>
      </c>
      <c r="D18" s="136">
        <f>'savivaldybės funkcijos(4)'!E129+'kt_ dotacijos (7)'!E68+'biud_ist_pajamos (8)'!E54</f>
        <v>2517.9999999999995</v>
      </c>
      <c r="E18" s="135">
        <f t="shared" si="0"/>
        <v>2498.5</v>
      </c>
      <c r="F18" s="135">
        <f>'savivaldybės funkcijos(4)'!G129+'kt_ dotacijos (7)'!G68+'biud_ist_pajamos (8)'!G54</f>
        <v>2465.6999999999998</v>
      </c>
      <c r="G18" s="135">
        <f>'savivaldybės funkcijos(4)'!H129+'kt_ dotacijos (7)'!H68+'biud_ist_pajamos (8)'!H54</f>
        <v>1637.1</v>
      </c>
      <c r="H18" s="135">
        <f>'savivaldybės funkcijos(4)'!I129+'kt_ dotacijos (7)'!I68+'biud_ist_pajamos (8)'!I54</f>
        <v>32.799999999999997</v>
      </c>
      <c r="I18" s="92"/>
    </row>
    <row r="19" spans="1:9" ht="30.75" customHeight="1" x14ac:dyDescent="0.2">
      <c r="A19" s="44" t="s">
        <v>38</v>
      </c>
      <c r="B19" s="12" t="s">
        <v>128</v>
      </c>
      <c r="C19" s="49">
        <v>7</v>
      </c>
      <c r="D19" s="49">
        <f>'savivaldybės funkcijos(4)'!E130+'v-f (5)'!F38+'kt_ dotacijos (7)'!E69+'biud_ist_pajamos (8)'!E55</f>
        <v>8331.6</v>
      </c>
      <c r="E19" s="135">
        <f t="shared" si="0"/>
        <v>8178.7</v>
      </c>
      <c r="F19" s="135">
        <f>'savivaldybės funkcijos(4)'!G130+'v-f (5)'!H38+'kt_ dotacijos (7)'!G69+'biud_ist_pajamos (8)'!G55</f>
        <v>6484.4</v>
      </c>
      <c r="G19" s="135">
        <f>'savivaldybės funkcijos(4)'!H130+'v-f (5)'!I38+'kt_ dotacijos (7)'!H69+'biud_ist_pajamos (8)'!H55</f>
        <v>4561.8999999999996</v>
      </c>
      <c r="H19" s="135">
        <f>'savivaldybės funkcijos(4)'!I130+'v-f (5)'!J38+'kt_ dotacijos (7)'!I69+'biud_ist_pajamos (8)'!I55</f>
        <v>1694.3000000000002</v>
      </c>
      <c r="I19" s="92"/>
    </row>
    <row r="20" spans="1:9" ht="30.75" customHeight="1" x14ac:dyDescent="0.2">
      <c r="A20" s="44" t="s">
        <v>39</v>
      </c>
      <c r="B20" s="12" t="s">
        <v>129</v>
      </c>
      <c r="C20" s="49">
        <v>8</v>
      </c>
      <c r="D20" s="49">
        <f>'savivaldybės funkcijos(4)'!E131+'kt_ dotacijos (7)'!E70</f>
        <v>5756.1</v>
      </c>
      <c r="E20" s="135">
        <f t="shared" si="0"/>
        <v>5689.3</v>
      </c>
      <c r="F20" s="135">
        <f>'savivaldybės funkcijos(4)'!G131+'kt_ dotacijos (7)'!G70</f>
        <v>1674.3999999999999</v>
      </c>
      <c r="G20" s="135">
        <f>'savivaldybės funkcijos(4)'!H131+'kt_ dotacijos (7)'!H70</f>
        <v>0</v>
      </c>
      <c r="H20" s="135">
        <f>'savivaldybės funkcijos(4)'!I131+'kt_ dotacijos (7)'!I70</f>
        <v>4014.9</v>
      </c>
      <c r="I20" s="92"/>
    </row>
    <row r="21" spans="1:9" ht="18.75" customHeight="1" x14ac:dyDescent="0.2">
      <c r="A21" s="226" t="s">
        <v>185</v>
      </c>
      <c r="B21" s="227"/>
      <c r="C21" s="56">
        <v>9</v>
      </c>
      <c r="D21" s="56">
        <f>SUM(D13:D20)</f>
        <v>54725.19999999999</v>
      </c>
      <c r="E21" s="93">
        <f t="shared" si="0"/>
        <v>51676.600000000006</v>
      </c>
      <c r="F21" s="93">
        <f>SUM(F13:F20)</f>
        <v>36636.300000000003</v>
      </c>
      <c r="G21" s="93">
        <f>SUM(G13:G20)</f>
        <v>22984.700000000004</v>
      </c>
      <c r="H21" s="93">
        <f>SUM(H13:H20)</f>
        <v>15040.300000000001</v>
      </c>
      <c r="I21" s="92"/>
    </row>
    <row r="22" spans="1:9" hidden="1" x14ac:dyDescent="0.2">
      <c r="A22" s="13"/>
      <c r="B22" s="14"/>
      <c r="C22" s="50"/>
      <c r="D22" s="50" t="e">
        <f>'savivaldybės funkcijos(4)'!E133+'v-f (5)'!F43+'kt_ dotacijos (7)'!#REF!+#REF!</f>
        <v>#REF!</v>
      </c>
      <c r="E22" s="135" t="e">
        <f t="shared" si="0"/>
        <v>#REF!</v>
      </c>
      <c r="F22" s="135" t="e">
        <f>'savivaldybės funkcijos(4)'!G133+'v-f (5)'!H43+'kt_ dotacijos (7)'!#REF!+#REF!</f>
        <v>#REF!</v>
      </c>
      <c r="G22" s="93" t="e">
        <f>#N/A</f>
        <v>#N/A</v>
      </c>
      <c r="H22" s="93" t="e">
        <f>#N/A</f>
        <v>#N/A</v>
      </c>
      <c r="I22" s="92"/>
    </row>
    <row r="23" spans="1:9" hidden="1" x14ac:dyDescent="0.2">
      <c r="A23" s="13"/>
      <c r="B23" s="14"/>
      <c r="C23" s="50"/>
      <c r="D23" s="50" t="e">
        <f>'savivaldybės funkcijos(4)'!E134+'v-f (5)'!F44+'kt_ dotacijos (7)'!E72+#REF!</f>
        <v>#REF!</v>
      </c>
      <c r="E23" s="135" t="e">
        <f t="shared" si="0"/>
        <v>#REF!</v>
      </c>
      <c r="F23" s="135" t="e">
        <f>'savivaldybės funkcijos(4)'!G134+'v-f (5)'!H44+'kt_ dotacijos (7)'!G72+#REF!</f>
        <v>#REF!</v>
      </c>
      <c r="G23" s="93" t="e">
        <f>#N/A</f>
        <v>#N/A</v>
      </c>
      <c r="H23" s="93" t="e">
        <f>#N/A</f>
        <v>#N/A</v>
      </c>
      <c r="I23" s="92"/>
    </row>
    <row r="24" spans="1:9" hidden="1" x14ac:dyDescent="0.2">
      <c r="A24" s="13"/>
      <c r="B24" s="14"/>
      <c r="C24" s="50"/>
      <c r="D24" s="50" t="e">
        <f>'savivaldybės funkcijos(4)'!#REF!+'v-f (5)'!F45+'kt_ dotacijos (7)'!E73+#REF!</f>
        <v>#REF!</v>
      </c>
      <c r="E24" s="135" t="e">
        <f t="shared" si="0"/>
        <v>#REF!</v>
      </c>
      <c r="F24" s="135" t="e">
        <f>'savivaldybės funkcijos(4)'!#REF!+'v-f (5)'!H45+'kt_ dotacijos (7)'!G73+#REF!</f>
        <v>#REF!</v>
      </c>
      <c r="G24" s="93" t="e">
        <f>#N/A</f>
        <v>#N/A</v>
      </c>
      <c r="H24" s="93" t="e">
        <f>#N/A</f>
        <v>#N/A</v>
      </c>
      <c r="I24" s="92"/>
    </row>
    <row r="25" spans="1:9" hidden="1" x14ac:dyDescent="0.2">
      <c r="A25" s="13"/>
      <c r="B25" s="14"/>
      <c r="C25" s="50"/>
      <c r="D25" s="50" t="e">
        <f>'savivaldybės funkcijos(4)'!#REF!+'v-f (5)'!F46+'kt_ dotacijos (7)'!E74+#REF!</f>
        <v>#REF!</v>
      </c>
      <c r="E25" s="135" t="e">
        <f t="shared" si="0"/>
        <v>#REF!</v>
      </c>
      <c r="F25" s="135" t="e">
        <f>'savivaldybės funkcijos(4)'!#REF!+'v-f (5)'!H46+'kt_ dotacijos (7)'!G74+#REF!</f>
        <v>#REF!</v>
      </c>
      <c r="G25" s="93" t="e">
        <f>#N/A</f>
        <v>#N/A</v>
      </c>
      <c r="H25" s="93" t="e">
        <f>#N/A</f>
        <v>#N/A</v>
      </c>
      <c r="I25" s="92"/>
    </row>
    <row r="26" spans="1:9" hidden="1" x14ac:dyDescent="0.2">
      <c r="A26" s="13"/>
      <c r="B26" s="14"/>
      <c r="C26" s="50"/>
      <c r="D26" s="50" t="e">
        <f>'savivaldybės funkcijos(4)'!#REF!+'v-f (5)'!F47+'kt_ dotacijos (7)'!E75+#REF!</f>
        <v>#REF!</v>
      </c>
      <c r="E26" s="135" t="e">
        <f t="shared" si="0"/>
        <v>#REF!</v>
      </c>
      <c r="F26" s="135" t="e">
        <f>'savivaldybės funkcijos(4)'!#REF!+'v-f (5)'!H47+'kt_ dotacijos (7)'!G75+#REF!</f>
        <v>#REF!</v>
      </c>
      <c r="G26" s="93" t="e">
        <f>#N/A</f>
        <v>#N/A</v>
      </c>
      <c r="H26" s="93" t="e">
        <f>#N/A</f>
        <v>#N/A</v>
      </c>
      <c r="I26" s="92"/>
    </row>
    <row r="27" spans="1:9" hidden="1" x14ac:dyDescent="0.2">
      <c r="A27" s="13"/>
      <c r="B27" s="14"/>
      <c r="C27" s="50"/>
      <c r="D27" s="50" t="e">
        <f>'savivaldybės funkcijos(4)'!#REF!+'v-f (5)'!F48+'kt_ dotacijos (7)'!E76+#REF!</f>
        <v>#REF!</v>
      </c>
      <c r="E27" s="135" t="e">
        <f t="shared" si="0"/>
        <v>#REF!</v>
      </c>
      <c r="F27" s="135" t="e">
        <f>'savivaldybės funkcijos(4)'!#REF!+'v-f (5)'!H48+'kt_ dotacijos (7)'!G76+#REF!</f>
        <v>#REF!</v>
      </c>
      <c r="G27" s="93" t="e">
        <f>#N/A</f>
        <v>#N/A</v>
      </c>
      <c r="H27" s="93" t="e">
        <f>#N/A</f>
        <v>#N/A</v>
      </c>
      <c r="I27" s="92"/>
    </row>
    <row r="28" spans="1:9" hidden="1" x14ac:dyDescent="0.2">
      <c r="A28" s="13"/>
      <c r="B28" s="14"/>
      <c r="C28" s="50"/>
      <c r="D28" s="50" t="e">
        <f>'savivaldybės funkcijos(4)'!#REF!+'v-f (5)'!F49+'kt_ dotacijos (7)'!E77+#REF!</f>
        <v>#REF!</v>
      </c>
      <c r="E28" s="135" t="e">
        <f t="shared" si="0"/>
        <v>#REF!</v>
      </c>
      <c r="F28" s="135" t="e">
        <f>'savivaldybės funkcijos(4)'!#REF!+'v-f (5)'!H49+'kt_ dotacijos (7)'!G77+#REF!</f>
        <v>#REF!</v>
      </c>
      <c r="G28" s="93" t="e">
        <f>#N/A</f>
        <v>#N/A</v>
      </c>
      <c r="H28" s="93" t="e">
        <f>#N/A</f>
        <v>#N/A</v>
      </c>
      <c r="I28" s="92"/>
    </row>
    <row r="29" spans="1:9" hidden="1" x14ac:dyDescent="0.2">
      <c r="A29" s="13"/>
      <c r="B29" s="14"/>
      <c r="C29" s="50"/>
      <c r="D29" s="50" t="e">
        <f>'savivaldybės funkcijos(4)'!#REF!+'v-f (5)'!F50+'kt_ dotacijos (7)'!E78+#REF!</f>
        <v>#REF!</v>
      </c>
      <c r="E29" s="135" t="e">
        <f t="shared" si="0"/>
        <v>#REF!</v>
      </c>
      <c r="F29" s="135" t="e">
        <f>'savivaldybės funkcijos(4)'!#REF!+'v-f (5)'!H50+'kt_ dotacijos (7)'!G78+#REF!</f>
        <v>#REF!</v>
      </c>
      <c r="G29" s="93" t="e">
        <f>#N/A</f>
        <v>#N/A</v>
      </c>
      <c r="H29" s="93" t="e">
        <f>#N/A</f>
        <v>#N/A</v>
      </c>
      <c r="I29" s="92"/>
    </row>
    <row r="30" spans="1:9" hidden="1" x14ac:dyDescent="0.2">
      <c r="A30" s="13"/>
      <c r="B30" s="14"/>
      <c r="C30" s="50"/>
      <c r="D30" s="50" t="e">
        <f>'savivaldybės funkcijos(4)'!#REF!+'v-f (5)'!F51+'kt_ dotacijos (7)'!E79+#REF!</f>
        <v>#REF!</v>
      </c>
      <c r="E30" s="135" t="e">
        <f t="shared" si="0"/>
        <v>#REF!</v>
      </c>
      <c r="F30" s="135" t="e">
        <f>'savivaldybės funkcijos(4)'!#REF!+'v-f (5)'!H51+'kt_ dotacijos (7)'!G79+#REF!</f>
        <v>#REF!</v>
      </c>
      <c r="G30" s="93" t="e">
        <f>#N/A</f>
        <v>#N/A</v>
      </c>
      <c r="H30" s="93" t="e">
        <f>#N/A</f>
        <v>#N/A</v>
      </c>
      <c r="I30" s="92"/>
    </row>
    <row r="31" spans="1:9" hidden="1" x14ac:dyDescent="0.2">
      <c r="A31" s="13"/>
      <c r="B31" s="14"/>
      <c r="C31" s="50"/>
      <c r="D31" s="50" t="e">
        <f>'savivaldybės funkcijos(4)'!#REF!+'v-f (5)'!F52+'kt_ dotacijos (7)'!E80+#REF!</f>
        <v>#REF!</v>
      </c>
      <c r="E31" s="135" t="e">
        <f t="shared" si="0"/>
        <v>#REF!</v>
      </c>
      <c r="F31" s="135" t="e">
        <f>'savivaldybės funkcijos(4)'!#REF!+'v-f (5)'!H52+'kt_ dotacijos (7)'!G80+#REF!</f>
        <v>#REF!</v>
      </c>
      <c r="G31" s="93" t="e">
        <f>#N/A</f>
        <v>#N/A</v>
      </c>
      <c r="H31" s="93" t="e">
        <f>#N/A</f>
        <v>#N/A</v>
      </c>
      <c r="I31" s="92"/>
    </row>
    <row r="32" spans="1:9" hidden="1" x14ac:dyDescent="0.2">
      <c r="A32" s="13"/>
      <c r="B32" s="14"/>
      <c r="C32" s="50"/>
      <c r="D32" s="50" t="e">
        <f>'savivaldybės funkcijos(4)'!#REF!+'v-f (5)'!F53+'kt_ dotacijos (7)'!E81+#REF!</f>
        <v>#REF!</v>
      </c>
      <c r="E32" s="135" t="e">
        <f t="shared" si="0"/>
        <v>#REF!</v>
      </c>
      <c r="F32" s="135" t="e">
        <f>'savivaldybės funkcijos(4)'!#REF!+'v-f (5)'!H53+'kt_ dotacijos (7)'!G81+#REF!</f>
        <v>#REF!</v>
      </c>
      <c r="G32" s="93" t="e">
        <f>#N/A</f>
        <v>#N/A</v>
      </c>
      <c r="H32" s="93" t="e">
        <f>#N/A</f>
        <v>#N/A</v>
      </c>
      <c r="I32" s="92"/>
    </row>
    <row r="33" spans="1:9" hidden="1" x14ac:dyDescent="0.2">
      <c r="A33" s="13"/>
      <c r="B33" s="14"/>
      <c r="C33" s="50"/>
      <c r="D33" s="50" t="e">
        <f>'savivaldybės funkcijos(4)'!#REF!+'v-f (5)'!F54+'kt_ dotacijos (7)'!E82+#REF!</f>
        <v>#REF!</v>
      </c>
      <c r="E33" s="135" t="e">
        <f t="shared" si="0"/>
        <v>#REF!</v>
      </c>
      <c r="F33" s="135" t="e">
        <f>'savivaldybės funkcijos(4)'!#REF!+'v-f (5)'!H54+'kt_ dotacijos (7)'!G82+#REF!</f>
        <v>#REF!</v>
      </c>
      <c r="G33" s="93" t="e">
        <f>#N/A</f>
        <v>#N/A</v>
      </c>
      <c r="H33" s="93" t="e">
        <f>#N/A</f>
        <v>#N/A</v>
      </c>
      <c r="I33" s="92"/>
    </row>
    <row r="34" spans="1:9" hidden="1" x14ac:dyDescent="0.2">
      <c r="A34" s="13"/>
      <c r="B34" s="14"/>
      <c r="C34" s="50"/>
      <c r="D34" s="50" t="e">
        <f>'savivaldybės funkcijos(4)'!#REF!+'v-f (5)'!F55+'kt_ dotacijos (7)'!E83+#REF!</f>
        <v>#REF!</v>
      </c>
      <c r="E34" s="135" t="e">
        <f t="shared" si="0"/>
        <v>#REF!</v>
      </c>
      <c r="F34" s="135" t="e">
        <f>'savivaldybės funkcijos(4)'!#REF!+'v-f (5)'!H55+'kt_ dotacijos (7)'!G83+#REF!</f>
        <v>#REF!</v>
      </c>
      <c r="G34" s="93" t="e">
        <f>#N/A</f>
        <v>#N/A</v>
      </c>
      <c r="H34" s="93" t="e">
        <f>#N/A</f>
        <v>#N/A</v>
      </c>
      <c r="I34" s="92"/>
    </row>
    <row r="35" spans="1:9" hidden="1" x14ac:dyDescent="0.2">
      <c r="A35" s="13"/>
      <c r="B35" s="14"/>
      <c r="C35" s="50"/>
      <c r="D35" s="50" t="e">
        <f>'savivaldybės funkcijos(4)'!#REF!+'v-f (5)'!F56+'kt_ dotacijos (7)'!E84+#REF!</f>
        <v>#REF!</v>
      </c>
      <c r="E35" s="135" t="e">
        <f t="shared" si="0"/>
        <v>#REF!</v>
      </c>
      <c r="F35" s="135" t="e">
        <f>'savivaldybės funkcijos(4)'!#REF!+'v-f (5)'!H56+'kt_ dotacijos (7)'!G84+#REF!</f>
        <v>#REF!</v>
      </c>
      <c r="G35" s="93" t="e">
        <f>#N/A</f>
        <v>#N/A</v>
      </c>
      <c r="H35" s="93" t="e">
        <f>#N/A</f>
        <v>#N/A</v>
      </c>
      <c r="I35" s="92"/>
    </row>
    <row r="36" spans="1:9" hidden="1" x14ac:dyDescent="0.2">
      <c r="A36" s="13"/>
      <c r="B36" s="14"/>
      <c r="C36" s="50"/>
      <c r="D36" s="50" t="e">
        <f>'savivaldybės funkcijos(4)'!#REF!+'v-f (5)'!F57+'kt_ dotacijos (7)'!E85+#REF!</f>
        <v>#REF!</v>
      </c>
      <c r="E36" s="135" t="e">
        <f t="shared" si="0"/>
        <v>#REF!</v>
      </c>
      <c r="F36" s="135" t="e">
        <f>'savivaldybės funkcijos(4)'!#REF!+'v-f (5)'!H57+'kt_ dotacijos (7)'!G85+#REF!</f>
        <v>#REF!</v>
      </c>
      <c r="G36" s="93" t="e">
        <f>#N/A</f>
        <v>#N/A</v>
      </c>
      <c r="H36" s="93" t="e">
        <f>#N/A</f>
        <v>#N/A</v>
      </c>
      <c r="I36" s="92"/>
    </row>
    <row r="37" spans="1:9" hidden="1" x14ac:dyDescent="0.2">
      <c r="A37" s="13"/>
      <c r="B37" s="14"/>
      <c r="C37" s="50"/>
      <c r="D37" s="50" t="e">
        <f>'savivaldybės funkcijos(4)'!#REF!+'v-f (5)'!F58+'kt_ dotacijos (7)'!E86+#REF!</f>
        <v>#REF!</v>
      </c>
      <c r="E37" s="135" t="e">
        <f t="shared" si="0"/>
        <v>#REF!</v>
      </c>
      <c r="F37" s="135" t="e">
        <f>'savivaldybės funkcijos(4)'!#REF!+'v-f (5)'!H58+'kt_ dotacijos (7)'!G86+#REF!</f>
        <v>#REF!</v>
      </c>
      <c r="G37" s="93" t="e">
        <f>#N/A</f>
        <v>#N/A</v>
      </c>
      <c r="H37" s="93" t="e">
        <f>#N/A</f>
        <v>#N/A</v>
      </c>
      <c r="I37" s="92"/>
    </row>
    <row r="38" spans="1:9" hidden="1" x14ac:dyDescent="0.2">
      <c r="A38" s="13"/>
      <c r="B38" s="14"/>
      <c r="C38" s="50"/>
      <c r="D38" s="50" t="e">
        <f>'savivaldybės funkcijos(4)'!#REF!+'v-f (5)'!F59+'kt_ dotacijos (7)'!E87+#REF!</f>
        <v>#REF!</v>
      </c>
      <c r="E38" s="135" t="e">
        <f t="shared" si="0"/>
        <v>#REF!</v>
      </c>
      <c r="F38" s="137" t="e">
        <f>'savivaldybės funkcijos(4)'!#REF!+'v-f (5)'!H59+'kt_ dotacijos (7)'!G87+#REF!</f>
        <v>#REF!</v>
      </c>
      <c r="G38" s="138" t="e">
        <f>#N/A</f>
        <v>#N/A</v>
      </c>
      <c r="H38" s="138" t="e">
        <f>#N/A</f>
        <v>#N/A</v>
      </c>
      <c r="I38" s="92"/>
    </row>
    <row r="39" spans="1:9" ht="18.75" customHeight="1" x14ac:dyDescent="0.2">
      <c r="A39" s="222" t="s">
        <v>339</v>
      </c>
      <c r="B39" s="222"/>
      <c r="C39" s="43">
        <v>10</v>
      </c>
      <c r="D39" s="43">
        <f>'savivaldybės funkcijos(4)'!E133</f>
        <v>1170.9000000000001</v>
      </c>
      <c r="E39" s="135">
        <f t="shared" si="0"/>
        <v>1170.7</v>
      </c>
      <c r="F39" s="135">
        <f>'savivaldybės funkcijos(4)'!G133</f>
        <v>0</v>
      </c>
      <c r="G39" s="135">
        <f>'savivaldybės funkcijos(4)'!H133</f>
        <v>0</v>
      </c>
      <c r="H39" s="135">
        <f>'savivaldybės funkcijos(4)'!I133</f>
        <v>1170.7</v>
      </c>
      <c r="I39" s="92"/>
    </row>
    <row r="40" spans="1:9" ht="18.75" customHeight="1" x14ac:dyDescent="0.2">
      <c r="A40" s="225" t="s">
        <v>211</v>
      </c>
      <c r="B40" s="225"/>
      <c r="C40" s="58">
        <v>11</v>
      </c>
      <c r="D40" s="58">
        <f>D21-D39</f>
        <v>53554.299999999988</v>
      </c>
      <c r="E40" s="139">
        <f t="shared" si="0"/>
        <v>50505.9</v>
      </c>
      <c r="F40" s="58">
        <f>F21-F39</f>
        <v>36636.300000000003</v>
      </c>
      <c r="G40" s="93">
        <f>G21-G39</f>
        <v>22984.700000000004</v>
      </c>
      <c r="H40" s="58">
        <f>H21-H39</f>
        <v>13869.6</v>
      </c>
      <c r="I40" s="92"/>
    </row>
    <row r="41" spans="1:9" x14ac:dyDescent="0.2">
      <c r="B41" s="57"/>
      <c r="E41" s="29"/>
      <c r="G41" s="30"/>
      <c r="I41" s="92"/>
    </row>
    <row r="42" spans="1:9" x14ac:dyDescent="0.2">
      <c r="E42" s="29"/>
    </row>
    <row r="43" spans="1:9" x14ac:dyDescent="0.2">
      <c r="E43" s="29"/>
    </row>
  </sheetData>
  <mergeCells count="20">
    <mergeCell ref="A40:B40"/>
    <mergeCell ref="A39:B39"/>
    <mergeCell ref="F9:H9"/>
    <mergeCell ref="G11:G12"/>
    <mergeCell ref="F11:F12"/>
    <mergeCell ref="A21:B21"/>
    <mergeCell ref="E9:E12"/>
    <mergeCell ref="F10:G10"/>
    <mergeCell ref="H10:H12"/>
    <mergeCell ref="B8:B12"/>
    <mergeCell ref="C8:C12"/>
    <mergeCell ref="A8:A12"/>
    <mergeCell ref="D8:D12"/>
    <mergeCell ref="G7:H7"/>
    <mergeCell ref="E8:H8"/>
    <mergeCell ref="E1:H1"/>
    <mergeCell ref="E2:H2"/>
    <mergeCell ref="E3:H3"/>
    <mergeCell ref="E4:H4"/>
    <mergeCell ref="A6:H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10</vt:i4>
      </vt:variant>
    </vt:vector>
  </HeadingPairs>
  <TitlesOfParts>
    <vt:vector size="19" baseType="lpstr">
      <vt:lpstr>pajamos (2)</vt:lpstr>
      <vt:lpstr> imokos(3)</vt:lpstr>
      <vt:lpstr>savivaldybės funkcijos(4)</vt:lpstr>
      <vt:lpstr>v-f (5)</vt:lpstr>
      <vt:lpstr>ugd_reikmems(6)</vt:lpstr>
      <vt:lpstr>kt_ dotacijos (7)</vt:lpstr>
      <vt:lpstr>biud_ist_pajamos (8)</vt:lpstr>
      <vt:lpstr>likutis (9)</vt:lpstr>
      <vt:lpstr>programos(10)</vt:lpstr>
      <vt:lpstr>'ugd_reikmems(6)'!Print_Area</vt:lpstr>
      <vt:lpstr>'v-f (5)'!Print_Area</vt:lpstr>
      <vt:lpstr>' imokos(3)'!Print_Titles</vt:lpstr>
      <vt:lpstr>'biud_ist_pajamos (8)'!Print_Titles</vt:lpstr>
      <vt:lpstr>'kt_ dotacijos (7)'!Print_Titles</vt:lpstr>
      <vt:lpstr>'likutis (9)'!Print_Titles</vt:lpstr>
      <vt:lpstr>'pajamos (2)'!Print_Titles</vt:lpstr>
      <vt:lpstr>'savivaldybės funkcijos(4)'!Print_Titles</vt:lpstr>
      <vt:lpstr>'ugd_reikmems(6)'!Print_Titles</vt:lpstr>
      <vt:lpstr>'v-f (5)'!Print_Titles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2021-07-30T04:43:59Z</cp:lastPrinted>
  <dcterms:created xsi:type="dcterms:W3CDTF">2002-11-07T10:01:21Z</dcterms:created>
  <dcterms:modified xsi:type="dcterms:W3CDTF">2021-07-30T04:44:04Z</dcterms:modified>
</cp:coreProperties>
</file>