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040" windowHeight="9390" activeTab="8"/>
  </bookViews>
  <sheets>
    <sheet name="pajamos (2)" sheetId="11" r:id="rId1"/>
    <sheet name=" imokos(3)" sheetId="12" r:id="rId2"/>
    <sheet name="savivaldybės funkcijos(4)" sheetId="24" r:id="rId3"/>
    <sheet name="v-f (5)" sheetId="20" r:id="rId4"/>
    <sheet name="ugd_reikmems(6)" sheetId="17" r:id="rId5"/>
    <sheet name="kt_ dotacijos (7)" sheetId="21" r:id="rId6"/>
    <sheet name="biud_ist_pajamos (8)" sheetId="33" r:id="rId7"/>
    <sheet name="likutis (9)" sheetId="29" r:id="rId8"/>
    <sheet name="programos(10)" sheetId="6" r:id="rId9"/>
  </sheets>
  <definedNames>
    <definedName name="_xlnm.Print_Area" localSheetId="4">'ugd_reikmems(6)'!$A$1:$J$37</definedName>
    <definedName name="_xlnm.Print_Titles" localSheetId="1">' imokos(3)'!$8:$8</definedName>
    <definedName name="_xlnm.Print_Titles" localSheetId="6">'biud_ist_pajamos (8)'!$9:$12</definedName>
    <definedName name="_xlnm.Print_Titles" localSheetId="5">'kt_ dotacijos (7)'!$9:$12</definedName>
    <definedName name="_xlnm.Print_Titles" localSheetId="7">'likutis (9)'!$9:$12</definedName>
    <definedName name="_xlnm.Print_Titles" localSheetId="0">'pajamos (2)'!$8:$8</definedName>
    <definedName name="_xlnm.Print_Titles" localSheetId="2">'savivaldybės funkcijos(4)'!$9:$12</definedName>
    <definedName name="_xlnm.Print_Titles" localSheetId="4">'ugd_reikmems(6)'!$9:$11</definedName>
    <definedName name="_xlnm.Print_Titles" localSheetId="3">'v-f (5)'!$9:$12</definedName>
  </definedNames>
  <calcPr calcId="145621"/>
</workbook>
</file>

<file path=xl/calcChain.xml><?xml version="1.0" encoding="utf-8"?>
<calcChain xmlns="http://schemas.openxmlformats.org/spreadsheetml/2006/main">
  <c r="F33" i="17" l="1"/>
  <c r="I29" i="21" l="1"/>
  <c r="H35" i="29" l="1"/>
  <c r="I35" i="29"/>
  <c r="G35" i="29"/>
  <c r="H29" i="21"/>
  <c r="H76" i="21" s="1"/>
  <c r="I76" i="21"/>
  <c r="I107" i="24"/>
  <c r="H107" i="24"/>
  <c r="G107" i="24"/>
  <c r="I77" i="21"/>
  <c r="H77" i="21"/>
  <c r="G77" i="21"/>
  <c r="F107" i="24" l="1"/>
  <c r="I80" i="21"/>
  <c r="H80" i="21"/>
  <c r="G80" i="21"/>
  <c r="E80" i="21"/>
  <c r="E35" i="29" l="1"/>
  <c r="H14" i="6"/>
  <c r="G14" i="6"/>
  <c r="E37" i="17"/>
  <c r="E75" i="21"/>
  <c r="E107" i="24"/>
  <c r="E29" i="21"/>
  <c r="H49" i="33"/>
  <c r="I49" i="33"/>
  <c r="G49" i="33"/>
  <c r="H40" i="29"/>
  <c r="I40" i="29"/>
  <c r="G40" i="29"/>
  <c r="H39" i="29"/>
  <c r="I39" i="29"/>
  <c r="G39" i="29"/>
  <c r="H38" i="29"/>
  <c r="I38" i="29"/>
  <c r="G38" i="29"/>
  <c r="H37" i="29"/>
  <c r="I37" i="29"/>
  <c r="G37" i="29"/>
  <c r="H36" i="29"/>
  <c r="I36" i="29"/>
  <c r="G36" i="29"/>
  <c r="H34" i="29"/>
  <c r="I34" i="29"/>
  <c r="G34" i="29"/>
  <c r="E40" i="29"/>
  <c r="E39" i="29"/>
  <c r="E38" i="29"/>
  <c r="E37" i="29"/>
  <c r="E36" i="29"/>
  <c r="E34" i="29"/>
  <c r="I52" i="33" l="1"/>
  <c r="H52" i="33"/>
  <c r="I51" i="33"/>
  <c r="H51" i="33"/>
  <c r="I50" i="33"/>
  <c r="H50" i="33"/>
  <c r="F13" i="33" l="1"/>
  <c r="D11" i="12"/>
  <c r="D20" i="12"/>
  <c r="F39" i="21" l="1"/>
  <c r="F40" i="21"/>
  <c r="F41" i="21"/>
  <c r="F42" i="21"/>
  <c r="F43" i="21"/>
  <c r="F44" i="21"/>
  <c r="F45" i="21"/>
  <c r="F46" i="21"/>
  <c r="G75" i="21" l="1"/>
  <c r="I75" i="21" l="1"/>
  <c r="H75" i="21"/>
  <c r="F14" i="21" l="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74" i="21"/>
  <c r="E77" i="21"/>
  <c r="E81" i="21"/>
  <c r="E79" i="21"/>
  <c r="E78" i="21"/>
  <c r="E76" i="21"/>
  <c r="D14" i="6" s="1"/>
  <c r="G29" i="21"/>
  <c r="E38" i="20"/>
  <c r="E37" i="20"/>
  <c r="E36" i="20"/>
  <c r="E39" i="20" l="1"/>
  <c r="G76" i="21"/>
  <c r="F14" i="6" s="1"/>
  <c r="E82" i="21"/>
  <c r="F99" i="24" l="1"/>
  <c r="F100" i="24"/>
  <c r="F101" i="24"/>
  <c r="F102" i="24"/>
  <c r="F103" i="24"/>
  <c r="F104" i="24"/>
  <c r="F105" i="24"/>
  <c r="F57" i="24"/>
  <c r="F91" i="24"/>
  <c r="F14" i="24"/>
  <c r="F43" i="24"/>
  <c r="E115" i="24" l="1"/>
  <c r="D39" i="6" s="1"/>
  <c r="I115" i="24"/>
  <c r="E109" i="24"/>
  <c r="G109" i="24"/>
  <c r="H109" i="24"/>
  <c r="I109" i="24"/>
  <c r="E113" i="24"/>
  <c r="D20" i="6" s="1"/>
  <c r="E112" i="24"/>
  <c r="H112" i="24"/>
  <c r="I112" i="24"/>
  <c r="G112" i="24"/>
  <c r="E111" i="24"/>
  <c r="E110" i="24"/>
  <c r="D17" i="6" s="1"/>
  <c r="E108" i="24"/>
  <c r="D15" i="6" s="1"/>
  <c r="H106" i="24"/>
  <c r="I106" i="24"/>
  <c r="E106" i="24"/>
  <c r="G106" i="24"/>
  <c r="E54" i="24"/>
  <c r="F29" i="29"/>
  <c r="E114" i="24" l="1"/>
  <c r="E116" i="24" s="1"/>
  <c r="F26" i="29" l="1"/>
  <c r="F27" i="29"/>
  <c r="F28" i="29"/>
  <c r="F30" i="29"/>
  <c r="F31" i="29"/>
  <c r="F32" i="29"/>
  <c r="F33" i="29"/>
  <c r="E41" i="29" l="1"/>
  <c r="F47" i="33" l="1"/>
  <c r="E52" i="33" l="1"/>
  <c r="D19" i="6" s="1"/>
  <c r="G52" i="33"/>
  <c r="E51" i="33"/>
  <c r="D18" i="6" s="1"/>
  <c r="E50" i="33"/>
  <c r="D16" i="6" s="1"/>
  <c r="E49" i="33"/>
  <c r="E53" i="33" l="1"/>
  <c r="D13" i="6"/>
  <c r="D21" i="6" s="1"/>
  <c r="D40" i="6" s="1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4" i="17"/>
  <c r="F35" i="17"/>
  <c r="F36" i="17"/>
  <c r="F12" i="17"/>
  <c r="F37" i="17" l="1"/>
  <c r="D43" i="12"/>
  <c r="D42" i="12"/>
  <c r="D41" i="12"/>
  <c r="D40" i="12"/>
  <c r="D39" i="12"/>
  <c r="D38" i="12"/>
  <c r="C44" i="12" l="1"/>
  <c r="D16" i="11" l="1"/>
  <c r="D92" i="11" s="1"/>
  <c r="C16" i="11"/>
  <c r="C92" i="11" s="1"/>
  <c r="F20" i="29" l="1"/>
  <c r="F30" i="21" l="1"/>
  <c r="G79" i="21"/>
  <c r="H78" i="21"/>
  <c r="I78" i="21"/>
  <c r="G78" i="21"/>
  <c r="F49" i="21"/>
  <c r="F14" i="29"/>
  <c r="H81" i="21"/>
  <c r="I81" i="21"/>
  <c r="J81" i="21"/>
  <c r="H79" i="21"/>
  <c r="I79" i="21"/>
  <c r="H38" i="20"/>
  <c r="G19" i="6" s="1"/>
  <c r="I38" i="20"/>
  <c r="H19" i="6" s="1"/>
  <c r="H37" i="20"/>
  <c r="I37" i="20"/>
  <c r="H36" i="20"/>
  <c r="I36" i="20"/>
  <c r="G38" i="20"/>
  <c r="G37" i="20"/>
  <c r="J79" i="21"/>
  <c r="F56" i="21"/>
  <c r="F55" i="21"/>
  <c r="F54" i="21"/>
  <c r="F53" i="21"/>
  <c r="F52" i="21"/>
  <c r="F51" i="21"/>
  <c r="F50" i="21"/>
  <c r="F112" i="24"/>
  <c r="F52" i="24"/>
  <c r="F76" i="24"/>
  <c r="F22" i="24"/>
  <c r="F40" i="29"/>
  <c r="F16" i="20"/>
  <c r="F48" i="21"/>
  <c r="F24" i="29"/>
  <c r="F39" i="29"/>
  <c r="F23" i="29"/>
  <c r="F25" i="29"/>
  <c r="F13" i="29"/>
  <c r="F73" i="24"/>
  <c r="G81" i="21"/>
  <c r="F57" i="21"/>
  <c r="F35" i="21"/>
  <c r="F35" i="24"/>
  <c r="F36" i="24"/>
  <c r="F47" i="21"/>
  <c r="F95" i="24"/>
  <c r="G113" i="24"/>
  <c r="G50" i="33"/>
  <c r="F37" i="21"/>
  <c r="F33" i="21"/>
  <c r="F31" i="21"/>
  <c r="F16" i="29"/>
  <c r="F15" i="29"/>
  <c r="G37" i="17"/>
  <c r="F13" i="6" s="1"/>
  <c r="H37" i="17"/>
  <c r="G13" i="6" s="1"/>
  <c r="I37" i="17"/>
  <c r="H13" i="6" s="1"/>
  <c r="E44" i="12"/>
  <c r="F44" i="12"/>
  <c r="G44" i="12"/>
  <c r="F89" i="24"/>
  <c r="F84" i="24"/>
  <c r="F81" i="24"/>
  <c r="F34" i="20"/>
  <c r="F27" i="20"/>
  <c r="D10" i="12"/>
  <c r="D12" i="12"/>
  <c r="D13" i="12"/>
  <c r="D14" i="12"/>
  <c r="D15" i="12"/>
  <c r="D16" i="12"/>
  <c r="D17" i="12"/>
  <c r="D18" i="12"/>
  <c r="D19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9" i="12"/>
  <c r="F13" i="20"/>
  <c r="G54" i="24"/>
  <c r="G51" i="33"/>
  <c r="F48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9" i="33"/>
  <c r="F28" i="33"/>
  <c r="F27" i="33"/>
  <c r="F26" i="33"/>
  <c r="F25" i="33"/>
  <c r="F24" i="33"/>
  <c r="F23" i="33"/>
  <c r="F22" i="33"/>
  <c r="F21" i="33"/>
  <c r="F20" i="33"/>
  <c r="F19" i="33"/>
  <c r="F18" i="33"/>
  <c r="F17" i="33"/>
  <c r="F16" i="33"/>
  <c r="F15" i="33"/>
  <c r="F14" i="33"/>
  <c r="F22" i="29"/>
  <c r="F21" i="29"/>
  <c r="F19" i="29"/>
  <c r="F18" i="29"/>
  <c r="F17" i="29"/>
  <c r="H54" i="24"/>
  <c r="I54" i="24"/>
  <c r="F38" i="21"/>
  <c r="F18" i="24"/>
  <c r="G36" i="20"/>
  <c r="F36" i="20" s="1"/>
  <c r="H113" i="24"/>
  <c r="G20" i="6" s="1"/>
  <c r="I113" i="24"/>
  <c r="H20" i="6" s="1"/>
  <c r="H111" i="24"/>
  <c r="G18" i="6" s="1"/>
  <c r="I111" i="24"/>
  <c r="G111" i="24"/>
  <c r="H110" i="24"/>
  <c r="G17" i="6" s="1"/>
  <c r="I110" i="24"/>
  <c r="G110" i="24"/>
  <c r="F17" i="6" s="1"/>
  <c r="F109" i="24"/>
  <c r="H108" i="24"/>
  <c r="G15" i="6" s="1"/>
  <c r="I108" i="24"/>
  <c r="G108" i="24"/>
  <c r="F51" i="24"/>
  <c r="F74" i="24"/>
  <c r="F68" i="24"/>
  <c r="F60" i="24"/>
  <c r="F34" i="24"/>
  <c r="F32" i="21"/>
  <c r="F34" i="21"/>
  <c r="F35" i="20"/>
  <c r="J75" i="21"/>
  <c r="F13" i="21"/>
  <c r="F94" i="24"/>
  <c r="F40" i="24"/>
  <c r="F92" i="24"/>
  <c r="F24" i="24"/>
  <c r="H115" i="24"/>
  <c r="G39" i="6" s="1"/>
  <c r="H39" i="6"/>
  <c r="G115" i="24"/>
  <c r="F39" i="6" s="1"/>
  <c r="F97" i="24"/>
  <c r="F93" i="24"/>
  <c r="F62" i="24"/>
  <c r="F61" i="24"/>
  <c r="F36" i="21"/>
  <c r="F24" i="6"/>
  <c r="E24" i="6" s="1"/>
  <c r="F25" i="6"/>
  <c r="E25" i="6" s="1"/>
  <c r="F26" i="6"/>
  <c r="E26" i="6" s="1"/>
  <c r="F27" i="6"/>
  <c r="E27" i="6" s="1"/>
  <c r="F28" i="6"/>
  <c r="E28" i="6" s="1"/>
  <c r="F29" i="6"/>
  <c r="E29" i="6" s="1"/>
  <c r="F30" i="6"/>
  <c r="E30" i="6" s="1"/>
  <c r="F31" i="6"/>
  <c r="E31" i="6" s="1"/>
  <c r="F32" i="6"/>
  <c r="E32" i="6" s="1"/>
  <c r="F33" i="6"/>
  <c r="E33" i="6" s="1"/>
  <c r="F34" i="6"/>
  <c r="E34" i="6" s="1"/>
  <c r="F35" i="6"/>
  <c r="E35" i="6" s="1"/>
  <c r="F36" i="6"/>
  <c r="E36" i="6" s="1"/>
  <c r="F37" i="6"/>
  <c r="E37" i="6" s="1"/>
  <c r="F38" i="6"/>
  <c r="E38" i="6" s="1"/>
  <c r="F33" i="20"/>
  <c r="F32" i="20"/>
  <c r="F31" i="20"/>
  <c r="F30" i="20"/>
  <c r="F29" i="20"/>
  <c r="F28" i="20"/>
  <c r="F26" i="20"/>
  <c r="F25" i="20"/>
  <c r="F24" i="20"/>
  <c r="F23" i="20"/>
  <c r="F22" i="20"/>
  <c r="F21" i="20"/>
  <c r="F20" i="20"/>
  <c r="F19" i="20"/>
  <c r="F18" i="20"/>
  <c r="F17" i="20"/>
  <c r="F15" i="20"/>
  <c r="F14" i="20"/>
  <c r="F63" i="24"/>
  <c r="F58" i="21"/>
  <c r="F39" i="24"/>
  <c r="F15" i="24"/>
  <c r="F16" i="24"/>
  <c r="F17" i="24"/>
  <c r="F19" i="24"/>
  <c r="F20" i="24"/>
  <c r="F21" i="24"/>
  <c r="F23" i="24"/>
  <c r="F25" i="24"/>
  <c r="F26" i="24"/>
  <c r="F27" i="24"/>
  <c r="F28" i="24"/>
  <c r="F29" i="24"/>
  <c r="F30" i="24"/>
  <c r="F31" i="24"/>
  <c r="F32" i="24"/>
  <c r="F33" i="24"/>
  <c r="F37" i="24"/>
  <c r="F38" i="24"/>
  <c r="F41" i="24"/>
  <c r="F42" i="24"/>
  <c r="F44" i="24"/>
  <c r="F45" i="24"/>
  <c r="F46" i="24"/>
  <c r="F47" i="24"/>
  <c r="F48" i="24"/>
  <c r="F49" i="24"/>
  <c r="F50" i="24"/>
  <c r="F53" i="24"/>
  <c r="F55" i="24"/>
  <c r="F56" i="24"/>
  <c r="F58" i="24"/>
  <c r="F59" i="24"/>
  <c r="F64" i="24"/>
  <c r="F65" i="24"/>
  <c r="F66" i="24"/>
  <c r="F67" i="24"/>
  <c r="F69" i="24"/>
  <c r="F70" i="24"/>
  <c r="F71" i="24"/>
  <c r="F77" i="24"/>
  <c r="F78" i="24"/>
  <c r="F79" i="24"/>
  <c r="F80" i="24"/>
  <c r="F82" i="24"/>
  <c r="F83" i="24"/>
  <c r="F85" i="24"/>
  <c r="F86" i="24"/>
  <c r="F87" i="24"/>
  <c r="F88" i="24"/>
  <c r="F90" i="24"/>
  <c r="F98" i="24"/>
  <c r="F13" i="24"/>
  <c r="I39" i="20"/>
  <c r="F35" i="29"/>
  <c r="F75" i="21"/>
  <c r="F20" i="6"/>
  <c r="F38" i="20" l="1"/>
  <c r="F19" i="6"/>
  <c r="E19" i="6" s="1"/>
  <c r="H18" i="6"/>
  <c r="F18" i="6"/>
  <c r="F78" i="21"/>
  <c r="F29" i="21"/>
  <c r="H17" i="6"/>
  <c r="E17" i="6" s="1"/>
  <c r="F80" i="21"/>
  <c r="F77" i="21"/>
  <c r="F79" i="21"/>
  <c r="I53" i="33"/>
  <c r="E39" i="6"/>
  <c r="F51" i="33"/>
  <c r="F52" i="33"/>
  <c r="G39" i="20"/>
  <c r="F39" i="20" s="1"/>
  <c r="H114" i="24"/>
  <c r="H116" i="24" s="1"/>
  <c r="F108" i="24"/>
  <c r="H39" i="20"/>
  <c r="F81" i="21"/>
  <c r="I82" i="21"/>
  <c r="H15" i="6"/>
  <c r="I41" i="29"/>
  <c r="G41" i="29"/>
  <c r="I114" i="24"/>
  <c r="E20" i="6"/>
  <c r="H53" i="33"/>
  <c r="F111" i="24"/>
  <c r="F16" i="6"/>
  <c r="H41" i="29"/>
  <c r="F37" i="29"/>
  <c r="F110" i="24"/>
  <c r="F36" i="29"/>
  <c r="F54" i="24"/>
  <c r="D44" i="12"/>
  <c r="G53" i="33"/>
  <c r="F38" i="29"/>
  <c r="F115" i="24"/>
  <c r="F37" i="20"/>
  <c r="G16" i="6"/>
  <c r="F113" i="24"/>
  <c r="F50" i="33"/>
  <c r="F34" i="29"/>
  <c r="H82" i="21"/>
  <c r="G82" i="21"/>
  <c r="F76" i="21"/>
  <c r="H16" i="6"/>
  <c r="G114" i="24"/>
  <c r="F106" i="24"/>
  <c r="F22" i="6"/>
  <c r="E22" i="6" s="1"/>
  <c r="F15" i="6"/>
  <c r="F49" i="33"/>
  <c r="I116" i="24" l="1"/>
  <c r="F114" i="24"/>
  <c r="F53" i="33"/>
  <c r="F82" i="21"/>
  <c r="F41" i="29"/>
  <c r="E15" i="6"/>
  <c r="E14" i="6"/>
  <c r="E13" i="6"/>
  <c r="H21" i="6"/>
  <c r="H22" i="6" s="1"/>
  <c r="E18" i="6"/>
  <c r="G116" i="24"/>
  <c r="G21" i="6"/>
  <c r="G22" i="6" s="1"/>
  <c r="F21" i="6"/>
  <c r="E16" i="6"/>
  <c r="H40" i="6" l="1"/>
  <c r="F40" i="6"/>
  <c r="E21" i="6"/>
  <c r="E40" i="6" s="1"/>
  <c r="H23" i="6"/>
  <c r="G40" i="6"/>
  <c r="G23" i="6"/>
  <c r="G24" i="6" s="1"/>
  <c r="F23" i="6"/>
  <c r="E23" i="6" s="1"/>
  <c r="F116" i="24"/>
  <c r="H24" i="6" l="1"/>
  <c r="G25" i="6"/>
  <c r="G26" i="6" l="1"/>
  <c r="G27" i="6" s="1"/>
  <c r="H25" i="6"/>
  <c r="G28" i="6" l="1"/>
  <c r="H26" i="6"/>
  <c r="H27" i="6" l="1"/>
  <c r="G29" i="6"/>
  <c r="G30" i="6" s="1"/>
  <c r="H28" i="6" l="1"/>
  <c r="G31" i="6"/>
  <c r="G32" i="6" l="1"/>
  <c r="G33" i="6" s="1"/>
  <c r="H29" i="6"/>
  <c r="G34" i="6" l="1"/>
  <c r="G35" i="6" s="1"/>
  <c r="G36" i="6" s="1"/>
  <c r="G37" i="6" s="1"/>
  <c r="G38" i="6" s="1"/>
  <c r="H30" i="6"/>
  <c r="H31" i="6" l="1"/>
  <c r="H32" i="6" l="1"/>
  <c r="H33" i="6" s="1"/>
  <c r="H34" i="6" l="1"/>
  <c r="H35" i="6" s="1"/>
  <c r="H36" i="6" s="1"/>
  <c r="H37" i="6" l="1"/>
  <c r="H38" i="6" s="1"/>
</calcChain>
</file>

<file path=xl/sharedStrings.xml><?xml version="1.0" encoding="utf-8"?>
<sst xmlns="http://schemas.openxmlformats.org/spreadsheetml/2006/main" count="967" uniqueCount="475">
  <si>
    <t>Eil.   Nr.</t>
  </si>
  <si>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</si>
  <si>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</si>
  <si>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</si>
  <si>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</si>
  <si>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</si>
  <si>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</si>
  <si>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</si>
  <si>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„Ryto“ pagrindinė mokykla</t>
  </si>
  <si>
    <t>„Saulės“  gimnazija</t>
  </si>
  <si>
    <t>Šateikių pagrindinė mokykla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</si>
  <si>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</si>
  <si>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</si>
  <si>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</si>
  <si>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</si>
  <si>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</si>
  <si>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</si>
  <si>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</si>
  <si>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</si>
  <si>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</si>
  <si>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</si>
  <si>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</si>
  <si>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</si>
  <si>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</si>
  <si>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</si>
  <si>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Ugdymo kokybės ir modernios aplinkos užtikrinimo programa</t>
  </si>
  <si>
    <t>Platelių gimnazija</t>
  </si>
  <si>
    <t>Programos kodas</t>
  </si>
  <si>
    <t>Teritorijų planavimo programa</t>
  </si>
  <si>
    <t>Kulių kultūros centras</t>
  </si>
  <si>
    <t>01</t>
  </si>
  <si>
    <t>02</t>
  </si>
  <si>
    <t>03</t>
  </si>
  <si>
    <t>04</t>
  </si>
  <si>
    <t>05</t>
  </si>
  <si>
    <t>07</t>
  </si>
  <si>
    <t>08</t>
  </si>
  <si>
    <t>06</t>
  </si>
  <si>
    <t>01. Ugdymo kokybės ir modernios aplinkos užtikrinimo programa</t>
  </si>
  <si>
    <t>Įstaigos pavadinimas</t>
  </si>
  <si>
    <t>Socialinių paslaugų centras</t>
  </si>
  <si>
    <t>03. Teritorijų planavimo programa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</si>
  <si>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</si>
  <si>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</si>
  <si>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</si>
  <si>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</si>
  <si>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</si>
  <si>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</si>
  <si>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</si>
  <si>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</si>
  <si>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</si>
  <si>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</si>
  <si>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</si>
  <si>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</si>
  <si>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>Komunalinių atliekų surinkimui ir tvarkymui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</si>
  <si>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</si>
  <si>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</si>
  <si>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</si>
  <si>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</si>
  <si>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</si>
  <si>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</si>
  <si>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Vyskupo M.Valančiaus pradinė mokykla</t>
  </si>
  <si>
    <t>Kiti mokesčiai už valstybinius gamtos išteklius</t>
  </si>
  <si>
    <t>Programos kodas, pavadinimas</t>
  </si>
  <si>
    <t>Socialinėms išmokoms ir kompensacijoms skaičiuoti ir mokėti</t>
  </si>
  <si>
    <t>Socialinei paramai mokiniams</t>
  </si>
  <si>
    <t>Socialinėms paslaugoms</t>
  </si>
  <si>
    <t>Civilinės būklės aktams registruoti</t>
  </si>
  <si>
    <t>Valstybės garantuojamai pirminei teisinei pagalbai teikti</t>
  </si>
  <si>
    <t>Civilinei saugai</t>
  </si>
  <si>
    <t>Priešgaisrinei saugai</t>
  </si>
  <si>
    <t>Gyvenamosios vietos deklaravimo duomenų ir gyvenamosios vietos neturinčių asmenų apskaitos duomenims tvarkyti</t>
  </si>
  <si>
    <t>Žemės ūkio funkcijoms atlikti</t>
  </si>
  <si>
    <t>Savivaldybei priskirtiems archyviniams dokumentams tvarkyti</t>
  </si>
  <si>
    <t xml:space="preserve">Asignavimų valdytojo pavadinimas </t>
  </si>
  <si>
    <t>Vyskupo M.Valančiaus pradinės mokyklos veikla</t>
  </si>
  <si>
    <t>Platelių gimnazijos veikla</t>
  </si>
  <si>
    <t>„Ryto“ pagrindinės mokyklos veikla</t>
  </si>
  <si>
    <t>„Saulės“  gimnazijos veikla</t>
  </si>
  <si>
    <t>Šateikių pagrindinės mokyklos veikla</t>
  </si>
  <si>
    <t>Priemonės pavadinimas</t>
  </si>
  <si>
    <t>04. Socialiai saugios ir sveikos apl. kūrimo programa</t>
  </si>
  <si>
    <t>Plungės socialinių paslaugų centro veikla</t>
  </si>
  <si>
    <t xml:space="preserve">07. Savivaldybės veiklos valdymo programa </t>
  </si>
  <si>
    <t>Parko priežiūra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</si>
  <si>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</si>
  <si>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</si>
  <si>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</si>
  <si>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</si>
  <si>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</si>
  <si>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</si>
  <si>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06. Kultūros ir sporto programa</t>
  </si>
  <si>
    <t>Plungės atviro jaunimo centro veikla</t>
  </si>
  <si>
    <t xml:space="preserve">NVO programų rėmimas </t>
  </si>
  <si>
    <t>Sporto projektų rėmimas</t>
  </si>
  <si>
    <t>Kultūros projektų rėmimas</t>
  </si>
  <si>
    <t>Savivaldybės tarybos veikla</t>
  </si>
  <si>
    <t>Savivaldybės administracijos veikla</t>
  </si>
  <si>
    <t>Plungės rajono seniūnijų veikla</t>
  </si>
  <si>
    <t>Palūkanų mokėjimas</t>
  </si>
  <si>
    <t>Kaimo rėmimui</t>
  </si>
  <si>
    <t>Savivaldybės infrastruktūros objektų planavimas, priežiūra ir statyba</t>
  </si>
  <si>
    <t xml:space="preserve">08. Saviv. infrastruktūros objektų priežiūros ir ūkinių subjektų rėmimo programa 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</si>
  <si>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</si>
  <si>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</si>
  <si>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</si>
  <si>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</si>
  <si>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</si>
  <si>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</si>
  <si>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>M.Oginskio meno mokyklos veikla</t>
  </si>
  <si>
    <t>Platelių meno mokyklos veikla</t>
  </si>
  <si>
    <t>Iš viso 01 programai</t>
  </si>
  <si>
    <t>Iš viso 02 programai</t>
  </si>
  <si>
    <t>Iš viso 03 programai</t>
  </si>
  <si>
    <t>Iš viso 04 programai</t>
  </si>
  <si>
    <t>Iš viso 05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</si>
  <si>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</si>
  <si>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</si>
  <si>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</si>
  <si>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</si>
  <si>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</si>
  <si>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Kultūros ir sporto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</si>
  <si>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</si>
  <si>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</si>
  <si>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</si>
  <si>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</si>
  <si>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</si>
  <si>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</si>
  <si>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</si>
  <si>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</si>
  <si>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</si>
  <si>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04. Socialiai saugios ir sveikos aplinkos kūrimo programa</t>
  </si>
  <si>
    <t>Jaunimo veiklos programa</t>
  </si>
  <si>
    <t>05.Savivaldybės aplinkos apsaugos  programa</t>
  </si>
  <si>
    <t>Eil. Nr.</t>
  </si>
  <si>
    <t>Plungės rajono savivaldybės administracija</t>
  </si>
  <si>
    <t>Ugdymo kokybės užtikrinimas</t>
  </si>
  <si>
    <t>jaunimo teisių apsaugai</t>
  </si>
  <si>
    <t>Jaunimo teisių apsaugai</t>
  </si>
  <si>
    <t>Plungės sporto ir rekreacijos centro veikla</t>
  </si>
  <si>
    <t>Senamiesčio mokykla</t>
  </si>
  <si>
    <t>Senamiesčio mokyklos veikla</t>
  </si>
  <si>
    <t>Plungės sporto ir rekreacijos centras</t>
  </si>
  <si>
    <t>Plungės rajono savivaldybės visuomenės sveikatos biuras</t>
  </si>
  <si>
    <t>visuomenės sveikatos priežiūros funkcijoms vykdyti</t>
  </si>
  <si>
    <t>Visuomenės sveikatos priežiūros funkcijoms vykdyti</t>
  </si>
  <si>
    <t>Specialiojo ugdymo centras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</si>
  <si>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</si>
  <si>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</si>
  <si>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</si>
  <si>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</si>
  <si>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</si>
  <si>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</si>
  <si>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Trečiojo amžiaus universiteto (TAU) veikla</t>
  </si>
  <si>
    <t>Valstybinės kalbos vartojimo ir taisyklingumo kontrolei</t>
  </si>
  <si>
    <t>Savivaldybės teikiamos paramos organizavimas</t>
  </si>
  <si>
    <t>Investicijų ir kiti projektai</t>
  </si>
  <si>
    <t>02. Ekonominės ir projektinės veiklos programa</t>
  </si>
  <si>
    <t>Architektūros ir teritorijų planavimo proceso organizavimas</t>
  </si>
  <si>
    <t>Savivaldybės Kontrolės ir audito tarnybos darbo užtikrinimas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</si>
  <si>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</si>
  <si>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</si>
  <si>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</si>
  <si>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</si>
  <si>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</si>
  <si>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>Plungės turizmo informacijos centras</t>
  </si>
  <si>
    <t>Plungės turizmo informacijos centro veiklos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</si>
  <si>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</si>
  <si>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</si>
  <si>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</si>
  <si>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</si>
  <si>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</si>
  <si>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Socialinėms pašalpoms ir kompensacijoms skaičiuoti ir mokėti </t>
  </si>
  <si>
    <t xml:space="preserve">IŠ VISO ASIGNAVIMŲ </t>
  </si>
  <si>
    <t>Alsėdžių Stanislovo Narutavičiaus gimnazija</t>
  </si>
  <si>
    <t xml:space="preserve"> Alsėdžių Stanislovo Narutavičiaus gimnazijos veikla</t>
  </si>
  <si>
    <t>Miesto šventės ir kiti reprezentaciniai renginiai</t>
  </si>
  <si>
    <t xml:space="preserve">Žemėtvarkos proceso (darbų) organizavimas </t>
  </si>
  <si>
    <t xml:space="preserve">Specialioji aplinkos apsaugos rėmimo programa </t>
  </si>
  <si>
    <t>Specialioji aplinkos apsaugos rėmimo programa</t>
  </si>
  <si>
    <t>Gyventojų pajamų mokestis</t>
  </si>
  <si>
    <t>neveiksnių asmenų būklės peržiūrėjimui užtikrinti</t>
  </si>
  <si>
    <t>Neveiksnių asmenų būklės peržiūrėjimui užtikrinti</t>
  </si>
  <si>
    <t>Dotacijos:</t>
  </si>
  <si>
    <t>Investicijų ir kiti projektai (skolintos lėšos)</t>
  </si>
  <si>
    <t>savivaldybei priskirtiems archyviniams dokumentams tvarkyti</t>
  </si>
  <si>
    <t xml:space="preserve">Plungės rajono savivaldybės </t>
  </si>
  <si>
    <t>01. Ugdymo kokybės ir modernios aplinkos užtikrinimo pr.</t>
  </si>
  <si>
    <t>iš jų: paskolų grąžinimas</t>
  </si>
  <si>
    <t>IŠ VISO ASIGNAVIMŲ (9eil.-10eil.)</t>
  </si>
  <si>
    <t>Investicijų ir kiti projektai (prisidėti prie projektų)</t>
  </si>
  <si>
    <t>Pajamos už prekes ir paslaugas</t>
  </si>
  <si>
    <t xml:space="preserve">Paskolų grąžinimas  </t>
  </si>
  <si>
    <t>Būsto nuomos mokesčio daliai kompensuoti</t>
  </si>
  <si>
    <t>Valstybei nuosavybės teise priklausančių melioracijos ir hidrotechnikos  statinių valdymui ir naudojimui patikėjimo teise užtikrinti</t>
  </si>
  <si>
    <t>Dalyvauti rengiant ir vykdant mobilizaciją, demobilizaciją, piimančiosios šalies paramą</t>
  </si>
  <si>
    <t>Duomenims į suteiktos valstybės pagalbos ir nerekšmingos pagalbos registrą teikti</t>
  </si>
  <si>
    <t>Gyventojų registrui tvarkyti ir duomenims valstybės registrui teikti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</si>
  <si>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</si>
  <si>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</si>
  <si>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</si>
  <si>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</si>
  <si>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</si>
  <si>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</si>
  <si>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</si>
  <si>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</si>
  <si>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</si>
  <si>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</si>
  <si>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</si>
  <si>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</si>
  <si>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</si>
  <si>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</si>
  <si>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</si>
  <si>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</si>
  <si>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</si>
  <si>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</si>
  <si>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</si>
  <si>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</si>
  <si>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</si>
  <si>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</si>
  <si>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</si>
  <si>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Vaikų vasaros poilsio organizavimo programa</t>
  </si>
  <si>
    <t>Priklausomybių mažinimo programa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</si>
  <si>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</si>
  <si>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</si>
  <si>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>8.8.</t>
  </si>
  <si>
    <t>Smulkiojo ir vidutinio verslo subjektų rėmimas</t>
  </si>
  <si>
    <t>Vaikų dienos centrų programų rėmimas</t>
  </si>
  <si>
    <t>Finansų ir biudžeto skyrius</t>
  </si>
  <si>
    <t xml:space="preserve">Plungės rajono seniūnijų veikla </t>
  </si>
  <si>
    <t>Mokslo  rėmimo programa</t>
  </si>
  <si>
    <t>dalyvauti rengiant ir vykdant mobilizaciją, demobilizaciją, piimančiosiosios šalies paramą</t>
  </si>
  <si>
    <t>Savivaldybės ir socialinio būsto fondo plėtra</t>
  </si>
  <si>
    <t>„Babrungo“ progimnazija</t>
  </si>
  <si>
    <t>Akademiko Adolfo Jucio progimnazija</t>
  </si>
  <si>
    <t>Plungės paslaugų ir švietimo pagalbos centro veikla</t>
  </si>
  <si>
    <t>Plungės paslaugų ir švietimo pagalbos centras</t>
  </si>
  <si>
    <t>„Babrungo“progimnazijos veikla</t>
  </si>
  <si>
    <t>Akademiko Adolfo Jucio progimnazijos veikla</t>
  </si>
  <si>
    <t>03.Teritorijų planavimo programa</t>
  </si>
  <si>
    <t>Savivaldybės priskirtų geodezijos ir kartografijos darbų (savivaldybės erdvinių duomenų rinkiniams tvarkyti) organizuoti ir vykdyti</t>
  </si>
  <si>
    <t>ugdymo reikmėms finansuoti</t>
  </si>
  <si>
    <t>Palūkanos</t>
  </si>
  <si>
    <t>Plungės „Babrungo“ progimnazija</t>
  </si>
  <si>
    <t>Plungės „Babrungo“ progimnazijos veikla</t>
  </si>
  <si>
    <t>Akademiko A. Jucio progimnazija</t>
  </si>
  <si>
    <t>Akademiko A. Jucio progimnazijos veikla</t>
  </si>
  <si>
    <t>Vietos bendruomenių iniciatyvų skatinimas</t>
  </si>
  <si>
    <t>Kultūros vertybių apsaugos organizavimas</t>
  </si>
  <si>
    <t>VšĮ Plungės bendruomenės centro programa</t>
  </si>
  <si>
    <t>Visuomenės sveikatos rėmimo specialioji programa</t>
  </si>
  <si>
    <t>projektui "Tunelinio  viaduko po geležinkeliu Plungės m. Dariaus ir Girėno g. įrengimas su prieigomis" (VIPA)</t>
  </si>
  <si>
    <t>17.1.</t>
  </si>
  <si>
    <t>pagal teisės aktus Savivaldybei perduotam Plungės socialinių paslaugų centrui iš dalies išlaikyti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</si>
  <si>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</si>
  <si>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</si>
  <si>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</si>
  <si>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</si>
  <si>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</si>
  <si>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</si>
  <si>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</si>
  <si>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</si>
  <si>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</si>
  <si>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</si>
  <si>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</si>
  <si>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</si>
  <si>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</si>
  <si>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</si>
  <si>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</si>
  <si>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Savivaldybėms priskirtiems geodezijos ir kartografijos darbams (savivaldybės erdvinių duomenų rinkiniams tvarkyti) organizuoti ir vykdyti</t>
  </si>
  <si>
    <t>Savivaldybės patvirtintai Užimtumo didinimo programai įgyvendinti</t>
  </si>
  <si>
    <t>„Babrungo“ progimnazijos veikla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</si>
  <si>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</si>
  <si>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</si>
  <si>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</si>
  <si>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Projektinės veiklos organizavimas</t>
  </si>
  <si>
    <t>Lietuvos kultūros tarybos ir kitų kultūrinių projektų rėmimas</t>
  </si>
  <si>
    <t>Savivaldybės administracijos direktoriaus rezervas</t>
  </si>
  <si>
    <t>Plungės rajono policijos komisariato programa</t>
  </si>
  <si>
    <t>5 priedas</t>
  </si>
  <si>
    <t>projektui  „Teikiamų paslaugų procesų tobulinimas ir aptarnavimo kokybės gerinimas Plungės rajono savivaldybėje" (VIPA)</t>
  </si>
  <si>
    <t>projektui  „Kraštovaizdžio planavimas, tvarkymas ir būklės gerinimas Plungės rajone" (VIPA)</t>
  </si>
  <si>
    <t>projektui  „Teikiamų paslaugų procesų tobulinimas ir aptarnavimo kokybės gerinimas Plungės rajono savivaldybėje"  (VIPA)</t>
  </si>
  <si>
    <t xml:space="preserve">asbesto turinčių gaminių atliekų surinkimui apvažiavimo būdu, transportavimui ir saugiam šalinimui finansuoti </t>
  </si>
  <si>
    <t>8.26.</t>
  </si>
  <si>
    <t>8.27.</t>
  </si>
  <si>
    <t>8.28.</t>
  </si>
  <si>
    <t>8.29.</t>
  </si>
  <si>
    <t>8.30.</t>
  </si>
  <si>
    <t>8.31.</t>
  </si>
  <si>
    <t>8.32.</t>
  </si>
  <si>
    <t>8.33.</t>
  </si>
  <si>
    <t>8.34.</t>
  </si>
  <si>
    <t>8.35.</t>
  </si>
  <si>
    <t>Savivaldybės vietinės reikšmės keliams (gatvėms) tiesti, rekonstruoti, taisyti (remontuoti), prižiūrėti ir saugaus eismo sąlygoms užtikrinti</t>
  </si>
  <si>
    <t>8.36.</t>
  </si>
  <si>
    <t>gyventojų registrui tvarkyti ir duomenims valstybės registrui teikti</t>
  </si>
  <si>
    <t>VšĮ Plungės rajono greitosios medicinos pagalbos programa</t>
  </si>
  <si>
    <t>Gydytojų rezidentų studijų finansavimas</t>
  </si>
  <si>
    <t>Saugios nakvynės paslauga VšĮ Plungės rajono savivaldybės ligoninėje</t>
  </si>
  <si>
    <t>2020 metais nepanaudotas biudžetinių lėšų likutis</t>
  </si>
  <si>
    <t>Platelių meno mokyklos veikla (likutis iš įstaigos pajamų)</t>
  </si>
  <si>
    <t>Plungės rajono savivaldybės kultūros centro veikla (likutis iš įstaigos pajamų)</t>
  </si>
  <si>
    <t>Savivaldybės administracijos veikla  (likutis iš įstaigos pajamų)</t>
  </si>
  <si>
    <t>Paskolų grąžinimas  (FM trumpalaikė paskola)</t>
  </si>
  <si>
    <t>Koordinuotai teikiamų paslaugų vaikams nuo gimimo iki 18 metų (turintiems didelių ir labai didelių specialiųjų ugdymosi poreikių – iki 21 metų) ir vaiko atstovams kordinavimui finansuoti</t>
  </si>
  <si>
    <t>Plungės rajoną reprezentuojančių sportininkų komandų rėmimas</t>
  </si>
  <si>
    <t>VIPA dotacijos grąžinimas</t>
  </si>
  <si>
    <t xml:space="preserve">akredituotai vaikų dienos socialinei priežiūrai organizuoti, teikti ir administruoti </t>
  </si>
  <si>
    <t>savivaldybių viešosioms bibliotekoms dokumentams įsigyti</t>
  </si>
  <si>
    <t>kultūros ir meno darbuotojų darbo užmokesčiui padidinti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</si>
  <si>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</si>
  <si>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</si>
  <si>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>projektui „Užterštos teritorijos Plungės m., Birutės g., greta Gandingos HE tvenkinio, ir  užterštos naftos produktais teritorijos Plungės r. sav., Šateikių sen., Narvaišių k., sutvarkymas" (VIPA)</t>
  </si>
  <si>
    <t>projektui „Plungės miesto poilsio ir rekreacijos zonų sukūrimas prie Babrungo upės ir Gondingos hidroelektrinės tvenkinio bei prieigų prie jų sutvarkymas" (VIPA)</t>
  </si>
  <si>
    <t>8.37.</t>
  </si>
  <si>
    <t>8.38.</t>
  </si>
  <si>
    <t>Savivaldybės įmonės Plungės būstas programa</t>
  </si>
  <si>
    <t>VšĮ Plungės futbolas programa</t>
  </si>
  <si>
    <t xml:space="preserve">skaitmeninio ugdymo plėtrai ir dėl pandemijos patirtiems mokymosi praradimams kompensuoti.
patirtiems mokymosi praradimams kompensuoti. </t>
  </si>
  <si>
    <t xml:space="preserve">Neformaliojo vaikų švietimo programa </t>
  </si>
  <si>
    <t>8.39.</t>
  </si>
  <si>
    <t>Keleivių  ir moksleivių pavėžėjimas</t>
  </si>
  <si>
    <t>Plungės turizmo informacijos centro veikla</t>
  </si>
  <si>
    <t>Tarptautinio M. Oginskio festivalio organizavimas</t>
  </si>
  <si>
    <t>Savivaldybės turto valdymas</t>
  </si>
  <si>
    <t>43</t>
  </si>
  <si>
    <t>44</t>
  </si>
  <si>
    <t>42.1.</t>
  </si>
  <si>
    <t>42.2.</t>
  </si>
  <si>
    <t>42.3.</t>
  </si>
  <si>
    <t>42.4.</t>
  </si>
  <si>
    <t>42.5.</t>
  </si>
  <si>
    <t>42.6.</t>
  </si>
  <si>
    <t>42.7.</t>
  </si>
  <si>
    <t>42.8.</t>
  </si>
  <si>
    <t>42.9.</t>
  </si>
  <si>
    <t>42.10.</t>
  </si>
  <si>
    <t>42.11.</t>
  </si>
  <si>
    <t>42.12.</t>
  </si>
  <si>
    <t>42.13.</t>
  </si>
  <si>
    <t>42.14.</t>
  </si>
  <si>
    <t>42.15.</t>
  </si>
  <si>
    <t>42.16.</t>
  </si>
  <si>
    <t>42.17.</t>
  </si>
  <si>
    <t>42.18.</t>
  </si>
  <si>
    <t>42.19.</t>
  </si>
  <si>
    <t>42.20.</t>
  </si>
  <si>
    <t>42.21.</t>
  </si>
  <si>
    <t>42.22.</t>
  </si>
  <si>
    <t>42.23.</t>
  </si>
  <si>
    <t>42.24.</t>
  </si>
  <si>
    <t>42.25.</t>
  </si>
  <si>
    <t>42.26.</t>
  </si>
  <si>
    <t>42.27.</t>
  </si>
  <si>
    <t>42.28.</t>
  </si>
  <si>
    <t>42.29.</t>
  </si>
  <si>
    <t>42.30.</t>
  </si>
  <si>
    <t>42.31.</t>
  </si>
  <si>
    <t>42.32.</t>
  </si>
  <si>
    <t>42.33.</t>
  </si>
  <si>
    <t>42.34.</t>
  </si>
  <si>
    <t>42.35.</t>
  </si>
  <si>
    <t>42.36.</t>
  </si>
  <si>
    <t>42.37.</t>
  </si>
  <si>
    <t>42.38.</t>
  </si>
  <si>
    <t>42.39.</t>
  </si>
  <si>
    <t>42.40.</t>
  </si>
  <si>
    <t>42.41.</t>
  </si>
  <si>
    <t xml:space="preserve">neformaliajam vaikų švietimui </t>
  </si>
  <si>
    <t>neformaliajam vaikų švietimui (ES)</t>
  </si>
  <si>
    <t>17.2.</t>
  </si>
  <si>
    <t>17.3.</t>
  </si>
  <si>
    <t>17.4.</t>
  </si>
  <si>
    <t>17.5.</t>
  </si>
  <si>
    <t>17.6.</t>
  </si>
  <si>
    <t>17.7.</t>
  </si>
  <si>
    <t>17.8.</t>
  </si>
  <si>
    <t>17.9.</t>
  </si>
  <si>
    <t>Patikslintas planas</t>
  </si>
  <si>
    <t>Įvykdyta</t>
  </si>
  <si>
    <t>Įvykdyta iš viso</t>
  </si>
  <si>
    <t>Iš jų  įvykdyta</t>
  </si>
  <si>
    <t>3 priedas</t>
  </si>
  <si>
    <t>8.40.</t>
  </si>
  <si>
    <t>8.41.</t>
  </si>
  <si>
    <t>8.42.</t>
  </si>
  <si>
    <t>8.43.</t>
  </si>
  <si>
    <t>8.44.</t>
  </si>
  <si>
    <t>8.45.</t>
  </si>
  <si>
    <t>8.46.</t>
  </si>
  <si>
    <t>8.47.</t>
  </si>
  <si>
    <t>8.48.</t>
  </si>
  <si>
    <t>8.49.</t>
  </si>
  <si>
    <t>8.50.</t>
  </si>
  <si>
    <t>8.51.</t>
  </si>
  <si>
    <t>8.52.</t>
  </si>
  <si>
    <t>8.53.</t>
  </si>
  <si>
    <t>8.54.</t>
  </si>
  <si>
    <t>8.55.</t>
  </si>
  <si>
    <t>8.56.</t>
  </si>
  <si>
    <t>8.57.</t>
  </si>
  <si>
    <t>8.58.</t>
  </si>
  <si>
    <t>8.59.</t>
  </si>
  <si>
    <t>8.60.</t>
  </si>
  <si>
    <t>8.61.</t>
  </si>
  <si>
    <t>lėšos mokiniams, patiriantiems mokymosi sunkumų</t>
  </si>
  <si>
    <t xml:space="preserve">projektui "Plungės r. Kulių gimnazijos pastato Plungės r., Kulių Aušros g. 24, kapitalinis remontas"    </t>
  </si>
  <si>
    <t>projektui "Plungės M.Oginskio dvaro sodybos pastato - žirgyno, esančio adresu Parko g. 5, Plungė, pritaikymas visuomenės kultūros ir rekreacijos reikmėms (II etapas)"</t>
  </si>
  <si>
    <t>projektui "Universalaus sporto ir sveikatingumo komplekso Plungėje, Mendeno g. 1C, statyba" VIP</t>
  </si>
  <si>
    <t>Europos Sąjungos, kitos tarptautinės finansinės paramos  lėšos (grįžusios iš praėjusių laikotarpių)</t>
  </si>
  <si>
    <t>mokinių, pasirinkusių laikyti brandos egzaminus 2021 metais ir dėl COVID-19 pandemijos patyrusių mokymosi praradimų, tiesioginėms konsultacijoms</t>
  </si>
  <si>
    <t>naujoms mokytojų padėjėjų pareigybėms savivaldybėse ir valstybinėse mokyklose 2021 m. įsteigti</t>
  </si>
  <si>
    <t>LNSS įstaigų ir LNSS nepriklausančių įstaigų patirtoms išlaidoms, susijusioms su šių įstaigų darbuotojų darbo užmokesčiu didinimu, kompensuoti 3380,04</t>
  </si>
  <si>
    <t>įstaigų patirtoms išlaidoms už skiepijimo nuo COVID-19 ligos (koronaviruso infekcijos) paslaugas kompensuoti 04.63(134115)</t>
  </si>
  <si>
    <t>2020 metais negautoms pajamoms padengti</t>
  </si>
  <si>
    <t>projektui "Plungės dvaro sodybos Mykolo Oginskio rūmų rekonstravimas ir modernizavimas, kuriant aukštesnę kultūros paslaugų kokybę" (VIPA)</t>
  </si>
  <si>
    <t>savivaldybių patirtoms materialinių išteklių teikimo, siekiant šalinti COVID-19 ligos (koronaviruso infekcijos) padarinius ir valdyti jos plitimą esant valstybės lygio ekstremaliajai situacijai, išlaidoms kompensuoti 04.65(134115)</t>
  </si>
  <si>
    <t>išlaidoms, susijusioms su valstybinių ir savivaldybių mokyklų mokytojų, dirbančių pagal ikimokyklinio, priešmokyklinio, bendrojo ugdymo ir profesinio mokymo programas, skaičiaus optimizavimui</t>
  </si>
  <si>
    <t>socialinių paslaugų srities darbuotojų minimaliesiems pareiginės algos pastoviosios dalies koeficientams ir socialinių darbuotojų pareiginės algos pastoviajai daliai didinti (3SDU)</t>
  </si>
  <si>
    <t>projektui "Plungės miesto Lentpjūvės gatvės rekonstravimas, kuriant investicijoms palankią aplinką"</t>
  </si>
  <si>
    <t>projektui "Plungės geležinkelio stoties privažiavimo kelio Nr.17 kapitalinis remontas, kuriant investicijoms palankią aplinką"</t>
  </si>
  <si>
    <t xml:space="preserve">projektui „Alsėdžių miestelio pažinimo centro ekspozicijos įrengimas“ </t>
  </si>
  <si>
    <t>lėšos konsultacijoms, skirtoms mokinių mokymosi praradimams kompensuoti</t>
  </si>
  <si>
    <t>sveikatos priežiūros įstaigų patirtoms išlaidoms darbo užmokesčiui kompensuoti</t>
  </si>
  <si>
    <t>stiprinti bendruomeninę veiklą savivaldybėse</t>
  </si>
  <si>
    <t>sveikatos priežiūros įstaigų patirtoms išlaidoms už ėminių COVID-19 ligos tyrimui ar greitajam testui paėmimo mobiliuosiuose punktuose ir COVID-19 ligos tyrimo ir greitojo testo atlikimo paslaugas</t>
  </si>
  <si>
    <t>savivaldybių išlaidoms, patirtoms vykdant įsipareigojimus vietinio (mieto ir priemiesčio) transporto vežėjams, kurie negavo pajamų dėl su COVID-19 pandemija susijusių keleivių vežimo apribojimų, esant valstybės lygio ekstremaliajai situacijai, kompensuoti</t>
  </si>
  <si>
    <t>PLUNGĖS RAJONO SAVIVALDYBĖS 2021 METŲ BIUDŽETO PAJAMŲ ĮVYKDYMO ATASKAITA</t>
  </si>
  <si>
    <t>Liepijų mokykla</t>
  </si>
  <si>
    <t>Liepijų mokyklos veikla</t>
  </si>
  <si>
    <t>Panaudoti asignavimai</t>
  </si>
  <si>
    <t>BIUDŽETINIŲ ĮSTAIGŲ  PAJAMŲ UŽ TEIKIAMAS PASLAUGAS IR PATALPŲ NUOMĄ ĮMOKŲ Į SAVIVALDYBĖS BIUDŽETĄ 2021 METAIS ĮVYKDYMO ATASKAITA</t>
  </si>
  <si>
    <t>ASIGNAVIMŲ SAVARANKIŠKOSIOMS SAVIVALDYBĖS FUNKCIJOMS VYKDYTI 2021 METAIS  PANAUDOJIMO ATASKAITA</t>
  </si>
  <si>
    <t>8 priedas</t>
  </si>
  <si>
    <t>45</t>
  </si>
  <si>
    <t>46</t>
  </si>
  <si>
    <t>47</t>
  </si>
  <si>
    <t>48</t>
  </si>
  <si>
    <t>49</t>
  </si>
  <si>
    <t>50</t>
  </si>
  <si>
    <t>51</t>
  </si>
  <si>
    <t xml:space="preserve">Liepijų mokykla
</t>
  </si>
  <si>
    <t>Paskolų grąžinimas (skolintos lėšos)</t>
  </si>
  <si>
    <t>42.42.</t>
  </si>
  <si>
    <t>VšĮ Plungės rajono savivaldybės ligoninės programa</t>
  </si>
  <si>
    <t>Neformaliojo vaikų švietimo programa (vaikų vasaros stovykloms organizuoti)</t>
  </si>
  <si>
    <t>Savivaldybės įmonės "Plungės būstas" programa</t>
  </si>
  <si>
    <t>17.10.</t>
  </si>
  <si>
    <t xml:space="preserve">projektui "Plungės r. Kulių gimnazijos pastato Plungės r., Kulių Aušros g. 24, kapitalinis remontas"   </t>
  </si>
  <si>
    <t>17.11.</t>
  </si>
  <si>
    <t>17.12.</t>
  </si>
  <si>
    <t>projektui "Universalaus sporto ir sveikatingumo komplekso Plungėje, Mendeno g. 1C, statyba"VIP</t>
  </si>
  <si>
    <t>17.13.</t>
  </si>
  <si>
    <t>17.14.</t>
  </si>
  <si>
    <t>17.15.</t>
  </si>
  <si>
    <t>17.16.</t>
  </si>
  <si>
    <t>17.17.</t>
  </si>
  <si>
    <t>Stiprinti bendruomeninę veiklą savivaldybėse</t>
  </si>
  <si>
    <t>4 priedas</t>
  </si>
  <si>
    <t>2 priedas</t>
  </si>
  <si>
    <t>6 priedas</t>
  </si>
  <si>
    <t>7 priedas</t>
  </si>
  <si>
    <t>10 priedas</t>
  </si>
  <si>
    <t>9 priedas</t>
  </si>
  <si>
    <t>2021 METŲ VALSTYBĖS BIUDŽETO SPECIALIOSIOS TIKSLINĖS DOTACIJOS,  SKIRIAMOS VALSTYBINĖMS (VALSTYBĖS PERDUOTOMS SAVIVALDYBĖMS) FUNKCIJOMS ATLIKTI, PANAUDOJIMO ATASKAITA</t>
  </si>
  <si>
    <t xml:space="preserve">2021 METŲ VALSTYBĖS BIUDŽETO SPECIALIOSIOS TIKSLINĖS DOTACIJOS,  SKIRIAMOS UGDYMO REIKMĖMS FINANSUOTI, PANAUDOJIMO ATASKAITA </t>
  </si>
  <si>
    <t>2021 METŲ KITŲ  DOTACIJŲ PANAUDOJIMO ATASKAITA</t>
  </si>
  <si>
    <t>2021 METŲ BIUDŽETINIŲ ĮSTAIGŲ GAUNAMŲ LĖŠŲ IR PAJAMŲ UŽ NUOMĄ  PANAUDOJIMO ATASKAITA</t>
  </si>
  <si>
    <t xml:space="preserve">2020 METAIS NEPANAUDOTŲ BIUDŽETO LĖŠŲ PANAUDOJIMO ATASKAITA                      </t>
  </si>
  <si>
    <t>PLUNGĖS RAJONO SAVIVALDYBĖS 2021 METŲ BIUDŽETO ASIGNAVIMŲ PANAUDOJIMO PAGAL 2021-2023 METŲ STRATEGINIO VEIKLOS PLANO PROGRAMAS ATASKAITA</t>
  </si>
  <si>
    <t>Dividendai ir kitos pelno įmokos</t>
  </si>
  <si>
    <t>Investicijų ir kiti projektai (Europos Sąjungos ir kitos tarptautinės finansinės paramos lėšos)</t>
  </si>
  <si>
    <t xml:space="preserve">tarybos 2022 m. liepos 28 d. </t>
  </si>
  <si>
    <t>sprendimo Nr. T1-164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</si>
</sst>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  <numFmt numFmtId="169" formatCode="0.0000"/>
    <numFmt numFmtId="170" formatCode="_-* #,##0.000\ _L_t_-;\-* #,##0.000\ _L_t_-;_-* &quot;-&quot;??\ _L_t_-;_-@_-"/>
  </numFmts>
  <fonts count="23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18" fillId="2" borderId="0" applyNumberFormat="0" applyBorder="0" applyAlignment="0" applyProtection="0"/>
    <xf numFmtId="166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0" fontId="14" fillId="0" borderId="0"/>
    <xf numFmtId="0" fontId="17" fillId="0" borderId="0"/>
    <xf numFmtId="0" fontId="15" fillId="0" borderId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" fillId="0" borderId="0"/>
    <xf numFmtId="0" fontId="22" fillId="0" borderId="0"/>
    <xf numFmtId="165" fontId="2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1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Alignment="1">
      <alignment vertical="justify"/>
    </xf>
    <xf numFmtId="0" fontId="2" fillId="0" borderId="1" xfId="0" applyFont="1" applyFill="1" applyBorder="1" applyAlignment="1">
      <alignment vertical="justify" wrapText="1"/>
    </xf>
    <xf numFmtId="0" fontId="2" fillId="0" borderId="0" xfId="0" applyNumberFormat="1" applyFont="1" applyFill="1" applyAlignment="1">
      <alignment horizontal="left" vertical="justify"/>
    </xf>
    <xf numFmtId="0" fontId="2" fillId="0" borderId="0" xfId="0" applyNumberFormat="1" applyFont="1" applyFill="1" applyAlignment="1">
      <alignment horizontal="left" vertical="justify" wrapText="1"/>
    </xf>
    <xf numFmtId="0" fontId="3" fillId="0" borderId="0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10" fillId="0" borderId="0" xfId="0" quotePrefix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justify"/>
    </xf>
    <xf numFmtId="0" fontId="2" fillId="0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vertical="justify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167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9" fillId="0" borderId="1" xfId="0" applyFont="1" applyFill="1" applyBorder="1"/>
    <xf numFmtId="167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16" fillId="0" borderId="0" xfId="0" applyFont="1" applyFill="1"/>
    <xf numFmtId="0" fontId="16" fillId="0" borderId="1" xfId="0" applyFont="1" applyFill="1" applyBorder="1" applyAlignment="1">
      <alignment vertical="center" wrapText="1"/>
    </xf>
    <xf numFmtId="167" fontId="5" fillId="0" borderId="7" xfId="0" applyNumberFormat="1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168" fontId="2" fillId="0" borderId="1" xfId="0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/>
    <xf numFmtId="168" fontId="3" fillId="0" borderId="1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2" fillId="0" borderId="1" xfId="9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right" wrapText="1"/>
    </xf>
    <xf numFmtId="0" fontId="20" fillId="0" borderId="1" xfId="1" applyFont="1" applyFill="1" applyBorder="1" applyAlignment="1">
      <alignment horizontal="left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wrapText="1"/>
    </xf>
    <xf numFmtId="168" fontId="3" fillId="0" borderId="1" xfId="0" applyNumberFormat="1" applyFont="1" applyFill="1" applyBorder="1" applyAlignment="1">
      <alignment wrapText="1"/>
    </xf>
    <xf numFmtId="168" fontId="2" fillId="0" borderId="4" xfId="0" applyNumberFormat="1" applyFont="1" applyFill="1" applyBorder="1" applyAlignment="1">
      <alignment horizontal="right"/>
    </xf>
    <xf numFmtId="168" fontId="3" fillId="0" borderId="4" xfId="0" applyNumberFormat="1" applyFont="1" applyFill="1" applyBorder="1" applyAlignment="1">
      <alignment horizontal="right"/>
    </xf>
    <xf numFmtId="168" fontId="3" fillId="0" borderId="3" xfId="0" applyNumberFormat="1" applyFont="1" applyFill="1" applyBorder="1" applyAlignment="1">
      <alignment horizontal="right" wrapText="1"/>
    </xf>
    <xf numFmtId="168" fontId="2" fillId="0" borderId="0" xfId="0" applyNumberFormat="1" applyFont="1" applyFill="1" applyAlignment="1">
      <alignment horizontal="right" wrapText="1"/>
    </xf>
    <xf numFmtId="168" fontId="2" fillId="0" borderId="1" xfId="0" applyNumberFormat="1" applyFont="1" applyFill="1" applyBorder="1" applyAlignment="1">
      <alignment horizontal="right" vertical="center" wrapText="1"/>
    </xf>
    <xf numFmtId="168" fontId="3" fillId="0" borderId="3" xfId="0" applyNumberFormat="1" applyFont="1" applyFill="1" applyBorder="1" applyAlignment="1">
      <alignment horizontal="right"/>
    </xf>
    <xf numFmtId="168" fontId="2" fillId="0" borderId="1" xfId="9" applyNumberFormat="1" applyFont="1" applyFill="1" applyBorder="1" applyAlignment="1">
      <alignment horizontal="right"/>
    </xf>
    <xf numFmtId="168" fontId="2" fillId="0" borderId="1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168" fontId="13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8" fontId="2" fillId="0" borderId="2" xfId="0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12" fillId="0" borderId="1" xfId="0" applyNumberFormat="1" applyFont="1" applyFill="1" applyBorder="1" applyAlignment="1">
      <alignment horizontal="right" wrapText="1"/>
    </xf>
    <xf numFmtId="168" fontId="2" fillId="0" borderId="2" xfId="0" applyNumberFormat="1" applyFont="1" applyFill="1" applyBorder="1" applyAlignment="1">
      <alignment horizontal="right"/>
    </xf>
    <xf numFmtId="168" fontId="2" fillId="0" borderId="2" xfId="0" applyNumberFormat="1" applyFont="1" applyFill="1" applyBorder="1" applyAlignment="1">
      <alignment horizontal="right" vertical="center" wrapText="1"/>
    </xf>
    <xf numFmtId="168" fontId="20" fillId="0" borderId="1" xfId="1" applyNumberFormat="1" applyFont="1" applyFill="1" applyBorder="1" applyAlignment="1">
      <alignment horizontal="right" wrapText="1"/>
    </xf>
    <xf numFmtId="168" fontId="16" fillId="0" borderId="1" xfId="0" applyNumberFormat="1" applyFont="1" applyFill="1" applyBorder="1" applyAlignment="1">
      <alignment wrapText="1"/>
    </xf>
    <xf numFmtId="169" fontId="2" fillId="0" borderId="4" xfId="0" applyNumberFormat="1" applyFont="1" applyFill="1" applyBorder="1" applyAlignment="1">
      <alignment horizontal="right" wrapText="1"/>
    </xf>
    <xf numFmtId="169" fontId="2" fillId="0" borderId="1" xfId="0" applyNumberFormat="1" applyFont="1" applyFill="1" applyBorder="1" applyAlignment="1">
      <alignment horizontal="right" wrapText="1"/>
    </xf>
    <xf numFmtId="168" fontId="2" fillId="3" borderId="1" xfId="0" applyNumberFormat="1" applyFont="1" applyFill="1" applyBorder="1"/>
    <xf numFmtId="0" fontId="2" fillId="0" borderId="8" xfId="0" applyNumberFormat="1" applyFont="1" applyFill="1" applyBorder="1" applyAlignment="1">
      <alignment horizontal="center"/>
    </xf>
    <xf numFmtId="0" fontId="2" fillId="0" borderId="3" xfId="0" applyFont="1" applyFill="1" applyBorder="1"/>
    <xf numFmtId="0" fontId="3" fillId="0" borderId="0" xfId="0" applyFont="1" applyFill="1"/>
    <xf numFmtId="0" fontId="2" fillId="3" borderId="0" xfId="0" applyFont="1" applyFill="1"/>
    <xf numFmtId="0" fontId="3" fillId="0" borderId="3" xfId="0" applyNumberFormat="1" applyFont="1" applyFill="1" applyBorder="1" applyAlignment="1">
      <alignment horizontal="center" vertical="justify" wrapText="1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168" fontId="13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/>
    <xf numFmtId="168" fontId="2" fillId="0" borderId="1" xfId="5" applyNumberFormat="1" applyFont="1" applyFill="1" applyBorder="1" applyAlignment="1">
      <alignment horizontal="right" wrapText="1"/>
    </xf>
    <xf numFmtId="170" fontId="2" fillId="0" borderId="1" xfId="2" applyNumberFormat="1" applyFont="1" applyFill="1" applyBorder="1" applyAlignment="1">
      <alignment horizontal="right" wrapText="1"/>
    </xf>
    <xf numFmtId="166" fontId="2" fillId="0" borderId="1" xfId="2" applyFont="1" applyFill="1" applyBorder="1" applyAlignment="1">
      <alignment horizontal="right" wrapText="1"/>
    </xf>
    <xf numFmtId="0" fontId="8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2" fillId="0" borderId="4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8" xfId="0" applyNumberFormat="1" applyFont="1" applyFill="1" applyBorder="1" applyAlignment="1">
      <alignment horizontal="center" vertical="justify" wrapText="1"/>
    </xf>
    <xf numFmtId="0" fontId="3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Border="1" applyAlignment="1">
      <alignment horizontal="right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0" xfId="0" applyNumberFormat="1" applyFont="1" applyFill="1" applyAlignment="1">
      <alignment horizontal="center" vertical="justify" wrapText="1"/>
    </xf>
    <xf numFmtId="0" fontId="2" fillId="0" borderId="1" xfId="0" applyNumberFormat="1" applyFont="1" applyFill="1" applyBorder="1" applyAlignment="1">
      <alignment horizontal="center" vertical="center"/>
    </xf>
  </cellXfs>
  <cellStyles count="19">
    <cellStyle name="Blogas" xfId="1" builtinId="27"/>
    <cellStyle name="Comma 2" xfId="3"/>
    <cellStyle name="Comma 3" xfId="4"/>
    <cellStyle name="Currency 2" xfId="6"/>
    <cellStyle name="Currency 2 2" xfId="7"/>
    <cellStyle name="Currency 2 3" xfId="13"/>
    <cellStyle name="Currency 2 4" xfId="14"/>
    <cellStyle name="Currency 3" xfId="12"/>
    <cellStyle name="Currency 4" xfId="17"/>
    <cellStyle name="Įprastas" xfId="0" builtinId="0"/>
    <cellStyle name="Įprastas 2" xfId="8"/>
    <cellStyle name="Įprastas 2 2" xfId="15"/>
    <cellStyle name="Kablelis" xfId="2" builtinId="3"/>
    <cellStyle name="Normal 2" xfId="9"/>
    <cellStyle name="Normal 2 2" xfId="10"/>
    <cellStyle name="Normal 3" xfId="11"/>
    <cellStyle name="Normal 3 2" xfId="16"/>
    <cellStyle name="Valiuta" xfId="5" builtinId="4"/>
    <cellStyle name="Valiuta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96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2" sqref="G2"/>
    </sheetView>
  </sheetViews>
  <sheetFormatPr defaultColWidth="9.140625" defaultRowHeight="15" x14ac:dyDescent="0.25"/>
  <cols>
    <col min="1" max="1" width="7.140625" style="24" customWidth="1"/>
    <col min="2" max="2" width="98.28515625" style="6" customWidth="1"/>
    <col min="3" max="3" width="12.42578125" style="6" customWidth="1"/>
    <col min="4" max="4" width="13.28515625" style="6" customWidth="1"/>
    <col min="5" max="5" width="16" style="6" customWidth="1"/>
    <col min="6" max="16384" width="9.140625" style="6"/>
  </cols>
  <sheetData>
    <row r="1" spans="1:8" ht="15" customHeight="1" x14ac:dyDescent="0.25">
      <c r="B1" s="52"/>
      <c r="C1" s="148" t="s">
        <v>186</v>
      </c>
      <c r="D1" s="148"/>
    </row>
    <row r="2" spans="1:8" ht="15" customHeight="1" x14ac:dyDescent="0.25">
      <c r="B2" s="52"/>
      <c r="C2" s="148" t="s">
        <v>473</v>
      </c>
      <c r="D2" s="148"/>
    </row>
    <row r="3" spans="1:8" ht="15" customHeight="1" x14ac:dyDescent="0.25">
      <c r="B3" s="52"/>
      <c r="C3" s="148" t="s">
        <v>474</v>
      </c>
      <c r="D3" s="148"/>
    </row>
    <row r="4" spans="1:8" ht="15" customHeight="1" x14ac:dyDescent="0.25">
      <c r="B4" s="52"/>
      <c r="C4" s="149" t="s">
        <v>460</v>
      </c>
      <c r="D4" s="149"/>
    </row>
    <row r="5" spans="1:8" ht="15" customHeight="1" x14ac:dyDescent="0.25">
      <c r="B5" s="23"/>
      <c r="C5" s="150"/>
      <c r="D5" s="150"/>
    </row>
    <row r="6" spans="1:8" ht="16.5" customHeight="1" x14ac:dyDescent="0.25">
      <c r="A6" s="151" t="s">
        <v>428</v>
      </c>
      <c r="B6" s="151"/>
      <c r="C6" s="151"/>
      <c r="D6" s="151"/>
    </row>
    <row r="7" spans="1:8" ht="15.75" customHeight="1" x14ac:dyDescent="0.25">
      <c r="B7" s="26"/>
      <c r="C7" s="147" t="s">
        <v>171</v>
      </c>
      <c r="D7" s="147"/>
    </row>
    <row r="8" spans="1:8" ht="33.75" customHeight="1" x14ac:dyDescent="0.25">
      <c r="A8" s="27" t="s">
        <v>42</v>
      </c>
      <c r="B8" s="4" t="s">
        <v>43</v>
      </c>
      <c r="C8" s="53" t="s">
        <v>379</v>
      </c>
      <c r="D8" s="55" t="s">
        <v>380</v>
      </c>
      <c r="H8" s="54"/>
    </row>
    <row r="9" spans="1:8" ht="13.5" customHeight="1" x14ac:dyDescent="0.25">
      <c r="A9" s="40">
        <v>1</v>
      </c>
      <c r="B9" s="41" t="s">
        <v>180</v>
      </c>
      <c r="C9" s="56">
        <v>21096.199999999997</v>
      </c>
      <c r="D9" s="58">
        <v>22243.018</v>
      </c>
    </row>
    <row r="10" spans="1:8" ht="13.5" customHeight="1" x14ac:dyDescent="0.25">
      <c r="A10" s="40">
        <v>2</v>
      </c>
      <c r="B10" s="41" t="s">
        <v>163</v>
      </c>
      <c r="C10" s="57">
        <v>378</v>
      </c>
      <c r="D10" s="58">
        <v>375.43700000000001</v>
      </c>
    </row>
    <row r="11" spans="1:8" ht="13.5" customHeight="1" x14ac:dyDescent="0.25">
      <c r="A11" s="40">
        <v>3</v>
      </c>
      <c r="B11" s="42" t="s">
        <v>164</v>
      </c>
      <c r="C11" s="56">
        <v>42</v>
      </c>
      <c r="D11" s="58">
        <v>46.92</v>
      </c>
    </row>
    <row r="12" spans="1:8" ht="13.5" customHeight="1" x14ac:dyDescent="0.25">
      <c r="A12" s="40">
        <v>4</v>
      </c>
      <c r="B12" s="8" t="s">
        <v>44</v>
      </c>
      <c r="C12" s="57">
        <v>15</v>
      </c>
      <c r="D12" s="103">
        <v>14.773999999999999</v>
      </c>
      <c r="E12" s="107"/>
    </row>
    <row r="13" spans="1:8" ht="13.5" customHeight="1" x14ac:dyDescent="0.25">
      <c r="A13" s="40">
        <v>5</v>
      </c>
      <c r="B13" s="8" t="s">
        <v>161</v>
      </c>
      <c r="C13" s="57">
        <v>20</v>
      </c>
      <c r="D13" s="103">
        <v>20.879000000000001</v>
      </c>
    </row>
    <row r="14" spans="1:8" ht="13.5" customHeight="1" x14ac:dyDescent="0.25">
      <c r="A14" s="40">
        <v>6</v>
      </c>
      <c r="B14" s="41" t="s">
        <v>162</v>
      </c>
      <c r="C14" s="57">
        <v>405</v>
      </c>
      <c r="D14" s="103">
        <v>405.53199999999998</v>
      </c>
    </row>
    <row r="15" spans="1:8" ht="13.5" customHeight="1" x14ac:dyDescent="0.25">
      <c r="A15" s="40">
        <v>7</v>
      </c>
      <c r="B15" s="41" t="s">
        <v>46</v>
      </c>
      <c r="C15" s="56">
        <v>50</v>
      </c>
      <c r="D15" s="58">
        <v>50.926000000000002</v>
      </c>
    </row>
    <row r="16" spans="1:8" ht="13.5" customHeight="1" x14ac:dyDescent="0.25">
      <c r="A16" s="51">
        <v>8</v>
      </c>
      <c r="B16" s="44" t="s">
        <v>183</v>
      </c>
      <c r="C16" s="59">
        <f>SUM(C17:C77)</f>
        <v>28337.916000000001</v>
      </c>
      <c r="D16" s="59">
        <f>SUM(D17:D77)</f>
        <v>27374.277999999998</v>
      </c>
      <c r="E16" s="106"/>
    </row>
    <row r="17" spans="1:4" ht="13.5" customHeight="1" x14ac:dyDescent="0.25">
      <c r="A17" s="40" t="s">
        <v>212</v>
      </c>
      <c r="B17" s="41" t="s">
        <v>47</v>
      </c>
      <c r="C17" s="57">
        <v>206</v>
      </c>
      <c r="D17" s="58">
        <v>198.51000000000002</v>
      </c>
    </row>
    <row r="18" spans="1:4" ht="13.5" customHeight="1" x14ac:dyDescent="0.25">
      <c r="A18" s="40" t="s">
        <v>213</v>
      </c>
      <c r="B18" s="41" t="s">
        <v>57</v>
      </c>
      <c r="C18" s="57">
        <v>447.09999999999997</v>
      </c>
      <c r="D18" s="58">
        <v>433.52100000000002</v>
      </c>
    </row>
    <row r="19" spans="1:4" ht="13.5" customHeight="1" x14ac:dyDescent="0.25">
      <c r="A19" s="40" t="s">
        <v>214</v>
      </c>
      <c r="B19" s="41" t="s">
        <v>56</v>
      </c>
      <c r="C19" s="57">
        <v>1119.2</v>
      </c>
      <c r="D19" s="58">
        <v>1109.2530000000002</v>
      </c>
    </row>
    <row r="20" spans="1:4" ht="13.5" customHeight="1" x14ac:dyDescent="0.25">
      <c r="A20" s="40" t="s">
        <v>215</v>
      </c>
      <c r="B20" s="42" t="s">
        <v>198</v>
      </c>
      <c r="C20" s="57">
        <v>63.1</v>
      </c>
      <c r="D20" s="58">
        <v>63.100000000000009</v>
      </c>
    </row>
    <row r="21" spans="1:4" ht="13.5" customHeight="1" x14ac:dyDescent="0.25">
      <c r="A21" s="40" t="s">
        <v>216</v>
      </c>
      <c r="B21" s="8" t="s">
        <v>137</v>
      </c>
      <c r="C21" s="57">
        <v>19.3</v>
      </c>
      <c r="D21" s="58">
        <v>19.268000000000001</v>
      </c>
    </row>
    <row r="22" spans="1:4" ht="13.5" customHeight="1" x14ac:dyDescent="0.25">
      <c r="A22" s="40" t="s">
        <v>217</v>
      </c>
      <c r="B22" s="9" t="s">
        <v>199</v>
      </c>
      <c r="C22" s="57">
        <v>4.9000000000000004</v>
      </c>
      <c r="D22" s="58">
        <v>4.0910000000000002</v>
      </c>
    </row>
    <row r="23" spans="1:4" ht="13.5" customHeight="1" x14ac:dyDescent="0.25">
      <c r="A23" s="40" t="s">
        <v>218</v>
      </c>
      <c r="B23" s="8" t="s">
        <v>126</v>
      </c>
      <c r="C23" s="57">
        <v>20.399999999999999</v>
      </c>
      <c r="D23" s="58">
        <v>20.352999999999998</v>
      </c>
    </row>
    <row r="24" spans="1:4" ht="13.5" customHeight="1" x14ac:dyDescent="0.25">
      <c r="A24" s="40" t="s">
        <v>225</v>
      </c>
      <c r="B24" s="8" t="s">
        <v>125</v>
      </c>
      <c r="C24" s="57">
        <v>728.5</v>
      </c>
      <c r="D24" s="58">
        <v>728.5</v>
      </c>
    </row>
    <row r="25" spans="1:4" ht="13.5" customHeight="1" x14ac:dyDescent="0.25">
      <c r="A25" s="40" t="s">
        <v>219</v>
      </c>
      <c r="B25" s="9" t="s">
        <v>127</v>
      </c>
      <c r="C25" s="57">
        <v>6.4</v>
      </c>
      <c r="D25" s="58">
        <v>6.4</v>
      </c>
    </row>
    <row r="26" spans="1:4" ht="13.5" customHeight="1" x14ac:dyDescent="0.25">
      <c r="A26" s="40" t="s">
        <v>220</v>
      </c>
      <c r="B26" s="9" t="s">
        <v>128</v>
      </c>
      <c r="C26" s="57">
        <v>175</v>
      </c>
      <c r="D26" s="58">
        <v>174.85599999999999</v>
      </c>
    </row>
    <row r="27" spans="1:4" ht="29.25" customHeight="1" x14ac:dyDescent="0.25">
      <c r="A27" s="40" t="s">
        <v>254</v>
      </c>
      <c r="B27" s="9" t="s">
        <v>200</v>
      </c>
      <c r="C27" s="57">
        <v>162</v>
      </c>
      <c r="D27" s="58">
        <v>162</v>
      </c>
    </row>
    <row r="28" spans="1:4" ht="27" customHeight="1" x14ac:dyDescent="0.25">
      <c r="A28" s="40" t="s">
        <v>255</v>
      </c>
      <c r="B28" s="9" t="s">
        <v>305</v>
      </c>
      <c r="C28" s="57">
        <v>17.913</v>
      </c>
      <c r="D28" s="58">
        <v>17.907</v>
      </c>
    </row>
    <row r="29" spans="1:4" ht="27" customHeight="1" x14ac:dyDescent="0.25">
      <c r="A29" s="40" t="s">
        <v>256</v>
      </c>
      <c r="B29" s="29" t="s">
        <v>240</v>
      </c>
      <c r="C29" s="57">
        <v>20.399999999999999</v>
      </c>
      <c r="D29" s="58">
        <v>20.338000000000001</v>
      </c>
    </row>
    <row r="30" spans="1:4" ht="13.5" customHeight="1" x14ac:dyDescent="0.25">
      <c r="A30" s="40" t="s">
        <v>257</v>
      </c>
      <c r="B30" s="21" t="s">
        <v>201</v>
      </c>
      <c r="C30" s="57">
        <v>0.2</v>
      </c>
      <c r="D30" s="58">
        <v>0.2</v>
      </c>
    </row>
    <row r="31" spans="1:4" ht="13.5" customHeight="1" x14ac:dyDescent="0.25">
      <c r="A31" s="40" t="s">
        <v>258</v>
      </c>
      <c r="B31" s="9" t="s">
        <v>202</v>
      </c>
      <c r="C31" s="57">
        <v>8.4</v>
      </c>
      <c r="D31" s="58">
        <v>8.24</v>
      </c>
    </row>
    <row r="32" spans="1:4" ht="13.5" customHeight="1" x14ac:dyDescent="0.25">
      <c r="A32" s="40" t="s">
        <v>259</v>
      </c>
      <c r="B32" s="9" t="s">
        <v>185</v>
      </c>
      <c r="C32" s="57">
        <v>26.1</v>
      </c>
      <c r="D32" s="58">
        <v>26.099</v>
      </c>
    </row>
    <row r="33" spans="1:6" ht="13.5" customHeight="1" x14ac:dyDescent="0.25">
      <c r="A33" s="40" t="s">
        <v>260</v>
      </c>
      <c r="B33" s="9" t="s">
        <v>231</v>
      </c>
      <c r="C33" s="57">
        <v>12.7</v>
      </c>
      <c r="D33" s="58">
        <v>12.663</v>
      </c>
    </row>
    <row r="34" spans="1:6" ht="13.5" customHeight="1" x14ac:dyDescent="0.25">
      <c r="A34" s="40" t="s">
        <v>261</v>
      </c>
      <c r="B34" s="21" t="s">
        <v>296</v>
      </c>
      <c r="C34" s="57">
        <v>0.6</v>
      </c>
      <c r="D34" s="58">
        <v>0.6</v>
      </c>
    </row>
    <row r="35" spans="1:6" ht="13.5" customHeight="1" x14ac:dyDescent="0.25">
      <c r="A35" s="40" t="s">
        <v>262</v>
      </c>
      <c r="B35" s="9" t="s">
        <v>129</v>
      </c>
      <c r="C35" s="57">
        <v>10.3</v>
      </c>
      <c r="D35" s="58">
        <v>10.3</v>
      </c>
    </row>
    <row r="36" spans="1:6" ht="13.5" customHeight="1" x14ac:dyDescent="0.25">
      <c r="A36" s="40" t="s">
        <v>263</v>
      </c>
      <c r="B36" s="7" t="s">
        <v>130</v>
      </c>
      <c r="C36" s="57">
        <v>28.7</v>
      </c>
      <c r="D36" s="58">
        <v>28.7</v>
      </c>
    </row>
    <row r="37" spans="1:6" ht="13.5" customHeight="1" x14ac:dyDescent="0.25">
      <c r="A37" s="40" t="s">
        <v>264</v>
      </c>
      <c r="B37" s="7" t="s">
        <v>144</v>
      </c>
      <c r="C37" s="57">
        <v>340</v>
      </c>
      <c r="D37" s="58">
        <v>340</v>
      </c>
    </row>
    <row r="38" spans="1:6" ht="13.5" customHeight="1" x14ac:dyDescent="0.25">
      <c r="A38" s="40" t="s">
        <v>265</v>
      </c>
      <c r="B38" s="7" t="s">
        <v>181</v>
      </c>
      <c r="C38" s="57">
        <v>2.1</v>
      </c>
      <c r="D38" s="58">
        <v>1.917</v>
      </c>
    </row>
    <row r="39" spans="1:6" ht="13.5" customHeight="1" x14ac:dyDescent="0.25">
      <c r="A39" s="40" t="s">
        <v>266</v>
      </c>
      <c r="B39" s="41" t="s">
        <v>241</v>
      </c>
      <c r="C39" s="57">
        <v>10419</v>
      </c>
      <c r="D39" s="58">
        <v>10417.48</v>
      </c>
    </row>
    <row r="40" spans="1:6" ht="13.5" customHeight="1" x14ac:dyDescent="0.25">
      <c r="A40" s="40" t="s">
        <v>267</v>
      </c>
      <c r="B40" s="41" t="s">
        <v>319</v>
      </c>
      <c r="C40" s="57">
        <v>115.6</v>
      </c>
      <c r="D40" s="58">
        <v>115.384</v>
      </c>
      <c r="F40" s="85"/>
    </row>
    <row r="41" spans="1:6" ht="13.5" customHeight="1" x14ac:dyDescent="0.25">
      <c r="A41" s="40" t="s">
        <v>268</v>
      </c>
      <c r="B41" s="45" t="s">
        <v>253</v>
      </c>
      <c r="C41" s="57">
        <v>26.3</v>
      </c>
      <c r="D41" s="58">
        <v>26.3</v>
      </c>
    </row>
    <row r="42" spans="1:6" ht="13.5" customHeight="1" x14ac:dyDescent="0.25">
      <c r="A42" s="40" t="s">
        <v>284</v>
      </c>
      <c r="B42" s="41" t="s">
        <v>273</v>
      </c>
      <c r="C42" s="57">
        <v>556.6</v>
      </c>
      <c r="D42" s="58">
        <v>556.58900000000006</v>
      </c>
    </row>
    <row r="43" spans="1:6" ht="13.5" customHeight="1" x14ac:dyDescent="0.25">
      <c r="A43" s="40" t="s">
        <v>285</v>
      </c>
      <c r="B43" s="48" t="s">
        <v>308</v>
      </c>
      <c r="C43" s="57">
        <v>139.80000000000001</v>
      </c>
      <c r="D43" s="58">
        <v>139.77700000000002</v>
      </c>
    </row>
    <row r="44" spans="1:6" ht="15.75" customHeight="1" x14ac:dyDescent="0.25">
      <c r="A44" s="40" t="s">
        <v>286</v>
      </c>
      <c r="B44" s="41" t="s">
        <v>309</v>
      </c>
      <c r="C44" s="57">
        <v>38.5</v>
      </c>
      <c r="D44" s="58">
        <v>38.479999999999997</v>
      </c>
    </row>
    <row r="45" spans="1:6" ht="15.75" customHeight="1" x14ac:dyDescent="0.25">
      <c r="A45" s="40" t="s">
        <v>287</v>
      </c>
      <c r="B45" s="41" t="s">
        <v>310</v>
      </c>
      <c r="C45" s="57">
        <v>25</v>
      </c>
      <c r="D45" s="58">
        <v>25</v>
      </c>
    </row>
    <row r="46" spans="1:6" ht="17.25" customHeight="1" x14ac:dyDescent="0.25">
      <c r="A46" s="40" t="s">
        <v>288</v>
      </c>
      <c r="B46" s="41" t="s">
        <v>274</v>
      </c>
      <c r="C46" s="57">
        <v>4737</v>
      </c>
      <c r="D46" s="103">
        <v>3955.556</v>
      </c>
    </row>
    <row r="47" spans="1:6" ht="13.5" customHeight="1" x14ac:dyDescent="0.25">
      <c r="A47" s="40" t="s">
        <v>289</v>
      </c>
      <c r="B47" s="41" t="s">
        <v>369</v>
      </c>
      <c r="C47" s="57">
        <v>204.7</v>
      </c>
      <c r="D47" s="103">
        <v>202.51000000000002</v>
      </c>
    </row>
    <row r="48" spans="1:6" ht="13.5" customHeight="1" x14ac:dyDescent="0.25">
      <c r="A48" s="40" t="s">
        <v>290</v>
      </c>
      <c r="B48" s="41" t="s">
        <v>370</v>
      </c>
      <c r="C48" s="57">
        <v>14</v>
      </c>
      <c r="D48" s="103">
        <v>13.827999999999999</v>
      </c>
    </row>
    <row r="49" spans="1:4" ht="29.25" customHeight="1" x14ac:dyDescent="0.25">
      <c r="A49" s="40" t="s">
        <v>291</v>
      </c>
      <c r="B49" s="21" t="s">
        <v>280</v>
      </c>
      <c r="C49" s="56">
        <v>0</v>
      </c>
      <c r="D49" s="103">
        <v>0</v>
      </c>
    </row>
    <row r="50" spans="1:4" ht="13.5" customHeight="1" x14ac:dyDescent="0.25">
      <c r="A50" s="40" t="s">
        <v>292</v>
      </c>
      <c r="B50" s="21" t="s">
        <v>281</v>
      </c>
      <c r="C50" s="56">
        <v>39</v>
      </c>
      <c r="D50" s="103">
        <v>38.709000000000003</v>
      </c>
    </row>
    <row r="51" spans="1:4" ht="13.5" customHeight="1" x14ac:dyDescent="0.25">
      <c r="A51" s="40" t="s">
        <v>293</v>
      </c>
      <c r="B51" s="21" t="s">
        <v>251</v>
      </c>
      <c r="C51" s="56">
        <v>5.9999999999999991</v>
      </c>
      <c r="D51" s="103">
        <v>5.9820000000000002</v>
      </c>
    </row>
    <row r="52" spans="1:4" ht="29.25" customHeight="1" x14ac:dyDescent="0.25">
      <c r="A52" s="40" t="s">
        <v>295</v>
      </c>
      <c r="B52" s="21" t="s">
        <v>311</v>
      </c>
      <c r="C52" s="56">
        <v>0</v>
      </c>
      <c r="D52" s="103">
        <v>0</v>
      </c>
    </row>
    <row r="53" spans="1:4" ht="29.25" customHeight="1" x14ac:dyDescent="0.25">
      <c r="A53" s="40" t="s">
        <v>315</v>
      </c>
      <c r="B53" s="21" t="s">
        <v>312</v>
      </c>
      <c r="C53" s="56">
        <v>257.5</v>
      </c>
      <c r="D53" s="103">
        <v>247.22300000000001</v>
      </c>
    </row>
    <row r="54" spans="1:4" ht="13.5" customHeight="1" x14ac:dyDescent="0.25">
      <c r="A54" s="40" t="s">
        <v>316</v>
      </c>
      <c r="B54" s="21" t="s">
        <v>283</v>
      </c>
      <c r="C54" s="56">
        <v>1</v>
      </c>
      <c r="D54" s="103">
        <v>0.997</v>
      </c>
    </row>
    <row r="55" spans="1:4" ht="30" customHeight="1" x14ac:dyDescent="0.25">
      <c r="A55" s="40" t="s">
        <v>321</v>
      </c>
      <c r="B55" s="21" t="s">
        <v>294</v>
      </c>
      <c r="C55" s="56">
        <v>2620.3999999999996</v>
      </c>
      <c r="D55" s="103">
        <v>2558.7469999999998</v>
      </c>
    </row>
    <row r="56" spans="1:4" ht="17.25" customHeight="1" x14ac:dyDescent="0.25">
      <c r="A56" s="40" t="s">
        <v>384</v>
      </c>
      <c r="B56" s="21" t="s">
        <v>406</v>
      </c>
      <c r="C56" s="56">
        <v>15.512</v>
      </c>
      <c r="D56" s="103">
        <v>14.259</v>
      </c>
    </row>
    <row r="57" spans="1:4" ht="17.25" customHeight="1" x14ac:dyDescent="0.25">
      <c r="A57" s="40" t="s">
        <v>385</v>
      </c>
      <c r="B57" s="21" t="s">
        <v>407</v>
      </c>
      <c r="C57" s="56">
        <v>50</v>
      </c>
      <c r="D57" s="103">
        <v>50</v>
      </c>
    </row>
    <row r="58" spans="1:4" ht="30" customHeight="1" x14ac:dyDescent="0.25">
      <c r="A58" s="40" t="s">
        <v>386</v>
      </c>
      <c r="B58" s="21" t="s">
        <v>408</v>
      </c>
      <c r="C58" s="56">
        <v>580</v>
      </c>
      <c r="D58" s="103">
        <v>580</v>
      </c>
    </row>
    <row r="59" spans="1:4" ht="17.25" customHeight="1" x14ac:dyDescent="0.25">
      <c r="A59" s="40" t="s">
        <v>387</v>
      </c>
      <c r="B59" s="21" t="s">
        <v>409</v>
      </c>
      <c r="C59" s="56">
        <v>563</v>
      </c>
      <c r="D59" s="103">
        <v>563</v>
      </c>
    </row>
    <row r="60" spans="1:4" ht="17.25" customHeight="1" x14ac:dyDescent="0.25">
      <c r="A60" s="40" t="s">
        <v>388</v>
      </c>
      <c r="B60" s="21" t="s">
        <v>410</v>
      </c>
      <c r="C60" s="56">
        <v>245.8</v>
      </c>
      <c r="D60" s="103">
        <v>424.08500000000004</v>
      </c>
    </row>
    <row r="61" spans="1:4" ht="29.25" customHeight="1" x14ac:dyDescent="0.25">
      <c r="A61" s="40" t="s">
        <v>389</v>
      </c>
      <c r="B61" s="21" t="s">
        <v>411</v>
      </c>
      <c r="C61" s="56">
        <v>3.45</v>
      </c>
      <c r="D61" s="103">
        <v>2.2690000000000001</v>
      </c>
    </row>
    <row r="62" spans="1:4" ht="17.25" customHeight="1" x14ac:dyDescent="0.25">
      <c r="A62" s="40" t="s">
        <v>390</v>
      </c>
      <c r="B62" s="21" t="s">
        <v>412</v>
      </c>
      <c r="C62" s="56">
        <v>44.524000000000001</v>
      </c>
      <c r="D62" s="103">
        <v>41.158000000000001</v>
      </c>
    </row>
    <row r="63" spans="1:4" ht="30" customHeight="1" x14ac:dyDescent="0.25">
      <c r="A63" s="40" t="s">
        <v>391</v>
      </c>
      <c r="B63" s="21" t="s">
        <v>413</v>
      </c>
      <c r="C63" s="56">
        <v>3.3809999999999998</v>
      </c>
      <c r="D63" s="103">
        <v>3.38</v>
      </c>
    </row>
    <row r="64" spans="1:4" ht="30" customHeight="1" x14ac:dyDescent="0.25">
      <c r="A64" s="40" t="s">
        <v>392</v>
      </c>
      <c r="B64" s="21" t="s">
        <v>414</v>
      </c>
      <c r="C64" s="56">
        <v>84.111999999999995</v>
      </c>
      <c r="D64" s="103">
        <v>84.111000000000004</v>
      </c>
    </row>
    <row r="65" spans="1:4" ht="17.25" customHeight="1" x14ac:dyDescent="0.25">
      <c r="A65" s="40" t="s">
        <v>393</v>
      </c>
      <c r="B65" s="21" t="s">
        <v>415</v>
      </c>
      <c r="C65" s="56">
        <v>793.8</v>
      </c>
      <c r="D65" s="103">
        <v>793.8</v>
      </c>
    </row>
    <row r="66" spans="1:4" ht="30" customHeight="1" x14ac:dyDescent="0.25">
      <c r="A66" s="40" t="s">
        <v>394</v>
      </c>
      <c r="B66" s="21" t="s">
        <v>416</v>
      </c>
      <c r="C66" s="56">
        <v>202.60000000000002</v>
      </c>
      <c r="D66" s="103">
        <v>202.39400000000003</v>
      </c>
    </row>
    <row r="67" spans="1:4" ht="30" customHeight="1" x14ac:dyDescent="0.25">
      <c r="A67" s="40" t="s">
        <v>395</v>
      </c>
      <c r="B67" s="21" t="s">
        <v>417</v>
      </c>
      <c r="C67" s="56">
        <v>146.91499999999999</v>
      </c>
      <c r="D67" s="103">
        <v>146.91500000000002</v>
      </c>
    </row>
    <row r="68" spans="1:4" ht="30" customHeight="1" x14ac:dyDescent="0.25">
      <c r="A68" s="40" t="s">
        <v>396</v>
      </c>
      <c r="B68" s="21" t="s">
        <v>418</v>
      </c>
      <c r="C68" s="56">
        <v>46.715000000000003</v>
      </c>
      <c r="D68" s="58">
        <v>45.444000000000003</v>
      </c>
    </row>
    <row r="69" spans="1:4" ht="30" customHeight="1" x14ac:dyDescent="0.25">
      <c r="A69" s="40" t="s">
        <v>397</v>
      </c>
      <c r="B69" s="21" t="s">
        <v>419</v>
      </c>
      <c r="C69" s="56">
        <v>30.83</v>
      </c>
      <c r="D69" s="58">
        <v>30.83</v>
      </c>
    </row>
    <row r="70" spans="1:4" ht="17.25" customHeight="1" x14ac:dyDescent="0.25">
      <c r="A70" s="40" t="s">
        <v>398</v>
      </c>
      <c r="B70" s="21" t="s">
        <v>420</v>
      </c>
      <c r="C70" s="56">
        <v>1941.9</v>
      </c>
      <c r="D70" s="58">
        <v>1936.41</v>
      </c>
    </row>
    <row r="71" spans="1:4" ht="30" customHeight="1" x14ac:dyDescent="0.25">
      <c r="A71" s="40" t="s">
        <v>399</v>
      </c>
      <c r="B71" s="21" t="s">
        <v>421</v>
      </c>
      <c r="C71" s="56">
        <v>221.7</v>
      </c>
      <c r="D71" s="58">
        <v>0</v>
      </c>
    </row>
    <row r="72" spans="1:4" ht="17.25" customHeight="1" x14ac:dyDescent="0.25">
      <c r="A72" s="40" t="s">
        <v>400</v>
      </c>
      <c r="B72" s="21" t="s">
        <v>422</v>
      </c>
      <c r="C72" s="56">
        <v>59.5</v>
      </c>
      <c r="D72" s="58">
        <v>58.965000000000003</v>
      </c>
    </row>
    <row r="73" spans="1:4" ht="17.25" customHeight="1" x14ac:dyDescent="0.25">
      <c r="A73" s="40" t="s">
        <v>401</v>
      </c>
      <c r="B73" s="21" t="s">
        <v>423</v>
      </c>
      <c r="C73" s="56">
        <v>56.61</v>
      </c>
      <c r="D73" s="58">
        <v>40.075000000000003</v>
      </c>
    </row>
    <row r="74" spans="1:4" ht="17.25" customHeight="1" x14ac:dyDescent="0.25">
      <c r="A74" s="40" t="s">
        <v>402</v>
      </c>
      <c r="B74" s="21" t="s">
        <v>424</v>
      </c>
      <c r="C74" s="56">
        <v>396.78</v>
      </c>
      <c r="D74" s="58">
        <v>396.77800000000002</v>
      </c>
    </row>
    <row r="75" spans="1:4" ht="17.25" customHeight="1" x14ac:dyDescent="0.25">
      <c r="A75" s="40" t="s">
        <v>403</v>
      </c>
      <c r="B75" s="21" t="s">
        <v>425</v>
      </c>
      <c r="C75" s="56">
        <v>23.946000000000002</v>
      </c>
      <c r="D75" s="58">
        <v>23.900000000000002</v>
      </c>
    </row>
    <row r="76" spans="1:4" ht="30" customHeight="1" x14ac:dyDescent="0.25">
      <c r="A76" s="40" t="s">
        <v>404</v>
      </c>
      <c r="B76" s="21" t="s">
        <v>426</v>
      </c>
      <c r="C76" s="56">
        <v>100.346</v>
      </c>
      <c r="D76" s="58">
        <v>100.345</v>
      </c>
    </row>
    <row r="77" spans="1:4" ht="44.25" customHeight="1" x14ac:dyDescent="0.25">
      <c r="A77" s="40" t="s">
        <v>405</v>
      </c>
      <c r="B77" s="21" t="s">
        <v>427</v>
      </c>
      <c r="C77" s="56">
        <v>106.782</v>
      </c>
      <c r="D77" s="58">
        <v>106.782</v>
      </c>
    </row>
    <row r="78" spans="1:4" ht="13.5" customHeight="1" x14ac:dyDescent="0.25">
      <c r="A78" s="40">
        <v>9</v>
      </c>
      <c r="B78" s="21" t="s">
        <v>242</v>
      </c>
      <c r="C78" s="56">
        <v>1</v>
      </c>
      <c r="D78" s="58">
        <v>1.607</v>
      </c>
    </row>
    <row r="79" spans="1:4" ht="13.5" customHeight="1" x14ac:dyDescent="0.25">
      <c r="A79" s="40">
        <v>10</v>
      </c>
      <c r="B79" s="41" t="s">
        <v>205</v>
      </c>
      <c r="C79" s="56">
        <v>186</v>
      </c>
      <c r="D79" s="103">
        <v>192.56100000000001</v>
      </c>
    </row>
    <row r="80" spans="1:4" ht="13.5" customHeight="1" x14ac:dyDescent="0.25">
      <c r="A80" s="40">
        <v>11</v>
      </c>
      <c r="B80" s="41" t="s">
        <v>208</v>
      </c>
      <c r="C80" s="56">
        <v>33.6</v>
      </c>
      <c r="D80" s="58">
        <v>33.677</v>
      </c>
    </row>
    <row r="81" spans="1:4" ht="13.5" customHeight="1" x14ac:dyDescent="0.25">
      <c r="A81" s="40">
        <v>12</v>
      </c>
      <c r="B81" s="41" t="s">
        <v>62</v>
      </c>
      <c r="C81" s="56">
        <v>59.9</v>
      </c>
      <c r="D81" s="58">
        <v>77.222999999999999</v>
      </c>
    </row>
    <row r="82" spans="1:4" ht="13.5" customHeight="1" x14ac:dyDescent="0.25">
      <c r="A82" s="40">
        <v>13</v>
      </c>
      <c r="B82" s="41" t="s">
        <v>210</v>
      </c>
      <c r="C82" s="56">
        <v>178.4</v>
      </c>
      <c r="D82" s="58">
        <v>154.20699999999999</v>
      </c>
    </row>
    <row r="83" spans="1:4" ht="13.5" customHeight="1" x14ac:dyDescent="0.25">
      <c r="A83" s="40">
        <v>14</v>
      </c>
      <c r="B83" s="1" t="s">
        <v>209</v>
      </c>
      <c r="C83" s="56">
        <v>246.7</v>
      </c>
      <c r="D83" s="58">
        <v>231.34700000000001</v>
      </c>
    </row>
    <row r="84" spans="1:4" ht="13.5" customHeight="1" x14ac:dyDescent="0.25">
      <c r="A84" s="40">
        <v>15</v>
      </c>
      <c r="B84" s="1" t="s">
        <v>60</v>
      </c>
      <c r="C84" s="57">
        <v>630.80000000000007</v>
      </c>
      <c r="D84" s="58">
        <v>608.28300000000002</v>
      </c>
    </row>
    <row r="85" spans="1:4" ht="13.5" customHeight="1" x14ac:dyDescent="0.25">
      <c r="A85" s="40">
        <v>16</v>
      </c>
      <c r="B85" s="1" t="s">
        <v>206</v>
      </c>
      <c r="C85" s="57">
        <v>49</v>
      </c>
      <c r="D85" s="58">
        <v>52.828000000000003</v>
      </c>
    </row>
    <row r="86" spans="1:4" ht="13.5" customHeight="1" x14ac:dyDescent="0.25">
      <c r="A86" s="40">
        <v>17</v>
      </c>
      <c r="B86" s="1" t="s">
        <v>207</v>
      </c>
      <c r="C86" s="57">
        <v>1179</v>
      </c>
      <c r="D86" s="58">
        <v>1080.7349999999999</v>
      </c>
    </row>
    <row r="87" spans="1:4" ht="13.5" customHeight="1" x14ac:dyDescent="0.25">
      <c r="A87" s="40" t="s">
        <v>252</v>
      </c>
      <c r="B87" s="1" t="s">
        <v>211</v>
      </c>
      <c r="C87" s="57">
        <v>1165</v>
      </c>
      <c r="D87" s="103">
        <v>1061.3599999999999</v>
      </c>
    </row>
    <row r="88" spans="1:4" ht="13.5" customHeight="1" x14ac:dyDescent="0.25">
      <c r="A88" s="40">
        <v>18</v>
      </c>
      <c r="B88" s="1" t="s">
        <v>203</v>
      </c>
      <c r="C88" s="57">
        <v>25</v>
      </c>
      <c r="D88" s="58">
        <v>28.228999999999999</v>
      </c>
    </row>
    <row r="89" spans="1:4" ht="13.5" customHeight="1" x14ac:dyDescent="0.25">
      <c r="A89" s="40">
        <v>19</v>
      </c>
      <c r="B89" s="1" t="s">
        <v>58</v>
      </c>
      <c r="C89" s="57">
        <v>43</v>
      </c>
      <c r="D89" s="58">
        <v>47.353999999999999</v>
      </c>
    </row>
    <row r="90" spans="1:4" ht="13.5" customHeight="1" x14ac:dyDescent="0.25">
      <c r="A90" s="40">
        <v>20</v>
      </c>
      <c r="B90" s="1" t="s">
        <v>204</v>
      </c>
      <c r="C90" s="57">
        <v>221</v>
      </c>
      <c r="D90" s="58">
        <v>296.64800000000002</v>
      </c>
    </row>
    <row r="91" spans="1:4" ht="13.5" customHeight="1" x14ac:dyDescent="0.25">
      <c r="A91" s="104"/>
      <c r="B91" s="105" t="s">
        <v>471</v>
      </c>
      <c r="C91" s="57">
        <v>0</v>
      </c>
      <c r="D91" s="58">
        <v>3.1E-2</v>
      </c>
    </row>
    <row r="92" spans="1:4" ht="13.5" customHeight="1" x14ac:dyDescent="0.25">
      <c r="A92" s="145" t="s">
        <v>45</v>
      </c>
      <c r="B92" s="146"/>
      <c r="C92" s="59">
        <f>SUM(C9:C16,C78:C86,C88,C89,C90,C91)</f>
        <v>53197.515999999996</v>
      </c>
      <c r="D92" s="59">
        <f>SUM(D9:D16,D78:D86,D88,D89,D90,D91)</f>
        <v>53336.494000000013</v>
      </c>
    </row>
    <row r="93" spans="1:4" ht="13.5" customHeight="1" x14ac:dyDescent="0.25">
      <c r="A93" s="143" t="s">
        <v>300</v>
      </c>
      <c r="B93" s="144"/>
      <c r="C93" s="57">
        <v>2746.7</v>
      </c>
      <c r="D93" s="43"/>
    </row>
    <row r="95" spans="1:4" x14ac:dyDescent="0.25">
      <c r="C95" s="20"/>
    </row>
    <row r="96" spans="1:4" x14ac:dyDescent="0.25">
      <c r="C96" s="20"/>
    </row>
  </sheetData>
  <mergeCells count="9">
    <mergeCell ref="A93:B93"/>
    <mergeCell ref="A92:B92"/>
    <mergeCell ref="C7:D7"/>
    <mergeCell ref="C1:D1"/>
    <mergeCell ref="C2:D2"/>
    <mergeCell ref="C3:D3"/>
    <mergeCell ref="C4:D4"/>
    <mergeCell ref="C5:D5"/>
    <mergeCell ref="A6:D6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4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M24" sqref="M24"/>
    </sheetView>
  </sheetViews>
  <sheetFormatPr defaultColWidth="9.140625" defaultRowHeight="15" x14ac:dyDescent="0.25"/>
  <cols>
    <col min="1" max="1" width="4.140625" style="93" customWidth="1"/>
    <col min="2" max="2" width="52.140625" style="6" customWidth="1"/>
    <col min="3" max="3" width="10.7109375" style="6" customWidth="1"/>
    <col min="4" max="4" width="11.140625" style="6" customWidth="1"/>
    <col min="5" max="5" width="13" style="6" customWidth="1"/>
    <col min="6" max="6" width="16" style="6" customWidth="1"/>
    <col min="7" max="7" width="18" style="6" customWidth="1"/>
    <col min="8" max="8" width="12.85546875" style="6" customWidth="1"/>
    <col min="9" max="9" width="19.85546875" style="6" customWidth="1"/>
    <col min="10" max="16384" width="9.140625" style="6"/>
  </cols>
  <sheetData>
    <row r="1" spans="1:9" ht="15" customHeight="1" x14ac:dyDescent="0.25">
      <c r="F1" s="149" t="s">
        <v>186</v>
      </c>
      <c r="G1" s="149"/>
      <c r="H1" s="88"/>
      <c r="I1" s="25"/>
    </row>
    <row r="2" spans="1:9" ht="15" customHeight="1" x14ac:dyDescent="0.25">
      <c r="F2" s="149" t="s">
        <v>473</v>
      </c>
      <c r="G2" s="149"/>
      <c r="H2" s="88"/>
      <c r="I2" s="25"/>
    </row>
    <row r="3" spans="1:9" ht="15" customHeight="1" x14ac:dyDescent="0.25">
      <c r="A3" s="93" t="s">
        <v>55</v>
      </c>
      <c r="F3" s="149" t="s">
        <v>474</v>
      </c>
      <c r="G3" s="149"/>
      <c r="H3" s="88"/>
      <c r="I3" s="25"/>
    </row>
    <row r="4" spans="1:9" ht="16.5" customHeight="1" x14ac:dyDescent="0.25">
      <c r="F4" s="149" t="s">
        <v>383</v>
      </c>
      <c r="G4" s="149"/>
      <c r="H4" s="88"/>
      <c r="I4" s="25"/>
    </row>
    <row r="5" spans="1:9" ht="31.5" customHeight="1" x14ac:dyDescent="0.25">
      <c r="A5" s="157" t="s">
        <v>432</v>
      </c>
      <c r="B5" s="157"/>
      <c r="C5" s="157"/>
      <c r="D5" s="157"/>
      <c r="E5" s="157"/>
      <c r="F5" s="157"/>
      <c r="G5" s="157"/>
    </row>
    <row r="6" spans="1:9" ht="16.5" customHeight="1" x14ac:dyDescent="0.25">
      <c r="G6" s="87" t="s">
        <v>171</v>
      </c>
    </row>
    <row r="7" spans="1:9" ht="16.5" customHeight="1" x14ac:dyDescent="0.25">
      <c r="A7" s="156" t="s">
        <v>0</v>
      </c>
      <c r="B7" s="156" t="s">
        <v>39</v>
      </c>
      <c r="C7" s="155" t="s">
        <v>379</v>
      </c>
      <c r="D7" s="156" t="s">
        <v>381</v>
      </c>
      <c r="E7" s="154" t="s">
        <v>382</v>
      </c>
      <c r="F7" s="154"/>
      <c r="G7" s="154"/>
    </row>
    <row r="8" spans="1:9" ht="75" customHeight="1" x14ac:dyDescent="0.25">
      <c r="A8" s="156"/>
      <c r="B8" s="156"/>
      <c r="C8" s="155"/>
      <c r="D8" s="156"/>
      <c r="E8" s="90" t="s">
        <v>191</v>
      </c>
      <c r="F8" s="90" t="s">
        <v>209</v>
      </c>
      <c r="G8" s="90" t="s">
        <v>60</v>
      </c>
    </row>
    <row r="9" spans="1:9" ht="14.25" customHeight="1" x14ac:dyDescent="0.25">
      <c r="A9" s="22">
        <v>1</v>
      </c>
      <c r="B9" s="3" t="s">
        <v>174</v>
      </c>
      <c r="C9" s="97">
        <v>17.2</v>
      </c>
      <c r="D9" s="56">
        <f t="shared" ref="D9:D43" si="0">SUM(E9+F9+G9)</f>
        <v>17.190000000000001</v>
      </c>
      <c r="E9" s="83">
        <v>5.9</v>
      </c>
      <c r="F9" s="83">
        <v>0.3</v>
      </c>
      <c r="G9" s="83">
        <v>10.99</v>
      </c>
    </row>
    <row r="10" spans="1:9" ht="14.25" customHeight="1" x14ac:dyDescent="0.25">
      <c r="A10" s="22">
        <v>2</v>
      </c>
      <c r="B10" s="3" t="s">
        <v>233</v>
      </c>
      <c r="C10" s="97">
        <v>1.7</v>
      </c>
      <c r="D10" s="56">
        <f t="shared" si="0"/>
        <v>1.25</v>
      </c>
      <c r="E10" s="83">
        <v>3.2000000000000001E-2</v>
      </c>
      <c r="F10" s="83">
        <v>1.218</v>
      </c>
      <c r="G10" s="83"/>
    </row>
    <row r="11" spans="1:9" ht="14.25" customHeight="1" x14ac:dyDescent="0.25">
      <c r="A11" s="89">
        <v>3</v>
      </c>
      <c r="B11" s="68" t="s">
        <v>234</v>
      </c>
      <c r="C11" s="57">
        <v>4.8</v>
      </c>
      <c r="D11" s="56">
        <f t="shared" si="0"/>
        <v>3.57</v>
      </c>
      <c r="E11" s="83"/>
      <c r="F11" s="83">
        <v>3.57</v>
      </c>
      <c r="G11" s="83"/>
    </row>
    <row r="12" spans="1:9" ht="14.25" customHeight="1" x14ac:dyDescent="0.25">
      <c r="A12" s="22">
        <v>5</v>
      </c>
      <c r="B12" s="68" t="s">
        <v>149</v>
      </c>
      <c r="C12" s="57">
        <v>8.7999999999999989</v>
      </c>
      <c r="D12" s="56">
        <f t="shared" si="0"/>
        <v>7.7489999999999997</v>
      </c>
      <c r="E12" s="83">
        <v>0.29299999999999998</v>
      </c>
      <c r="F12" s="83">
        <v>0.56299999999999994</v>
      </c>
      <c r="G12" s="83">
        <v>6.8929999999999998</v>
      </c>
    </row>
    <row r="13" spans="1:9" ht="14.25" customHeight="1" x14ac:dyDescent="0.25">
      <c r="A13" s="89">
        <v>6</v>
      </c>
      <c r="B13" s="68" t="s">
        <v>26</v>
      </c>
      <c r="C13" s="57">
        <v>11.6</v>
      </c>
      <c r="D13" s="56">
        <f t="shared" si="0"/>
        <v>10.407</v>
      </c>
      <c r="E13" s="83">
        <v>0.67100000000000004</v>
      </c>
      <c r="F13" s="83">
        <v>1.331</v>
      </c>
      <c r="G13" s="83">
        <v>8.4049999999999994</v>
      </c>
    </row>
    <row r="14" spans="1:9" ht="14.25" customHeight="1" x14ac:dyDescent="0.25">
      <c r="A14" s="22">
        <v>7</v>
      </c>
      <c r="B14" s="68" t="s">
        <v>8</v>
      </c>
      <c r="C14" s="57">
        <v>5</v>
      </c>
      <c r="D14" s="56">
        <f t="shared" si="0"/>
        <v>4.8860000000000001</v>
      </c>
      <c r="E14" s="83"/>
      <c r="F14" s="83">
        <v>4.8860000000000001</v>
      </c>
      <c r="G14" s="83"/>
    </row>
    <row r="15" spans="1:9" ht="14.25" customHeight="1" x14ac:dyDescent="0.25">
      <c r="A15" s="22">
        <v>8</v>
      </c>
      <c r="B15" s="68" t="s">
        <v>9</v>
      </c>
      <c r="C15" s="57">
        <v>4.0999999999999996</v>
      </c>
      <c r="D15" s="56">
        <f t="shared" si="0"/>
        <v>4.0810000000000004</v>
      </c>
      <c r="E15" s="83">
        <v>3.1</v>
      </c>
      <c r="F15" s="83">
        <v>0.98099999999999998</v>
      </c>
      <c r="G15" s="83"/>
    </row>
    <row r="16" spans="1:9" ht="14.25" customHeight="1" x14ac:dyDescent="0.25">
      <c r="A16" s="89">
        <v>9</v>
      </c>
      <c r="B16" s="68" t="s">
        <v>140</v>
      </c>
      <c r="C16" s="57">
        <v>4.6999999999999993</v>
      </c>
      <c r="D16" s="56">
        <f t="shared" si="0"/>
        <v>4.7</v>
      </c>
      <c r="E16" s="83"/>
      <c r="F16" s="83">
        <v>4.7</v>
      </c>
      <c r="G16" s="83"/>
    </row>
    <row r="17" spans="1:7" ht="14.25" customHeight="1" x14ac:dyDescent="0.25">
      <c r="A17" s="22">
        <v>10</v>
      </c>
      <c r="B17" s="68" t="s">
        <v>146</v>
      </c>
      <c r="C17" s="57">
        <v>10.199999999999999</v>
      </c>
      <c r="D17" s="56">
        <f t="shared" si="0"/>
        <v>9.0790000000000006</v>
      </c>
      <c r="E17" s="83">
        <v>0.85899999999999999</v>
      </c>
      <c r="F17" s="83">
        <v>0.20499999999999999</v>
      </c>
      <c r="G17" s="83">
        <v>8.0150000000000006</v>
      </c>
    </row>
    <row r="18" spans="1:7" ht="14.25" customHeight="1" x14ac:dyDescent="0.25">
      <c r="A18" s="22">
        <v>11</v>
      </c>
      <c r="B18" s="68" t="s">
        <v>10</v>
      </c>
      <c r="C18" s="57">
        <v>3.0999999999999996</v>
      </c>
      <c r="D18" s="56">
        <f t="shared" si="0"/>
        <v>2.8639999999999999</v>
      </c>
      <c r="E18" s="83"/>
      <c r="F18" s="83">
        <v>0.21099999999999999</v>
      </c>
      <c r="G18" s="83">
        <v>2.653</v>
      </c>
    </row>
    <row r="19" spans="1:7" ht="14.25" customHeight="1" x14ac:dyDescent="0.25">
      <c r="A19" s="22">
        <v>12</v>
      </c>
      <c r="B19" s="68" t="s">
        <v>151</v>
      </c>
      <c r="C19" s="57">
        <v>15.6</v>
      </c>
      <c r="D19" s="56">
        <f t="shared" si="0"/>
        <v>14.657999999999999</v>
      </c>
      <c r="E19" s="83">
        <v>0.115</v>
      </c>
      <c r="F19" s="83">
        <v>1.6279999999999999</v>
      </c>
      <c r="G19" s="83">
        <v>12.914999999999999</v>
      </c>
    </row>
    <row r="20" spans="1:7" ht="14.25" customHeight="1" x14ac:dyDescent="0.25">
      <c r="A20" s="22">
        <v>13</v>
      </c>
      <c r="B20" s="68" t="s">
        <v>19</v>
      </c>
      <c r="C20" s="57">
        <v>48.199999999999996</v>
      </c>
      <c r="D20" s="56">
        <f t="shared" si="0"/>
        <v>47.663999999999994</v>
      </c>
      <c r="E20" s="83">
        <v>1.1599999999999999</v>
      </c>
      <c r="F20" s="83"/>
      <c r="G20" s="83">
        <v>46.503999999999998</v>
      </c>
    </row>
    <row r="21" spans="1:7" ht="14.25" customHeight="1" x14ac:dyDescent="0.25">
      <c r="A21" s="22">
        <v>14</v>
      </c>
      <c r="B21" s="68" t="s">
        <v>20</v>
      </c>
      <c r="C21" s="57">
        <v>61.3</v>
      </c>
      <c r="D21" s="56">
        <f t="shared" si="0"/>
        <v>60.184000000000005</v>
      </c>
      <c r="E21" s="83">
        <v>0.36499999999999999</v>
      </c>
      <c r="F21" s="83"/>
      <c r="G21" s="83">
        <v>59.819000000000003</v>
      </c>
    </row>
    <row r="22" spans="1:7" ht="14.25" customHeight="1" x14ac:dyDescent="0.25">
      <c r="A22" s="89">
        <v>15</v>
      </c>
      <c r="B22" s="68" t="s">
        <v>21</v>
      </c>
      <c r="C22" s="57">
        <v>71.100000000000009</v>
      </c>
      <c r="D22" s="56">
        <f t="shared" si="0"/>
        <v>69.554999999999993</v>
      </c>
      <c r="E22" s="83">
        <v>1.7849999999999999</v>
      </c>
      <c r="F22" s="83"/>
      <c r="G22" s="83">
        <v>67.77</v>
      </c>
    </row>
    <row r="23" spans="1:7" ht="14.25" customHeight="1" x14ac:dyDescent="0.25">
      <c r="A23" s="22">
        <v>16</v>
      </c>
      <c r="B23" s="68" t="s">
        <v>22</v>
      </c>
      <c r="C23" s="57">
        <v>86</v>
      </c>
      <c r="D23" s="56">
        <f t="shared" si="0"/>
        <v>81.549000000000007</v>
      </c>
      <c r="E23" s="83">
        <v>0.61799999999999999</v>
      </c>
      <c r="F23" s="83">
        <v>0.3</v>
      </c>
      <c r="G23" s="83">
        <v>80.631</v>
      </c>
    </row>
    <row r="24" spans="1:7" x14ac:dyDescent="0.25">
      <c r="A24" s="22">
        <v>17</v>
      </c>
      <c r="B24" s="68" t="s">
        <v>23</v>
      </c>
      <c r="C24" s="57">
        <v>75.3</v>
      </c>
      <c r="D24" s="56">
        <f t="shared" si="0"/>
        <v>74.656999999999996</v>
      </c>
      <c r="E24" s="83">
        <v>1.2</v>
      </c>
      <c r="F24" s="83">
        <v>0.8</v>
      </c>
      <c r="G24" s="83">
        <v>72.656999999999996</v>
      </c>
    </row>
    <row r="25" spans="1:7" x14ac:dyDescent="0.25">
      <c r="A25" s="89">
        <v>18</v>
      </c>
      <c r="B25" s="68" t="s">
        <v>24</v>
      </c>
      <c r="C25" s="57">
        <v>101.9</v>
      </c>
      <c r="D25" s="56">
        <f t="shared" si="0"/>
        <v>100.515</v>
      </c>
      <c r="E25" s="83">
        <v>4.38</v>
      </c>
      <c r="F25" s="83"/>
      <c r="G25" s="83">
        <v>96.135000000000005</v>
      </c>
    </row>
    <row r="26" spans="1:7" x14ac:dyDescent="0.25">
      <c r="A26" s="22">
        <v>19</v>
      </c>
      <c r="B26" s="68" t="s">
        <v>11</v>
      </c>
      <c r="C26" s="57">
        <v>65.099999999999994</v>
      </c>
      <c r="D26" s="56">
        <f t="shared" si="0"/>
        <v>60.088000000000001</v>
      </c>
      <c r="E26" s="56"/>
      <c r="F26" s="56">
        <v>0.09</v>
      </c>
      <c r="G26" s="56">
        <v>59.997999999999998</v>
      </c>
    </row>
    <row r="27" spans="1:7" ht="14.25" customHeight="1" x14ac:dyDescent="0.25">
      <c r="A27" s="22">
        <v>20</v>
      </c>
      <c r="B27" s="68" t="s">
        <v>12</v>
      </c>
      <c r="C27" s="57">
        <v>12</v>
      </c>
      <c r="D27" s="56">
        <f t="shared" si="0"/>
        <v>10.888999999999999</v>
      </c>
      <c r="E27" s="83"/>
      <c r="F27" s="83"/>
      <c r="G27" s="83">
        <v>10.888999999999999</v>
      </c>
    </row>
    <row r="28" spans="1:7" ht="14.25" customHeight="1" x14ac:dyDescent="0.25">
      <c r="A28" s="89">
        <v>21</v>
      </c>
      <c r="B28" s="91" t="s">
        <v>142</v>
      </c>
      <c r="C28" s="81">
        <v>43.7</v>
      </c>
      <c r="D28" s="56">
        <f t="shared" si="0"/>
        <v>37.536000000000001</v>
      </c>
      <c r="E28" s="84">
        <v>2.887</v>
      </c>
      <c r="F28" s="84"/>
      <c r="G28" s="84">
        <v>34.649000000000001</v>
      </c>
    </row>
    <row r="29" spans="1:7" ht="14.25" customHeight="1" x14ac:dyDescent="0.25">
      <c r="A29" s="22">
        <v>22</v>
      </c>
      <c r="B29" s="68" t="s">
        <v>168</v>
      </c>
      <c r="C29" s="57">
        <v>14.799999999999999</v>
      </c>
      <c r="D29" s="56">
        <f t="shared" si="0"/>
        <v>14.798999999999999</v>
      </c>
      <c r="E29" s="83"/>
      <c r="F29" s="83"/>
      <c r="G29" s="83">
        <v>14.798999999999999</v>
      </c>
    </row>
    <row r="30" spans="1:7" ht="14.25" customHeight="1" x14ac:dyDescent="0.25">
      <c r="A30" s="22">
        <v>23</v>
      </c>
      <c r="B30" s="68" t="s">
        <v>40</v>
      </c>
      <c r="C30" s="57">
        <v>34</v>
      </c>
      <c r="D30" s="56">
        <f t="shared" si="0"/>
        <v>32.135000000000005</v>
      </c>
      <c r="E30" s="83">
        <v>25.283000000000001</v>
      </c>
      <c r="F30" s="83"/>
      <c r="G30" s="83">
        <v>6.8520000000000003</v>
      </c>
    </row>
    <row r="31" spans="1:7" ht="16.5" customHeight="1" x14ac:dyDescent="0.25">
      <c r="A31" s="89">
        <v>24</v>
      </c>
      <c r="B31" s="92" t="s">
        <v>143</v>
      </c>
      <c r="C31" s="98">
        <v>10</v>
      </c>
      <c r="D31" s="56">
        <f t="shared" si="0"/>
        <v>8.02</v>
      </c>
      <c r="E31" s="83">
        <v>8.02</v>
      </c>
      <c r="F31" s="83"/>
      <c r="G31" s="83"/>
    </row>
    <row r="32" spans="1:7" ht="16.5" customHeight="1" x14ac:dyDescent="0.25">
      <c r="A32" s="22">
        <v>25</v>
      </c>
      <c r="B32" s="68" t="s">
        <v>13</v>
      </c>
      <c r="C32" s="57">
        <v>3</v>
      </c>
      <c r="D32" s="56">
        <f t="shared" si="0"/>
        <v>2.0819999999999999</v>
      </c>
      <c r="E32" s="56">
        <v>1.645</v>
      </c>
      <c r="F32" s="56">
        <v>0.437</v>
      </c>
      <c r="G32" s="56"/>
    </row>
    <row r="33" spans="1:12" ht="14.25" customHeight="1" x14ac:dyDescent="0.25">
      <c r="A33" s="22">
        <v>26</v>
      </c>
      <c r="B33" s="68" t="s">
        <v>165</v>
      </c>
      <c r="C33" s="57">
        <v>5</v>
      </c>
      <c r="D33" s="56">
        <f t="shared" si="0"/>
        <v>4.867</v>
      </c>
      <c r="E33" s="56">
        <v>4.867</v>
      </c>
      <c r="F33" s="56"/>
      <c r="G33" s="56"/>
    </row>
    <row r="34" spans="1:12" ht="14.25" customHeight="1" x14ac:dyDescent="0.25">
      <c r="A34" s="89">
        <v>27</v>
      </c>
      <c r="B34" s="68" t="s">
        <v>14</v>
      </c>
      <c r="C34" s="57">
        <v>78.5</v>
      </c>
      <c r="D34" s="56">
        <f t="shared" si="0"/>
        <v>77.587000000000003</v>
      </c>
      <c r="E34" s="56">
        <v>66.491</v>
      </c>
      <c r="F34" s="56">
        <v>11.096</v>
      </c>
      <c r="G34" s="56"/>
    </row>
    <row r="35" spans="1:12" ht="14.25" customHeight="1" x14ac:dyDescent="0.25">
      <c r="A35" s="22">
        <v>28</v>
      </c>
      <c r="B35" s="68" t="s">
        <v>15</v>
      </c>
      <c r="C35" s="57">
        <v>29</v>
      </c>
      <c r="D35" s="56">
        <f t="shared" si="0"/>
        <v>19.765000000000001</v>
      </c>
      <c r="E35" s="83">
        <v>9.7650000000000006</v>
      </c>
      <c r="F35" s="83">
        <v>10</v>
      </c>
      <c r="G35" s="83"/>
    </row>
    <row r="36" spans="1:12" ht="14.25" customHeight="1" x14ac:dyDescent="0.25">
      <c r="A36" s="22">
        <v>29</v>
      </c>
      <c r="B36" s="68" t="s">
        <v>29</v>
      </c>
      <c r="C36" s="57">
        <v>0.60000000000000009</v>
      </c>
      <c r="D36" s="56">
        <f t="shared" si="0"/>
        <v>0.17100000000000001</v>
      </c>
      <c r="E36" s="83"/>
      <c r="F36" s="83">
        <v>0.17100000000000001</v>
      </c>
      <c r="G36" s="83"/>
    </row>
    <row r="37" spans="1:12" ht="14.25" customHeight="1" x14ac:dyDescent="0.25">
      <c r="A37" s="22">
        <v>30</v>
      </c>
      <c r="B37" s="68" t="s">
        <v>51</v>
      </c>
      <c r="C37" s="57">
        <v>4.2</v>
      </c>
      <c r="D37" s="56">
        <f t="shared" si="0"/>
        <v>3.8849999999999998</v>
      </c>
      <c r="E37" s="83">
        <v>3.125</v>
      </c>
      <c r="F37" s="83">
        <v>0.76</v>
      </c>
      <c r="G37" s="83"/>
      <c r="I37" s="5"/>
      <c r="J37" s="5"/>
      <c r="K37" s="2"/>
      <c r="L37" s="2"/>
    </row>
    <row r="38" spans="1:12" ht="14.25" customHeight="1" x14ac:dyDescent="0.25">
      <c r="A38" s="22">
        <v>31</v>
      </c>
      <c r="B38" s="68" t="s">
        <v>16</v>
      </c>
      <c r="C38" s="57">
        <v>11.1</v>
      </c>
      <c r="D38" s="56">
        <f t="shared" si="0"/>
        <v>10.646000000000001</v>
      </c>
      <c r="E38" s="83">
        <v>10.406000000000001</v>
      </c>
      <c r="F38" s="83">
        <v>0.24</v>
      </c>
      <c r="G38" s="83"/>
    </row>
    <row r="39" spans="1:12" ht="14.25" customHeight="1" x14ac:dyDescent="0.25">
      <c r="A39" s="22">
        <v>32</v>
      </c>
      <c r="B39" s="68" t="s">
        <v>59</v>
      </c>
      <c r="C39" s="57">
        <v>10.6</v>
      </c>
      <c r="D39" s="56">
        <f t="shared" si="0"/>
        <v>4.2</v>
      </c>
      <c r="E39" s="83">
        <v>0.249</v>
      </c>
      <c r="F39" s="83">
        <v>0.95599999999999996</v>
      </c>
      <c r="G39" s="83">
        <v>2.9950000000000001</v>
      </c>
    </row>
    <row r="40" spans="1:12" ht="14.25" customHeight="1" x14ac:dyDescent="0.25">
      <c r="A40" s="89">
        <v>33</v>
      </c>
      <c r="B40" s="68" t="s">
        <v>236</v>
      </c>
      <c r="C40" s="57">
        <v>2.5</v>
      </c>
      <c r="D40" s="56">
        <f t="shared" si="0"/>
        <v>0.54600000000000004</v>
      </c>
      <c r="E40" s="83">
        <v>0.54600000000000004</v>
      </c>
      <c r="F40" s="83"/>
      <c r="G40" s="83"/>
    </row>
    <row r="41" spans="1:12" ht="14.25" customHeight="1" x14ac:dyDescent="0.25">
      <c r="A41" s="22">
        <v>34</v>
      </c>
      <c r="B41" s="68" t="s">
        <v>7</v>
      </c>
      <c r="C41" s="57">
        <v>177.3</v>
      </c>
      <c r="D41" s="56">
        <f t="shared" si="0"/>
        <v>175.83099999999999</v>
      </c>
      <c r="E41" s="56"/>
      <c r="F41" s="83">
        <v>175.83099999999999</v>
      </c>
      <c r="G41" s="56"/>
      <c r="H41" s="5"/>
    </row>
    <row r="42" spans="1:12" ht="14.25" customHeight="1" x14ac:dyDescent="0.25">
      <c r="A42" s="22">
        <v>35</v>
      </c>
      <c r="B42" s="68" t="s">
        <v>124</v>
      </c>
      <c r="C42" s="57">
        <v>13.5</v>
      </c>
      <c r="D42" s="56">
        <f t="shared" si="0"/>
        <v>9.9860000000000007</v>
      </c>
      <c r="E42" s="56"/>
      <c r="F42" s="83">
        <v>9.9860000000000007</v>
      </c>
      <c r="G42" s="56"/>
      <c r="H42" s="5"/>
    </row>
    <row r="43" spans="1:12" x14ac:dyDescent="0.25">
      <c r="A43" s="22">
        <v>36</v>
      </c>
      <c r="B43" s="68" t="s">
        <v>429</v>
      </c>
      <c r="C43" s="57">
        <v>10.399999999999999</v>
      </c>
      <c r="D43" s="56">
        <f t="shared" si="0"/>
        <v>6.2309999999999999</v>
      </c>
      <c r="E43" s="56">
        <v>0.441</v>
      </c>
      <c r="F43" s="56">
        <v>1.087</v>
      </c>
      <c r="G43" s="56">
        <v>4.7030000000000003</v>
      </c>
      <c r="H43" s="20"/>
      <c r="I43" s="20"/>
    </row>
    <row r="44" spans="1:12" ht="13.5" customHeight="1" x14ac:dyDescent="0.25">
      <c r="A44" s="152" t="s">
        <v>17</v>
      </c>
      <c r="B44" s="153"/>
      <c r="C44" s="82">
        <f>SUM(C9:C43)</f>
        <v>1055.9000000000003</v>
      </c>
      <c r="D44" s="72">
        <f>SUM(D9:D43)</f>
        <v>993.82199999999989</v>
      </c>
      <c r="E44" s="72">
        <f>SUM(E9:E43)</f>
        <v>154.20299999999997</v>
      </c>
      <c r="F44" s="72">
        <f>SUM(F9:F43)</f>
        <v>231.34699999999998</v>
      </c>
      <c r="G44" s="72">
        <f>SUM(G9:G43)</f>
        <v>608.27199999999993</v>
      </c>
    </row>
    <row r="45" spans="1:12" x14ac:dyDescent="0.25">
      <c r="E45" s="20"/>
      <c r="F45" s="20"/>
      <c r="G45" s="20"/>
    </row>
  </sheetData>
  <mergeCells count="11">
    <mergeCell ref="A44:B44"/>
    <mergeCell ref="F1:G1"/>
    <mergeCell ref="F2:G2"/>
    <mergeCell ref="F3:G3"/>
    <mergeCell ref="F4:G4"/>
    <mergeCell ref="E7:G7"/>
    <mergeCell ref="C7:C8"/>
    <mergeCell ref="D7:D8"/>
    <mergeCell ref="B7:B8"/>
    <mergeCell ref="A7:A8"/>
    <mergeCell ref="A5:G5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workbookViewId="0">
      <pane xSplit="4" ySplit="12" topLeftCell="E103" activePane="bottomRight" state="frozen"/>
      <selection pane="topRight" activeCell="E1" sqref="E1"/>
      <selection pane="bottomLeft" activeCell="A13" sqref="A13"/>
      <selection pane="bottomRight" activeCell="F3" sqref="F3:I3"/>
    </sheetView>
  </sheetViews>
  <sheetFormatPr defaultColWidth="9.140625" defaultRowHeight="15" x14ac:dyDescent="0.2"/>
  <cols>
    <col min="1" max="1" width="6.28515625" style="31" customWidth="1"/>
    <col min="2" max="2" width="13.140625" style="31" customWidth="1"/>
    <col min="3" max="3" width="25.140625" style="31" customWidth="1"/>
    <col min="4" max="4" width="35.85546875" style="31" customWidth="1"/>
    <col min="5" max="5" width="10.85546875" style="31" customWidth="1"/>
    <col min="6" max="6" width="11" style="31" customWidth="1"/>
    <col min="7" max="7" width="11.140625" style="31" customWidth="1"/>
    <col min="8" max="8" width="10.85546875" style="31" customWidth="1"/>
    <col min="9" max="9" width="9.5703125" style="31" customWidth="1"/>
    <col min="10" max="16384" width="9.140625" style="31"/>
  </cols>
  <sheetData>
    <row r="1" spans="1:9" ht="13.5" customHeight="1" x14ac:dyDescent="0.2">
      <c r="F1" s="149" t="s">
        <v>186</v>
      </c>
      <c r="G1" s="149"/>
      <c r="H1" s="149"/>
      <c r="I1" s="149"/>
    </row>
    <row r="2" spans="1:9" ht="13.5" customHeight="1" x14ac:dyDescent="0.2">
      <c r="F2" s="149" t="s">
        <v>473</v>
      </c>
      <c r="G2" s="149"/>
      <c r="H2" s="149"/>
      <c r="I2" s="149"/>
    </row>
    <row r="3" spans="1:9" ht="13.5" customHeight="1" x14ac:dyDescent="0.2">
      <c r="F3" s="149" t="s">
        <v>474</v>
      </c>
      <c r="G3" s="149"/>
      <c r="H3" s="149"/>
      <c r="I3" s="149"/>
    </row>
    <row r="4" spans="1:9" ht="13.5" customHeight="1" x14ac:dyDescent="0.2">
      <c r="F4" s="149" t="s">
        <v>459</v>
      </c>
      <c r="G4" s="149"/>
      <c r="H4" s="149"/>
      <c r="I4" s="149"/>
    </row>
    <row r="5" spans="1:9" ht="25.5" customHeight="1" x14ac:dyDescent="0.2">
      <c r="A5" s="160" t="s">
        <v>433</v>
      </c>
      <c r="B5" s="160"/>
      <c r="C5" s="160"/>
      <c r="D5" s="160"/>
      <c r="E5" s="160"/>
      <c r="F5" s="160"/>
      <c r="G5" s="160"/>
      <c r="H5" s="160"/>
      <c r="I5" s="160"/>
    </row>
    <row r="6" spans="1:9" ht="4.9000000000000004" hidden="1" customHeight="1" x14ac:dyDescent="0.2">
      <c r="B6" s="163"/>
      <c r="C6" s="163"/>
      <c r="D6" s="163"/>
      <c r="E6" s="163"/>
      <c r="F6" s="163"/>
      <c r="G6" s="163"/>
      <c r="H6" s="163"/>
      <c r="I6" s="163"/>
    </row>
    <row r="7" spans="1:9" ht="14.25" customHeight="1" x14ac:dyDescent="0.2">
      <c r="H7" s="162" t="s">
        <v>171</v>
      </c>
      <c r="I7" s="162"/>
    </row>
    <row r="8" spans="1:9" ht="14.25" customHeight="1" x14ac:dyDescent="0.2">
      <c r="A8" s="161" t="s">
        <v>134</v>
      </c>
      <c r="B8" s="161" t="s">
        <v>63</v>
      </c>
      <c r="C8" s="161" t="s">
        <v>74</v>
      </c>
      <c r="D8" s="161" t="s">
        <v>80</v>
      </c>
      <c r="E8" s="161" t="s">
        <v>379</v>
      </c>
      <c r="F8" s="161" t="s">
        <v>431</v>
      </c>
      <c r="G8" s="161"/>
      <c r="H8" s="161"/>
      <c r="I8" s="161"/>
    </row>
    <row r="9" spans="1:9" ht="10.5" customHeight="1" x14ac:dyDescent="0.2">
      <c r="A9" s="161"/>
      <c r="B9" s="161"/>
      <c r="C9" s="161"/>
      <c r="D9" s="161"/>
      <c r="E9" s="161"/>
      <c r="F9" s="161" t="s">
        <v>1</v>
      </c>
      <c r="G9" s="161" t="s">
        <v>2</v>
      </c>
      <c r="H9" s="161"/>
      <c r="I9" s="161"/>
    </row>
    <row r="10" spans="1:9" ht="12" customHeight="1" x14ac:dyDescent="0.2">
      <c r="A10" s="161"/>
      <c r="B10" s="161"/>
      <c r="C10" s="161"/>
      <c r="D10" s="161"/>
      <c r="E10" s="161"/>
      <c r="F10" s="161"/>
      <c r="G10" s="161" t="s">
        <v>3</v>
      </c>
      <c r="H10" s="161"/>
      <c r="I10" s="161" t="s">
        <v>4</v>
      </c>
    </row>
    <row r="11" spans="1:9" ht="15" customHeight="1" x14ac:dyDescent="0.2">
      <c r="A11" s="161"/>
      <c r="B11" s="161"/>
      <c r="C11" s="161"/>
      <c r="D11" s="161"/>
      <c r="E11" s="161"/>
      <c r="F11" s="161"/>
      <c r="G11" s="161" t="s">
        <v>5</v>
      </c>
      <c r="H11" s="161" t="s">
        <v>6</v>
      </c>
      <c r="I11" s="161"/>
    </row>
    <row r="12" spans="1:9" ht="12.75" customHeight="1" x14ac:dyDescent="0.2">
      <c r="A12" s="161"/>
      <c r="B12" s="161"/>
      <c r="C12" s="161"/>
      <c r="D12" s="161"/>
      <c r="E12" s="161"/>
      <c r="F12" s="161"/>
      <c r="G12" s="161"/>
      <c r="H12" s="161"/>
      <c r="I12" s="161"/>
    </row>
    <row r="13" spans="1:9" ht="30" customHeight="1" x14ac:dyDescent="0.25">
      <c r="A13" s="114">
        <v>1</v>
      </c>
      <c r="B13" s="158" t="s">
        <v>38</v>
      </c>
      <c r="C13" s="35" t="s">
        <v>174</v>
      </c>
      <c r="D13" s="69" t="s">
        <v>175</v>
      </c>
      <c r="E13" s="56">
        <v>399.9</v>
      </c>
      <c r="F13" s="56">
        <f>SUM(G13,I13)</f>
        <v>399.88099999999997</v>
      </c>
      <c r="G13" s="56">
        <v>377.2</v>
      </c>
      <c r="H13" s="56">
        <v>276.2</v>
      </c>
      <c r="I13" s="56">
        <v>22.681000000000001</v>
      </c>
    </row>
    <row r="14" spans="1:9" ht="14.25" customHeight="1" x14ac:dyDescent="0.25">
      <c r="A14" s="114">
        <v>2</v>
      </c>
      <c r="B14" s="159"/>
      <c r="C14" s="115" t="s">
        <v>243</v>
      </c>
      <c r="D14" s="115" t="s">
        <v>244</v>
      </c>
      <c r="E14" s="56">
        <v>142.5</v>
      </c>
      <c r="F14" s="56">
        <f>SUM(G14,I14)</f>
        <v>142.5</v>
      </c>
      <c r="G14" s="56">
        <v>142.5</v>
      </c>
      <c r="H14" s="56">
        <v>82.4</v>
      </c>
      <c r="I14" s="56"/>
    </row>
    <row r="15" spans="1:9" ht="14.25" customHeight="1" x14ac:dyDescent="0.25">
      <c r="A15" s="114">
        <v>3</v>
      </c>
      <c r="B15" s="159"/>
      <c r="C15" s="115" t="s">
        <v>245</v>
      </c>
      <c r="D15" s="115" t="s">
        <v>246</v>
      </c>
      <c r="E15" s="56">
        <v>227</v>
      </c>
      <c r="F15" s="56">
        <f t="shared" ref="F15:F64" si="0">SUM(G15,I15)</f>
        <v>227</v>
      </c>
      <c r="G15" s="56">
        <v>224.9</v>
      </c>
      <c r="H15" s="56">
        <v>122.8</v>
      </c>
      <c r="I15" s="56">
        <v>2.1</v>
      </c>
    </row>
    <row r="16" spans="1:9" ht="29.25" customHeight="1" x14ac:dyDescent="0.25">
      <c r="A16" s="114">
        <v>4</v>
      </c>
      <c r="B16" s="159"/>
      <c r="C16" s="115" t="s">
        <v>61</v>
      </c>
      <c r="D16" s="115" t="s">
        <v>75</v>
      </c>
      <c r="E16" s="56">
        <v>48.9</v>
      </c>
      <c r="F16" s="56">
        <f t="shared" si="0"/>
        <v>48.478000000000002</v>
      </c>
      <c r="G16" s="56">
        <v>48.478000000000002</v>
      </c>
      <c r="H16" s="56">
        <v>36.091999999999999</v>
      </c>
      <c r="I16" s="56"/>
    </row>
    <row r="17" spans="1:9" ht="14.45" customHeight="1" x14ac:dyDescent="0.25">
      <c r="A17" s="114">
        <v>5</v>
      </c>
      <c r="B17" s="159"/>
      <c r="C17" s="115" t="s">
        <v>149</v>
      </c>
      <c r="D17" s="115" t="s">
        <v>150</v>
      </c>
      <c r="E17" s="56">
        <v>250.4</v>
      </c>
      <c r="F17" s="56">
        <f t="shared" si="0"/>
        <v>250.29499999999999</v>
      </c>
      <c r="G17" s="56">
        <v>243.77699999999999</v>
      </c>
      <c r="H17" s="56">
        <v>183.6</v>
      </c>
      <c r="I17" s="56">
        <v>6.5179999999999998</v>
      </c>
    </row>
    <row r="18" spans="1:9" ht="14.45" customHeight="1" x14ac:dyDescent="0.25">
      <c r="A18" s="114">
        <v>6</v>
      </c>
      <c r="B18" s="159"/>
      <c r="C18" s="115" t="s">
        <v>26</v>
      </c>
      <c r="D18" s="115" t="s">
        <v>76</v>
      </c>
      <c r="E18" s="56">
        <v>161</v>
      </c>
      <c r="F18" s="56">
        <f t="shared" si="0"/>
        <v>160.46</v>
      </c>
      <c r="G18" s="56">
        <v>160.46</v>
      </c>
      <c r="H18" s="56">
        <v>126.38500000000001</v>
      </c>
      <c r="I18" s="56"/>
    </row>
    <row r="19" spans="1:9" ht="14.25" customHeight="1" x14ac:dyDescent="0.25">
      <c r="A19" s="114">
        <v>7</v>
      </c>
      <c r="B19" s="159"/>
      <c r="C19" s="115" t="s">
        <v>8</v>
      </c>
      <c r="D19" s="115" t="s">
        <v>77</v>
      </c>
      <c r="E19" s="56">
        <v>254</v>
      </c>
      <c r="F19" s="56">
        <f t="shared" si="0"/>
        <v>254</v>
      </c>
      <c r="G19" s="56">
        <v>240</v>
      </c>
      <c r="H19" s="56">
        <v>155.30000000000001</v>
      </c>
      <c r="I19" s="56">
        <v>14</v>
      </c>
    </row>
    <row r="20" spans="1:9" ht="14.25" customHeight="1" x14ac:dyDescent="0.25">
      <c r="A20" s="114">
        <v>8</v>
      </c>
      <c r="B20" s="159"/>
      <c r="C20" s="115" t="s">
        <v>9</v>
      </c>
      <c r="D20" s="115" t="s">
        <v>78</v>
      </c>
      <c r="E20" s="56">
        <v>291.2</v>
      </c>
      <c r="F20" s="56">
        <f t="shared" si="0"/>
        <v>291.2</v>
      </c>
      <c r="G20" s="56">
        <v>291.2</v>
      </c>
      <c r="H20" s="56">
        <v>194.1</v>
      </c>
      <c r="I20" s="56"/>
    </row>
    <row r="21" spans="1:9" ht="14.25" customHeight="1" x14ac:dyDescent="0.25">
      <c r="A21" s="114">
        <v>9</v>
      </c>
      <c r="B21" s="159"/>
      <c r="C21" s="71" t="s">
        <v>140</v>
      </c>
      <c r="D21" s="115" t="s">
        <v>141</v>
      </c>
      <c r="E21" s="56">
        <v>259.39999999999998</v>
      </c>
      <c r="F21" s="56">
        <f t="shared" si="0"/>
        <v>259.39999999999998</v>
      </c>
      <c r="G21" s="56">
        <v>245.5</v>
      </c>
      <c r="H21" s="56">
        <v>154.9</v>
      </c>
      <c r="I21" s="56">
        <v>13.9</v>
      </c>
    </row>
    <row r="22" spans="1:9" ht="14.25" customHeight="1" x14ac:dyDescent="0.25">
      <c r="A22" s="114">
        <v>10</v>
      </c>
      <c r="B22" s="159"/>
      <c r="C22" s="71" t="s">
        <v>147</v>
      </c>
      <c r="D22" s="115" t="s">
        <v>148</v>
      </c>
      <c r="E22" s="56">
        <v>23.6</v>
      </c>
      <c r="F22" s="56">
        <f t="shared" si="0"/>
        <v>23.567</v>
      </c>
      <c r="G22" s="56">
        <v>23.567</v>
      </c>
      <c r="H22" s="56">
        <v>15.9</v>
      </c>
      <c r="I22" s="56"/>
    </row>
    <row r="23" spans="1:9" ht="14.25" customHeight="1" x14ac:dyDescent="0.25">
      <c r="A23" s="114">
        <v>11</v>
      </c>
      <c r="B23" s="159"/>
      <c r="C23" s="115" t="s">
        <v>10</v>
      </c>
      <c r="D23" s="115" t="s">
        <v>79</v>
      </c>
      <c r="E23" s="56">
        <v>105.8</v>
      </c>
      <c r="F23" s="56">
        <f t="shared" si="0"/>
        <v>105.31</v>
      </c>
      <c r="G23" s="56">
        <v>105.31</v>
      </c>
      <c r="H23" s="56">
        <v>72.069999999999993</v>
      </c>
      <c r="I23" s="56"/>
    </row>
    <row r="24" spans="1:9" ht="32.25" customHeight="1" x14ac:dyDescent="0.25">
      <c r="A24" s="114">
        <v>12</v>
      </c>
      <c r="B24" s="159"/>
      <c r="C24" s="115" t="s">
        <v>151</v>
      </c>
      <c r="D24" s="115" t="s">
        <v>152</v>
      </c>
      <c r="E24" s="56">
        <v>237.8</v>
      </c>
      <c r="F24" s="56">
        <f t="shared" si="0"/>
        <v>237.8</v>
      </c>
      <c r="G24" s="56">
        <v>229.4</v>
      </c>
      <c r="H24" s="56">
        <v>164.5</v>
      </c>
      <c r="I24" s="56">
        <v>8.4</v>
      </c>
    </row>
    <row r="25" spans="1:9" ht="30" customHeight="1" x14ac:dyDescent="0.25">
      <c r="A25" s="114">
        <v>13</v>
      </c>
      <c r="B25" s="159"/>
      <c r="C25" s="115" t="s">
        <v>19</v>
      </c>
      <c r="D25" s="115" t="s">
        <v>103</v>
      </c>
      <c r="E25" s="56">
        <v>293.10000000000002</v>
      </c>
      <c r="F25" s="56">
        <f t="shared" si="0"/>
        <v>293.09999999999997</v>
      </c>
      <c r="G25" s="56">
        <v>271.2</v>
      </c>
      <c r="H25" s="56">
        <v>232.3</v>
      </c>
      <c r="I25" s="56">
        <v>21.9</v>
      </c>
    </row>
    <row r="26" spans="1:9" ht="15" customHeight="1" x14ac:dyDescent="0.25">
      <c r="A26" s="114">
        <v>14</v>
      </c>
      <c r="B26" s="159"/>
      <c r="C26" s="115" t="s">
        <v>20</v>
      </c>
      <c r="D26" s="115" t="s">
        <v>104</v>
      </c>
      <c r="E26" s="56">
        <v>468.8</v>
      </c>
      <c r="F26" s="56">
        <f t="shared" si="0"/>
        <v>468.57800000000003</v>
      </c>
      <c r="G26" s="56">
        <v>451.53300000000002</v>
      </c>
      <c r="H26" s="56">
        <v>401.8</v>
      </c>
      <c r="I26" s="56">
        <v>17.045000000000002</v>
      </c>
    </row>
    <row r="27" spans="1:9" ht="30" customHeight="1" x14ac:dyDescent="0.25">
      <c r="A27" s="114">
        <v>15</v>
      </c>
      <c r="B27" s="159"/>
      <c r="C27" s="115" t="s">
        <v>21</v>
      </c>
      <c r="D27" s="115" t="s">
        <v>105</v>
      </c>
      <c r="E27" s="56">
        <v>389.1</v>
      </c>
      <c r="F27" s="56">
        <f t="shared" si="0"/>
        <v>389.07599999999996</v>
      </c>
      <c r="G27" s="56">
        <v>369.77699999999999</v>
      </c>
      <c r="H27" s="56">
        <v>318.2</v>
      </c>
      <c r="I27" s="56">
        <v>19.298999999999999</v>
      </c>
    </row>
    <row r="28" spans="1:9" ht="15" customHeight="1" x14ac:dyDescent="0.25">
      <c r="A28" s="114">
        <v>16</v>
      </c>
      <c r="B28" s="159"/>
      <c r="C28" s="115" t="s">
        <v>22</v>
      </c>
      <c r="D28" s="115" t="s">
        <v>106</v>
      </c>
      <c r="E28" s="56">
        <v>431.5</v>
      </c>
      <c r="F28" s="56">
        <f t="shared" si="0"/>
        <v>431.47499999999997</v>
      </c>
      <c r="G28" s="56">
        <v>405.4</v>
      </c>
      <c r="H28" s="56">
        <v>339.5</v>
      </c>
      <c r="I28" s="56">
        <v>26.074999999999999</v>
      </c>
    </row>
    <row r="29" spans="1:9" ht="15" customHeight="1" x14ac:dyDescent="0.25">
      <c r="A29" s="114">
        <v>17</v>
      </c>
      <c r="B29" s="159"/>
      <c r="C29" s="115" t="s">
        <v>23</v>
      </c>
      <c r="D29" s="115" t="s">
        <v>107</v>
      </c>
      <c r="E29" s="56">
        <v>421.4</v>
      </c>
      <c r="F29" s="56">
        <f t="shared" si="0"/>
        <v>421.32299999999998</v>
      </c>
      <c r="G29" s="56">
        <v>406.9</v>
      </c>
      <c r="H29" s="56">
        <v>353.8</v>
      </c>
      <c r="I29" s="56">
        <v>14.423</v>
      </c>
    </row>
    <row r="30" spans="1:9" ht="15" customHeight="1" x14ac:dyDescent="0.25">
      <c r="A30" s="114">
        <v>18</v>
      </c>
      <c r="B30" s="159"/>
      <c r="C30" s="115" t="s">
        <v>24</v>
      </c>
      <c r="D30" s="115" t="s">
        <v>108</v>
      </c>
      <c r="E30" s="56">
        <v>669.8</v>
      </c>
      <c r="F30" s="56">
        <f t="shared" si="0"/>
        <v>669.61199999999997</v>
      </c>
      <c r="G30" s="56">
        <v>622</v>
      </c>
      <c r="H30" s="56">
        <v>536.20000000000005</v>
      </c>
      <c r="I30" s="56">
        <v>47.612000000000002</v>
      </c>
    </row>
    <row r="31" spans="1:9" ht="15" customHeight="1" x14ac:dyDescent="0.25">
      <c r="A31" s="114">
        <v>19</v>
      </c>
      <c r="B31" s="170" t="s">
        <v>38</v>
      </c>
      <c r="C31" s="115" t="s">
        <v>11</v>
      </c>
      <c r="D31" s="115" t="s">
        <v>109</v>
      </c>
      <c r="E31" s="56">
        <v>1024.7</v>
      </c>
      <c r="F31" s="56">
        <f t="shared" si="0"/>
        <v>1024.6979999999999</v>
      </c>
      <c r="G31" s="56">
        <v>1007.9</v>
      </c>
      <c r="H31" s="56">
        <v>973.2</v>
      </c>
      <c r="I31" s="56">
        <v>16.797999999999998</v>
      </c>
    </row>
    <row r="32" spans="1:9" ht="16.5" customHeight="1" x14ac:dyDescent="0.25">
      <c r="A32" s="114">
        <v>20</v>
      </c>
      <c r="B32" s="170"/>
      <c r="C32" s="115" t="s">
        <v>12</v>
      </c>
      <c r="D32" s="115" t="s">
        <v>110</v>
      </c>
      <c r="E32" s="56">
        <v>303.7</v>
      </c>
      <c r="F32" s="56">
        <f t="shared" si="0"/>
        <v>303.7</v>
      </c>
      <c r="G32" s="56">
        <v>303.7</v>
      </c>
      <c r="H32" s="56">
        <v>282.8</v>
      </c>
      <c r="I32" s="56"/>
    </row>
    <row r="33" spans="1:9" ht="22.5" customHeight="1" x14ac:dyDescent="0.25">
      <c r="A33" s="114">
        <v>21</v>
      </c>
      <c r="B33" s="170"/>
      <c r="C33" s="69" t="s">
        <v>142</v>
      </c>
      <c r="D33" s="119" t="s">
        <v>139</v>
      </c>
      <c r="E33" s="56">
        <v>479.3</v>
      </c>
      <c r="F33" s="56">
        <f t="shared" si="0"/>
        <v>479.26000000000005</v>
      </c>
      <c r="G33" s="56">
        <v>468.1</v>
      </c>
      <c r="H33" s="56">
        <v>374.6</v>
      </c>
      <c r="I33" s="56">
        <v>11.16</v>
      </c>
    </row>
    <row r="34" spans="1:9" ht="35.25" customHeight="1" x14ac:dyDescent="0.25">
      <c r="A34" s="114">
        <v>22</v>
      </c>
      <c r="B34" s="171"/>
      <c r="C34" s="115" t="s">
        <v>236</v>
      </c>
      <c r="D34" s="115" t="s">
        <v>153</v>
      </c>
      <c r="E34" s="56">
        <v>7</v>
      </c>
      <c r="F34" s="56">
        <f>SUM(G34,I34)</f>
        <v>7</v>
      </c>
      <c r="G34" s="56">
        <v>7</v>
      </c>
      <c r="H34" s="56"/>
      <c r="I34" s="56"/>
    </row>
    <row r="35" spans="1:9" ht="28.5" customHeight="1" x14ac:dyDescent="0.25">
      <c r="A35" s="114">
        <v>23</v>
      </c>
      <c r="B35" s="170" t="s">
        <v>157</v>
      </c>
      <c r="C35" s="116" t="s">
        <v>143</v>
      </c>
      <c r="D35" s="164" t="s">
        <v>190</v>
      </c>
      <c r="E35" s="56">
        <v>4.8</v>
      </c>
      <c r="F35" s="56">
        <f>SUM(G35,I35)</f>
        <v>4.8</v>
      </c>
      <c r="G35" s="56">
        <v>4.8</v>
      </c>
      <c r="H35" s="56"/>
      <c r="I35" s="56"/>
    </row>
    <row r="36" spans="1:9" ht="14.25" customHeight="1" x14ac:dyDescent="0.25">
      <c r="A36" s="114">
        <v>24</v>
      </c>
      <c r="B36" s="171"/>
      <c r="C36" s="115" t="s">
        <v>53</v>
      </c>
      <c r="D36" s="166"/>
      <c r="E36" s="94">
        <v>52.8</v>
      </c>
      <c r="F36" s="56">
        <f>SUM(G36,I36)</f>
        <v>52.759</v>
      </c>
      <c r="G36" s="56">
        <v>52.759</v>
      </c>
      <c r="H36" s="56">
        <v>1.1000000000000001</v>
      </c>
      <c r="I36" s="56"/>
    </row>
    <row r="37" spans="1:9" ht="14.25" customHeight="1" x14ac:dyDescent="0.25">
      <c r="A37" s="114">
        <v>25</v>
      </c>
      <c r="B37" s="161" t="s">
        <v>81</v>
      </c>
      <c r="C37" s="115" t="s">
        <v>168</v>
      </c>
      <c r="D37" s="115" t="s">
        <v>167</v>
      </c>
      <c r="E37" s="56">
        <v>181.2</v>
      </c>
      <c r="F37" s="56">
        <f t="shared" si="0"/>
        <v>181.2</v>
      </c>
      <c r="G37" s="56">
        <v>181.2</v>
      </c>
      <c r="H37" s="56">
        <v>156.4</v>
      </c>
      <c r="I37" s="56"/>
    </row>
    <row r="38" spans="1:9" ht="30" customHeight="1" x14ac:dyDescent="0.25">
      <c r="A38" s="114">
        <v>26</v>
      </c>
      <c r="B38" s="161"/>
      <c r="C38" s="115" t="s">
        <v>48</v>
      </c>
      <c r="D38" s="115" t="s">
        <v>82</v>
      </c>
      <c r="E38" s="56">
        <v>964.5</v>
      </c>
      <c r="F38" s="56">
        <f t="shared" si="0"/>
        <v>964.5</v>
      </c>
      <c r="G38" s="56">
        <v>964.5</v>
      </c>
      <c r="H38" s="56">
        <v>857.4</v>
      </c>
      <c r="I38" s="56"/>
    </row>
    <row r="39" spans="1:9" ht="30.75" customHeight="1" x14ac:dyDescent="0.25">
      <c r="A39" s="114">
        <v>27</v>
      </c>
      <c r="B39" s="161"/>
      <c r="C39" s="167" t="s">
        <v>143</v>
      </c>
      <c r="D39" s="115" t="s">
        <v>170</v>
      </c>
      <c r="E39" s="56">
        <v>101.1</v>
      </c>
      <c r="F39" s="56">
        <f t="shared" si="0"/>
        <v>101.06</v>
      </c>
      <c r="G39" s="56">
        <v>101.06</v>
      </c>
      <c r="H39" s="56">
        <v>98</v>
      </c>
      <c r="I39" s="56"/>
    </row>
    <row r="40" spans="1:9" ht="20.25" customHeight="1" x14ac:dyDescent="0.25">
      <c r="A40" s="114">
        <v>28</v>
      </c>
      <c r="B40" s="161"/>
      <c r="C40" s="169"/>
      <c r="D40" s="115" t="s">
        <v>222</v>
      </c>
      <c r="E40" s="56">
        <v>45.5</v>
      </c>
      <c r="F40" s="56">
        <f t="shared" si="0"/>
        <v>45.466999999999999</v>
      </c>
      <c r="G40" s="56">
        <v>45.466999999999999</v>
      </c>
      <c r="H40" s="56">
        <v>42.1</v>
      </c>
      <c r="I40" s="56"/>
    </row>
    <row r="41" spans="1:9" ht="30" customHeight="1" x14ac:dyDescent="0.25">
      <c r="A41" s="114">
        <v>29</v>
      </c>
      <c r="B41" s="158" t="s">
        <v>91</v>
      </c>
      <c r="C41" s="115" t="s">
        <v>13</v>
      </c>
      <c r="D41" s="115" t="s">
        <v>119</v>
      </c>
      <c r="E41" s="56">
        <v>583.6</v>
      </c>
      <c r="F41" s="56">
        <f t="shared" si="0"/>
        <v>583.59900000000005</v>
      </c>
      <c r="G41" s="56">
        <v>577.59900000000005</v>
      </c>
      <c r="H41" s="56">
        <v>512.5</v>
      </c>
      <c r="I41" s="56">
        <v>6</v>
      </c>
    </row>
    <row r="42" spans="1:9" ht="30" customHeight="1" x14ac:dyDescent="0.25">
      <c r="A42" s="114">
        <v>30</v>
      </c>
      <c r="B42" s="159"/>
      <c r="C42" s="115" t="s">
        <v>165</v>
      </c>
      <c r="D42" s="115" t="s">
        <v>323</v>
      </c>
      <c r="E42" s="56">
        <v>81.400000000000006</v>
      </c>
      <c r="F42" s="56">
        <f t="shared" si="0"/>
        <v>81.400000000000006</v>
      </c>
      <c r="G42" s="56">
        <v>81.400000000000006</v>
      </c>
      <c r="H42" s="95">
        <v>64</v>
      </c>
      <c r="I42" s="56"/>
    </row>
    <row r="43" spans="1:9" ht="14.25" customHeight="1" x14ac:dyDescent="0.25">
      <c r="A43" s="114">
        <v>31</v>
      </c>
      <c r="B43" s="159"/>
      <c r="C43" s="175" t="s">
        <v>53</v>
      </c>
      <c r="D43" s="115" t="s">
        <v>85</v>
      </c>
      <c r="E43" s="56">
        <v>389.6</v>
      </c>
      <c r="F43" s="56">
        <f>SUM(G43,I43)</f>
        <v>389.6</v>
      </c>
      <c r="G43" s="56">
        <v>389.6</v>
      </c>
      <c r="H43" s="56">
        <v>290.60000000000002</v>
      </c>
      <c r="I43" s="56"/>
    </row>
    <row r="44" spans="1:9" ht="14.25" customHeight="1" x14ac:dyDescent="0.25">
      <c r="A44" s="114">
        <v>32</v>
      </c>
      <c r="B44" s="159"/>
      <c r="C44" s="175"/>
      <c r="D44" s="115" t="s">
        <v>84</v>
      </c>
      <c r="E44" s="56">
        <v>30</v>
      </c>
      <c r="F44" s="56">
        <f t="shared" si="0"/>
        <v>30</v>
      </c>
      <c r="G44" s="56">
        <v>28.1</v>
      </c>
      <c r="H44" s="56"/>
      <c r="I44" s="56">
        <v>1.9</v>
      </c>
    </row>
    <row r="45" spans="1:9" ht="30.75" customHeight="1" x14ac:dyDescent="0.25">
      <c r="A45" s="114">
        <v>33</v>
      </c>
      <c r="B45" s="159"/>
      <c r="C45" s="115" t="s">
        <v>14</v>
      </c>
      <c r="D45" s="115" t="s">
        <v>324</v>
      </c>
      <c r="E45" s="56">
        <v>30</v>
      </c>
      <c r="F45" s="56">
        <f t="shared" si="0"/>
        <v>30</v>
      </c>
      <c r="G45" s="56">
        <v>30</v>
      </c>
      <c r="H45" s="56"/>
      <c r="I45" s="56"/>
    </row>
    <row r="46" spans="1:9" ht="30" customHeight="1" x14ac:dyDescent="0.25">
      <c r="A46" s="114">
        <v>34</v>
      </c>
      <c r="B46" s="159"/>
      <c r="C46" s="115" t="s">
        <v>15</v>
      </c>
      <c r="D46" s="115" t="s">
        <v>86</v>
      </c>
      <c r="E46" s="56">
        <v>531.4</v>
      </c>
      <c r="F46" s="56">
        <f t="shared" si="0"/>
        <v>531.4</v>
      </c>
      <c r="G46" s="56">
        <v>531.4</v>
      </c>
      <c r="H46" s="56">
        <v>457.8</v>
      </c>
      <c r="I46" s="56"/>
    </row>
    <row r="47" spans="1:9" ht="14.25" customHeight="1" x14ac:dyDescent="0.25">
      <c r="A47" s="114">
        <v>35</v>
      </c>
      <c r="B47" s="159"/>
      <c r="C47" s="115" t="s">
        <v>29</v>
      </c>
      <c r="D47" s="115" t="s">
        <v>87</v>
      </c>
      <c r="E47" s="56">
        <v>89.4</v>
      </c>
      <c r="F47" s="56">
        <f t="shared" si="0"/>
        <v>89.4</v>
      </c>
      <c r="G47" s="56">
        <v>89.4</v>
      </c>
      <c r="H47" s="56">
        <v>59</v>
      </c>
      <c r="I47" s="56"/>
    </row>
    <row r="48" spans="1:9" ht="14.25" customHeight="1" x14ac:dyDescent="0.25">
      <c r="A48" s="114">
        <v>36</v>
      </c>
      <c r="B48" s="159"/>
      <c r="C48" s="115" t="s">
        <v>51</v>
      </c>
      <c r="D48" s="115" t="s">
        <v>88</v>
      </c>
      <c r="E48" s="56">
        <v>104.2</v>
      </c>
      <c r="F48" s="56">
        <f t="shared" si="0"/>
        <v>103.92400000000001</v>
      </c>
      <c r="G48" s="56">
        <v>103.92400000000001</v>
      </c>
      <c r="H48" s="56">
        <v>79.296000000000006</v>
      </c>
      <c r="I48" s="56"/>
    </row>
    <row r="49" spans="1:9" ht="27.75" customHeight="1" x14ac:dyDescent="0.25">
      <c r="A49" s="114">
        <v>37</v>
      </c>
      <c r="B49" s="159"/>
      <c r="C49" s="115" t="s">
        <v>16</v>
      </c>
      <c r="D49" s="115" t="s">
        <v>89</v>
      </c>
      <c r="E49" s="56">
        <v>118.8</v>
      </c>
      <c r="F49" s="56">
        <f t="shared" si="0"/>
        <v>118.8</v>
      </c>
      <c r="G49" s="56">
        <v>118.8</v>
      </c>
      <c r="H49" s="56">
        <v>91.7</v>
      </c>
      <c r="I49" s="56"/>
    </row>
    <row r="50" spans="1:9" ht="14.25" customHeight="1" x14ac:dyDescent="0.25">
      <c r="A50" s="114">
        <v>38</v>
      </c>
      <c r="B50" s="172"/>
      <c r="C50" s="115" t="s">
        <v>59</v>
      </c>
      <c r="D50" s="115" t="s">
        <v>90</v>
      </c>
      <c r="E50" s="56">
        <v>175</v>
      </c>
      <c r="F50" s="56">
        <f t="shared" si="0"/>
        <v>174.84700000000001</v>
      </c>
      <c r="G50" s="56">
        <v>171.34100000000001</v>
      </c>
      <c r="H50" s="56">
        <v>139.19999999999999</v>
      </c>
      <c r="I50" s="56">
        <v>3.5059999999999998</v>
      </c>
    </row>
    <row r="51" spans="1:9" ht="27.75" customHeight="1" x14ac:dyDescent="0.25">
      <c r="A51" s="114">
        <v>39</v>
      </c>
      <c r="B51" s="161" t="s">
        <v>83</v>
      </c>
      <c r="C51" s="115" t="s">
        <v>236</v>
      </c>
      <c r="D51" s="115" t="s">
        <v>235</v>
      </c>
      <c r="E51" s="56">
        <v>726.3</v>
      </c>
      <c r="F51" s="56">
        <f t="shared" si="0"/>
        <v>726.25399999999991</v>
      </c>
      <c r="G51" s="56">
        <v>703.3</v>
      </c>
      <c r="H51" s="56">
        <v>656.4</v>
      </c>
      <c r="I51" s="56">
        <v>22.954000000000001</v>
      </c>
    </row>
    <row r="52" spans="1:9" ht="27.75" customHeight="1" x14ac:dyDescent="0.25">
      <c r="A52" s="114">
        <v>40</v>
      </c>
      <c r="B52" s="161"/>
      <c r="C52" s="115" t="s">
        <v>52</v>
      </c>
      <c r="D52" s="115" t="s">
        <v>70</v>
      </c>
      <c r="E52" s="56">
        <v>47</v>
      </c>
      <c r="F52" s="56">
        <f t="shared" si="0"/>
        <v>46.746000000000002</v>
      </c>
      <c r="G52" s="56"/>
      <c r="H52" s="56"/>
      <c r="I52" s="56">
        <v>46.746000000000002</v>
      </c>
    </row>
    <row r="53" spans="1:9" ht="27" customHeight="1" x14ac:dyDescent="0.25">
      <c r="A53" s="114">
        <v>41</v>
      </c>
      <c r="B53" s="161"/>
      <c r="C53" s="115" t="s">
        <v>160</v>
      </c>
      <c r="D53" s="115" t="s">
        <v>159</v>
      </c>
      <c r="E53" s="56">
        <v>116.2</v>
      </c>
      <c r="F53" s="56">
        <f t="shared" si="0"/>
        <v>115.89999999999999</v>
      </c>
      <c r="G53" s="56">
        <v>111.934</v>
      </c>
      <c r="H53" s="56">
        <v>107.5</v>
      </c>
      <c r="I53" s="56">
        <v>3.9660000000000002</v>
      </c>
    </row>
    <row r="54" spans="1:9" ht="22.5" customHeight="1" x14ac:dyDescent="0.2">
      <c r="A54" s="114">
        <v>42</v>
      </c>
      <c r="B54" s="114"/>
      <c r="C54" s="115" t="s">
        <v>7</v>
      </c>
      <c r="D54" s="47"/>
      <c r="E54" s="72">
        <f>SUM(E55:E96)</f>
        <v>13155.1</v>
      </c>
      <c r="F54" s="72">
        <f t="shared" si="0"/>
        <v>12240.781999999999</v>
      </c>
      <c r="G54" s="72">
        <f>SUM(G55:G95)</f>
        <v>9126.3410000000003</v>
      </c>
      <c r="H54" s="72">
        <f>SUM(H55:H95)</f>
        <v>3460.0010000000002</v>
      </c>
      <c r="I54" s="72">
        <f>SUM(I55:I95)</f>
        <v>3114.4409999999993</v>
      </c>
    </row>
    <row r="55" spans="1:9" ht="17.25" customHeight="1" x14ac:dyDescent="0.25">
      <c r="A55" s="114" t="s">
        <v>328</v>
      </c>
      <c r="B55" s="176" t="s">
        <v>38</v>
      </c>
      <c r="C55" s="167" t="s">
        <v>7</v>
      </c>
      <c r="D55" s="115" t="s">
        <v>132</v>
      </c>
      <c r="E55" s="56">
        <v>6.2</v>
      </c>
      <c r="F55" s="56">
        <f t="shared" si="0"/>
        <v>6.16</v>
      </c>
      <c r="G55" s="56">
        <v>6.16</v>
      </c>
      <c r="H55" s="72"/>
      <c r="I55" s="72"/>
    </row>
    <row r="56" spans="1:9" ht="17.25" customHeight="1" x14ac:dyDescent="0.25">
      <c r="A56" s="114" t="s">
        <v>329</v>
      </c>
      <c r="B56" s="176"/>
      <c r="C56" s="168"/>
      <c r="D56" s="115" t="s">
        <v>230</v>
      </c>
      <c r="E56" s="56">
        <v>23.5</v>
      </c>
      <c r="F56" s="56">
        <f t="shared" si="0"/>
        <v>23.492999999999999</v>
      </c>
      <c r="G56" s="56">
        <v>23.492999999999999</v>
      </c>
      <c r="H56" s="72"/>
      <c r="I56" s="72"/>
    </row>
    <row r="57" spans="1:9" ht="14.25" customHeight="1" x14ac:dyDescent="0.25">
      <c r="A57" s="114" t="s">
        <v>330</v>
      </c>
      <c r="B57" s="176"/>
      <c r="C57" s="168"/>
      <c r="D57" s="115" t="s">
        <v>221</v>
      </c>
      <c r="E57" s="56">
        <v>19.399999999999999</v>
      </c>
      <c r="F57" s="56">
        <f>SUM(G57,I57)</f>
        <v>19.399999999999999</v>
      </c>
      <c r="G57" s="56">
        <v>19.399999999999999</v>
      </c>
      <c r="H57" s="72"/>
      <c r="I57" s="72"/>
    </row>
    <row r="58" spans="1:9" ht="21" customHeight="1" x14ac:dyDescent="0.25">
      <c r="A58" s="114" t="s">
        <v>331</v>
      </c>
      <c r="B58" s="176"/>
      <c r="C58" s="169"/>
      <c r="D58" s="115" t="s">
        <v>92</v>
      </c>
      <c r="E58" s="56">
        <v>36.4</v>
      </c>
      <c r="F58" s="96">
        <f t="shared" si="0"/>
        <v>36.4</v>
      </c>
      <c r="G58" s="56">
        <v>36.4</v>
      </c>
      <c r="H58" s="56"/>
      <c r="I58" s="72"/>
    </row>
    <row r="59" spans="1:9" ht="17.25" customHeight="1" x14ac:dyDescent="0.25">
      <c r="A59" s="114" t="s">
        <v>332</v>
      </c>
      <c r="B59" s="161" t="s">
        <v>157</v>
      </c>
      <c r="C59" s="175" t="s">
        <v>7</v>
      </c>
      <c r="D59" s="115" t="s">
        <v>275</v>
      </c>
      <c r="E59" s="56">
        <v>38.1</v>
      </c>
      <c r="F59" s="56">
        <f t="shared" si="0"/>
        <v>36.152000000000001</v>
      </c>
      <c r="G59" s="56">
        <v>17.739000000000001</v>
      </c>
      <c r="H59" s="56"/>
      <c r="I59" s="56">
        <v>18.413</v>
      </c>
    </row>
    <row r="60" spans="1:9" ht="33" customHeight="1" x14ac:dyDescent="0.25">
      <c r="A60" s="114" t="s">
        <v>333</v>
      </c>
      <c r="B60" s="161"/>
      <c r="C60" s="175"/>
      <c r="D60" s="115" t="s">
        <v>247</v>
      </c>
      <c r="E60" s="56">
        <v>48.1</v>
      </c>
      <c r="F60" s="56">
        <f>SUM(G60,I60)</f>
        <v>48.1</v>
      </c>
      <c r="G60" s="56">
        <v>48.1</v>
      </c>
      <c r="H60" s="56"/>
      <c r="I60" s="56"/>
    </row>
    <row r="61" spans="1:9" ht="17.25" customHeight="1" x14ac:dyDescent="0.25">
      <c r="A61" s="114" t="s">
        <v>334</v>
      </c>
      <c r="B61" s="161"/>
      <c r="C61" s="175"/>
      <c r="D61" s="115" t="s">
        <v>184</v>
      </c>
      <c r="E61" s="56">
        <v>1783</v>
      </c>
      <c r="F61" s="56">
        <f>SUM(G61,I61)</f>
        <v>1718.2380000000001</v>
      </c>
      <c r="G61" s="56"/>
      <c r="H61" s="56"/>
      <c r="I61" s="56">
        <v>1718.2380000000001</v>
      </c>
    </row>
    <row r="62" spans="1:9" ht="30" customHeight="1" x14ac:dyDescent="0.25">
      <c r="A62" s="114" t="s">
        <v>335</v>
      </c>
      <c r="B62" s="161"/>
      <c r="C62" s="175"/>
      <c r="D62" s="115" t="s">
        <v>190</v>
      </c>
      <c r="E62" s="56">
        <v>933.6</v>
      </c>
      <c r="F62" s="56">
        <f>SUM(G62,I62)</f>
        <v>789.15300000000002</v>
      </c>
      <c r="G62" s="56">
        <v>19.927</v>
      </c>
      <c r="H62" s="56">
        <v>6.87</v>
      </c>
      <c r="I62" s="56">
        <v>769.226</v>
      </c>
    </row>
    <row r="63" spans="1:9" ht="30.75" customHeight="1" x14ac:dyDescent="0.25">
      <c r="A63" s="114" t="s">
        <v>336</v>
      </c>
      <c r="B63" s="161"/>
      <c r="C63" s="175"/>
      <c r="D63" s="115" t="s">
        <v>226</v>
      </c>
      <c r="E63" s="56">
        <v>35</v>
      </c>
      <c r="F63" s="56">
        <f t="shared" si="0"/>
        <v>34.243000000000002</v>
      </c>
      <c r="G63" s="56">
        <v>34.243000000000002</v>
      </c>
      <c r="H63" s="56"/>
      <c r="I63" s="56"/>
    </row>
    <row r="64" spans="1:9" ht="14.25" customHeight="1" x14ac:dyDescent="0.25">
      <c r="A64" s="114" t="s">
        <v>337</v>
      </c>
      <c r="B64" s="161" t="s">
        <v>41</v>
      </c>
      <c r="C64" s="175" t="s">
        <v>7</v>
      </c>
      <c r="D64" s="115" t="s">
        <v>248</v>
      </c>
      <c r="E64" s="56">
        <v>43</v>
      </c>
      <c r="F64" s="56">
        <f t="shared" si="0"/>
        <v>42.259</v>
      </c>
      <c r="G64" s="56">
        <v>21.251999999999999</v>
      </c>
      <c r="H64" s="56"/>
      <c r="I64" s="56">
        <v>21.007000000000001</v>
      </c>
    </row>
    <row r="65" spans="1:9" ht="27.75" customHeight="1" x14ac:dyDescent="0.25">
      <c r="A65" s="114" t="s">
        <v>338</v>
      </c>
      <c r="B65" s="161"/>
      <c r="C65" s="175"/>
      <c r="D65" s="115" t="s">
        <v>158</v>
      </c>
      <c r="E65" s="56">
        <v>90.2</v>
      </c>
      <c r="F65" s="56">
        <f t="shared" ref="F65:F116" si="1">SUM(G65,I65)</f>
        <v>87.464000000000013</v>
      </c>
      <c r="G65" s="56">
        <v>2.2989999999999999</v>
      </c>
      <c r="H65" s="56"/>
      <c r="I65" s="56">
        <v>85.165000000000006</v>
      </c>
    </row>
    <row r="66" spans="1:9" ht="14.25" customHeight="1" x14ac:dyDescent="0.25">
      <c r="A66" s="114" t="s">
        <v>339</v>
      </c>
      <c r="B66" s="158" t="s">
        <v>81</v>
      </c>
      <c r="C66" s="158" t="s">
        <v>7</v>
      </c>
      <c r="D66" s="115" t="s">
        <v>155</v>
      </c>
      <c r="E66" s="56">
        <v>398</v>
      </c>
      <c r="F66" s="56">
        <f t="shared" si="1"/>
        <v>397.05099999999999</v>
      </c>
      <c r="G66" s="56">
        <v>394.61500000000001</v>
      </c>
      <c r="H66" s="56"/>
      <c r="I66" s="56">
        <v>2.4359999999999999</v>
      </c>
    </row>
    <row r="67" spans="1:9" ht="17.45" customHeight="1" x14ac:dyDescent="0.25">
      <c r="A67" s="114" t="s">
        <v>340</v>
      </c>
      <c r="B67" s="159"/>
      <c r="C67" s="159"/>
      <c r="D67" s="115" t="s">
        <v>93</v>
      </c>
      <c r="E67" s="56">
        <v>31</v>
      </c>
      <c r="F67" s="56">
        <f t="shared" si="1"/>
        <v>30.568000000000001</v>
      </c>
      <c r="G67" s="56">
        <v>30.568000000000001</v>
      </c>
      <c r="H67" s="56"/>
      <c r="I67" s="56"/>
    </row>
    <row r="68" spans="1:9" ht="27" customHeight="1" x14ac:dyDescent="0.25">
      <c r="A68" s="114" t="s">
        <v>341</v>
      </c>
      <c r="B68" s="159"/>
      <c r="C68" s="159"/>
      <c r="D68" s="115" t="s">
        <v>249</v>
      </c>
      <c r="E68" s="56">
        <v>40</v>
      </c>
      <c r="F68" s="56">
        <f t="shared" si="1"/>
        <v>40</v>
      </c>
      <c r="G68" s="56">
        <v>40</v>
      </c>
      <c r="H68" s="56"/>
      <c r="I68" s="56"/>
    </row>
    <row r="69" spans="1:9" ht="27.75" customHeight="1" x14ac:dyDescent="0.25">
      <c r="A69" s="114" t="s">
        <v>342</v>
      </c>
      <c r="B69" s="159"/>
      <c r="C69" s="159"/>
      <c r="D69" s="115" t="s">
        <v>172</v>
      </c>
      <c r="E69" s="56">
        <v>1585</v>
      </c>
      <c r="F69" s="56">
        <f t="shared" si="1"/>
        <v>1582.8489999999999</v>
      </c>
      <c r="G69" s="56">
        <v>1582.8489999999999</v>
      </c>
      <c r="H69" s="56">
        <v>271.67500000000001</v>
      </c>
      <c r="I69" s="56"/>
    </row>
    <row r="70" spans="1:9" ht="17.25" customHeight="1" x14ac:dyDescent="0.25">
      <c r="A70" s="114" t="s">
        <v>343</v>
      </c>
      <c r="B70" s="159"/>
      <c r="C70" s="159"/>
      <c r="D70" s="115" t="s">
        <v>322</v>
      </c>
      <c r="E70" s="56">
        <v>722.4</v>
      </c>
      <c r="F70" s="56">
        <f t="shared" si="1"/>
        <v>722.4</v>
      </c>
      <c r="G70" s="56">
        <v>722.4</v>
      </c>
      <c r="H70" s="56"/>
      <c r="I70" s="56"/>
    </row>
    <row r="71" spans="1:9" ht="19.5" customHeight="1" x14ac:dyDescent="0.25">
      <c r="A71" s="114" t="s">
        <v>344</v>
      </c>
      <c r="B71" s="158" t="s">
        <v>81</v>
      </c>
      <c r="C71" s="161" t="s">
        <v>7</v>
      </c>
      <c r="D71" s="115" t="s">
        <v>227</v>
      </c>
      <c r="E71" s="56">
        <v>72.400000000000006</v>
      </c>
      <c r="F71" s="56">
        <f t="shared" si="1"/>
        <v>72.400000000000006</v>
      </c>
      <c r="G71" s="56">
        <v>72.400000000000006</v>
      </c>
      <c r="H71" s="56"/>
      <c r="I71" s="56"/>
    </row>
    <row r="72" spans="1:9" ht="32.25" customHeight="1" x14ac:dyDescent="0.25">
      <c r="A72" s="114" t="s">
        <v>345</v>
      </c>
      <c r="B72" s="159"/>
      <c r="C72" s="161"/>
      <c r="D72" s="115" t="s">
        <v>297</v>
      </c>
      <c r="E72" s="56">
        <v>0</v>
      </c>
      <c r="F72" s="56"/>
      <c r="G72" s="56"/>
      <c r="H72" s="56"/>
      <c r="I72" s="56"/>
    </row>
    <row r="73" spans="1:9" ht="14.25" customHeight="1" x14ac:dyDescent="0.25">
      <c r="A73" s="114" t="s">
        <v>346</v>
      </c>
      <c r="B73" s="159"/>
      <c r="C73" s="161"/>
      <c r="D73" s="115" t="s">
        <v>298</v>
      </c>
      <c r="E73" s="56">
        <v>16.8</v>
      </c>
      <c r="F73" s="56">
        <f t="shared" si="1"/>
        <v>16.745999999999999</v>
      </c>
      <c r="G73" s="56">
        <v>16.745999999999999</v>
      </c>
      <c r="H73" s="56"/>
      <c r="I73" s="56"/>
    </row>
    <row r="74" spans="1:9" ht="32.25" customHeight="1" x14ac:dyDescent="0.25">
      <c r="A74" s="114" t="s">
        <v>347</v>
      </c>
      <c r="B74" s="159"/>
      <c r="C74" s="161"/>
      <c r="D74" s="115" t="s">
        <v>299</v>
      </c>
      <c r="E74" s="56">
        <v>18.100000000000001</v>
      </c>
      <c r="F74" s="56">
        <f>SUM(G74,I74)</f>
        <v>18.100000000000001</v>
      </c>
      <c r="G74" s="56">
        <v>18.100000000000001</v>
      </c>
      <c r="H74" s="56"/>
      <c r="I74" s="56"/>
    </row>
    <row r="75" spans="1:9" ht="27.75" customHeight="1" x14ac:dyDescent="0.25">
      <c r="A75" s="114" t="s">
        <v>348</v>
      </c>
      <c r="B75" s="159"/>
      <c r="C75" s="161"/>
      <c r="D75" s="115" t="s">
        <v>250</v>
      </c>
      <c r="E75" s="56">
        <v>0</v>
      </c>
      <c r="F75" s="56"/>
      <c r="G75" s="56"/>
      <c r="H75" s="56"/>
      <c r="I75" s="56"/>
    </row>
    <row r="76" spans="1:9" ht="14.25" customHeight="1" x14ac:dyDescent="0.25">
      <c r="A76" s="114" t="s">
        <v>349</v>
      </c>
      <c r="B76" s="159"/>
      <c r="C76" s="161"/>
      <c r="D76" s="115" t="s">
        <v>317</v>
      </c>
      <c r="E76" s="56">
        <v>40</v>
      </c>
      <c r="F76" s="56">
        <f>SUM(G76,I76)</f>
        <v>40</v>
      </c>
      <c r="G76" s="56">
        <v>40</v>
      </c>
      <c r="H76" s="56"/>
      <c r="I76" s="56"/>
    </row>
    <row r="77" spans="1:9" ht="14.25" customHeight="1" x14ac:dyDescent="0.25">
      <c r="A77" s="114" t="s">
        <v>350</v>
      </c>
      <c r="B77" s="172"/>
      <c r="C77" s="161"/>
      <c r="D77" s="115" t="s">
        <v>278</v>
      </c>
      <c r="E77" s="56">
        <v>2</v>
      </c>
      <c r="F77" s="56">
        <f t="shared" si="1"/>
        <v>2</v>
      </c>
      <c r="G77" s="56">
        <v>2</v>
      </c>
      <c r="H77" s="56"/>
      <c r="I77" s="56"/>
    </row>
    <row r="78" spans="1:9" ht="30" customHeight="1" x14ac:dyDescent="0.25">
      <c r="A78" s="114" t="s">
        <v>351</v>
      </c>
      <c r="B78" s="173" t="s">
        <v>133</v>
      </c>
      <c r="C78" s="175" t="s">
        <v>7</v>
      </c>
      <c r="D78" s="115" t="s">
        <v>54</v>
      </c>
      <c r="E78" s="56">
        <v>1165</v>
      </c>
      <c r="F78" s="56">
        <f t="shared" si="1"/>
        <v>640.48699999999997</v>
      </c>
      <c r="G78" s="56">
        <v>640.48699999999997</v>
      </c>
      <c r="H78" s="56"/>
      <c r="I78" s="56"/>
    </row>
    <row r="79" spans="1:9" ht="30" customHeight="1" x14ac:dyDescent="0.25">
      <c r="A79" s="114" t="s">
        <v>352</v>
      </c>
      <c r="B79" s="173"/>
      <c r="C79" s="175"/>
      <c r="D79" s="115" t="s">
        <v>179</v>
      </c>
      <c r="E79" s="56">
        <v>143.5</v>
      </c>
      <c r="F79" s="56">
        <f t="shared" si="1"/>
        <v>63.347000000000001</v>
      </c>
      <c r="G79" s="56">
        <v>63.347000000000001</v>
      </c>
      <c r="H79" s="56"/>
      <c r="I79" s="56"/>
    </row>
    <row r="80" spans="1:9" ht="14.25" customHeight="1" x14ac:dyDescent="0.25">
      <c r="A80" s="114" t="s">
        <v>353</v>
      </c>
      <c r="B80" s="158" t="s">
        <v>91</v>
      </c>
      <c r="C80" s="167" t="s">
        <v>7</v>
      </c>
      <c r="D80" s="115" t="s">
        <v>94</v>
      </c>
      <c r="E80" s="56">
        <v>60</v>
      </c>
      <c r="F80" s="56">
        <f t="shared" si="1"/>
        <v>59.996000000000002</v>
      </c>
      <c r="G80" s="56">
        <v>59.996000000000002</v>
      </c>
      <c r="H80" s="56"/>
      <c r="I80" s="56"/>
    </row>
    <row r="81" spans="1:9" ht="27.75" customHeight="1" x14ac:dyDescent="0.25">
      <c r="A81" s="114" t="s">
        <v>354</v>
      </c>
      <c r="B81" s="159"/>
      <c r="C81" s="168"/>
      <c r="D81" s="115" t="s">
        <v>306</v>
      </c>
      <c r="E81" s="56">
        <v>55</v>
      </c>
      <c r="F81" s="56">
        <f t="shared" si="1"/>
        <v>55</v>
      </c>
      <c r="G81" s="56">
        <v>55</v>
      </c>
      <c r="H81" s="56"/>
      <c r="I81" s="56"/>
    </row>
    <row r="82" spans="1:9" ht="14.25" customHeight="1" x14ac:dyDescent="0.25">
      <c r="A82" s="114" t="s">
        <v>355</v>
      </c>
      <c r="B82" s="159"/>
      <c r="C82" s="168"/>
      <c r="D82" s="115" t="s">
        <v>176</v>
      </c>
      <c r="E82" s="56">
        <v>60</v>
      </c>
      <c r="F82" s="56">
        <f t="shared" si="1"/>
        <v>59.884999999999998</v>
      </c>
      <c r="G82" s="56">
        <v>54.44</v>
      </c>
      <c r="H82" s="56"/>
      <c r="I82" s="56">
        <v>5.4450000000000003</v>
      </c>
    </row>
    <row r="83" spans="1:9" ht="14.25" customHeight="1" x14ac:dyDescent="0.25">
      <c r="A83" s="114" t="s">
        <v>356</v>
      </c>
      <c r="B83" s="159"/>
      <c r="C83" s="168"/>
      <c r="D83" s="115" t="s">
        <v>95</v>
      </c>
      <c r="E83" s="56">
        <v>35</v>
      </c>
      <c r="F83" s="56">
        <f t="shared" si="1"/>
        <v>35</v>
      </c>
      <c r="G83" s="56">
        <v>35</v>
      </c>
      <c r="H83" s="56"/>
      <c r="I83" s="56"/>
    </row>
    <row r="84" spans="1:9" ht="27.75" customHeight="1" x14ac:dyDescent="0.25">
      <c r="A84" s="114" t="s">
        <v>357</v>
      </c>
      <c r="B84" s="159"/>
      <c r="C84" s="168"/>
      <c r="D84" s="115" t="s">
        <v>276</v>
      </c>
      <c r="E84" s="56">
        <v>33</v>
      </c>
      <c r="F84" s="56">
        <f t="shared" si="1"/>
        <v>33</v>
      </c>
      <c r="G84" s="56">
        <v>33</v>
      </c>
      <c r="H84" s="56"/>
      <c r="I84" s="56"/>
    </row>
    <row r="85" spans="1:9" ht="17.25" customHeight="1" x14ac:dyDescent="0.25">
      <c r="A85" s="114" t="s">
        <v>358</v>
      </c>
      <c r="B85" s="172"/>
      <c r="C85" s="169"/>
      <c r="D85" s="115" t="s">
        <v>318</v>
      </c>
      <c r="E85" s="56">
        <v>190.9</v>
      </c>
      <c r="F85" s="56">
        <f t="shared" si="1"/>
        <v>190.9</v>
      </c>
      <c r="G85" s="56">
        <v>190.9</v>
      </c>
      <c r="H85" s="56"/>
      <c r="I85" s="56"/>
    </row>
    <row r="86" spans="1:9" ht="14.25" customHeight="1" x14ac:dyDescent="0.25">
      <c r="A86" s="114" t="s">
        <v>359</v>
      </c>
      <c r="B86" s="158" t="s">
        <v>83</v>
      </c>
      <c r="C86" s="167" t="s">
        <v>7</v>
      </c>
      <c r="D86" s="115" t="s">
        <v>96</v>
      </c>
      <c r="E86" s="56">
        <v>165.9</v>
      </c>
      <c r="F86" s="56">
        <f t="shared" si="1"/>
        <v>157.61199999999999</v>
      </c>
      <c r="G86" s="56">
        <v>154.16200000000001</v>
      </c>
      <c r="H86" s="56">
        <v>108.161</v>
      </c>
      <c r="I86" s="56">
        <v>3.45</v>
      </c>
    </row>
    <row r="87" spans="1:9" ht="14.25" customHeight="1" x14ac:dyDescent="0.25">
      <c r="A87" s="114" t="s">
        <v>360</v>
      </c>
      <c r="B87" s="159"/>
      <c r="C87" s="168"/>
      <c r="D87" s="115" t="s">
        <v>97</v>
      </c>
      <c r="E87" s="56">
        <v>3569.9</v>
      </c>
      <c r="F87" s="56">
        <f t="shared" si="1"/>
        <v>3554.875</v>
      </c>
      <c r="G87" s="56">
        <v>3470.0410000000002</v>
      </c>
      <c r="H87" s="56">
        <v>3073.2950000000001</v>
      </c>
      <c r="I87" s="56">
        <v>84.834000000000003</v>
      </c>
    </row>
    <row r="88" spans="1:9" ht="14.25" customHeight="1" x14ac:dyDescent="0.25">
      <c r="A88" s="114" t="s">
        <v>361</v>
      </c>
      <c r="B88" s="159"/>
      <c r="C88" s="168"/>
      <c r="D88" s="115" t="s">
        <v>98</v>
      </c>
      <c r="E88" s="56">
        <v>1176.5999999999999</v>
      </c>
      <c r="F88" s="56">
        <f t="shared" si="1"/>
        <v>1173.9380000000001</v>
      </c>
      <c r="G88" s="56">
        <v>1015.399</v>
      </c>
      <c r="H88" s="56"/>
      <c r="I88" s="56">
        <v>158.53899999999999</v>
      </c>
    </row>
    <row r="89" spans="1:9" ht="29.25" customHeight="1" x14ac:dyDescent="0.25">
      <c r="A89" s="114" t="s">
        <v>362</v>
      </c>
      <c r="B89" s="159"/>
      <c r="C89" s="168"/>
      <c r="D89" s="115" t="s">
        <v>277</v>
      </c>
      <c r="E89" s="56">
        <v>15.2</v>
      </c>
      <c r="F89" s="56">
        <f t="shared" si="1"/>
        <v>10.47</v>
      </c>
      <c r="G89" s="56">
        <v>10.47</v>
      </c>
      <c r="H89" s="56"/>
      <c r="I89" s="56"/>
    </row>
    <row r="90" spans="1:9" ht="14.25" customHeight="1" x14ac:dyDescent="0.25">
      <c r="A90" s="114" t="s">
        <v>363</v>
      </c>
      <c r="B90" s="159"/>
      <c r="C90" s="168"/>
      <c r="D90" s="115" t="s">
        <v>100</v>
      </c>
      <c r="E90" s="56">
        <v>20</v>
      </c>
      <c r="F90" s="56">
        <f t="shared" si="1"/>
        <v>19.091000000000001</v>
      </c>
      <c r="G90" s="56">
        <v>19.091000000000001</v>
      </c>
      <c r="H90" s="56"/>
      <c r="I90" s="56"/>
    </row>
    <row r="91" spans="1:9" ht="14.25" customHeight="1" x14ac:dyDescent="0.25">
      <c r="A91" s="114" t="s">
        <v>364</v>
      </c>
      <c r="B91" s="159"/>
      <c r="C91" s="168"/>
      <c r="D91" s="115" t="s">
        <v>325</v>
      </c>
      <c r="E91" s="56">
        <v>31</v>
      </c>
      <c r="F91" s="56">
        <f t="shared" si="1"/>
        <v>30.893000000000001</v>
      </c>
      <c r="G91" s="56">
        <v>10.48</v>
      </c>
      <c r="H91" s="56"/>
      <c r="I91" s="56">
        <v>20.413</v>
      </c>
    </row>
    <row r="92" spans="1:9" ht="16.5" customHeight="1" x14ac:dyDescent="0.25">
      <c r="A92" s="114" t="s">
        <v>365</v>
      </c>
      <c r="B92" s="172"/>
      <c r="C92" s="169"/>
      <c r="D92" s="115" t="s">
        <v>307</v>
      </c>
      <c r="E92" s="56">
        <v>27.9</v>
      </c>
      <c r="F92" s="56">
        <f t="shared" si="1"/>
        <v>27.815999999999999</v>
      </c>
      <c r="G92" s="96"/>
      <c r="H92" s="96"/>
      <c r="I92" s="96">
        <v>27.815999999999999</v>
      </c>
    </row>
    <row r="93" spans="1:9" ht="30" customHeight="1" x14ac:dyDescent="0.25">
      <c r="A93" s="114" t="s">
        <v>366</v>
      </c>
      <c r="B93" s="174" t="s">
        <v>102</v>
      </c>
      <c r="C93" s="167" t="s">
        <v>7</v>
      </c>
      <c r="D93" s="115" t="s">
        <v>101</v>
      </c>
      <c r="E93" s="56">
        <v>263.8</v>
      </c>
      <c r="F93" s="56">
        <f t="shared" si="1"/>
        <v>263.10900000000004</v>
      </c>
      <c r="G93" s="56">
        <v>74.489000000000004</v>
      </c>
      <c r="H93" s="56"/>
      <c r="I93" s="56">
        <v>188.62</v>
      </c>
    </row>
    <row r="94" spans="1:9" ht="44.25" customHeight="1" x14ac:dyDescent="0.25">
      <c r="A94" s="114" t="s">
        <v>367</v>
      </c>
      <c r="B94" s="174"/>
      <c r="C94" s="168"/>
      <c r="D94" s="115" t="s">
        <v>223</v>
      </c>
      <c r="E94" s="56">
        <v>89.7</v>
      </c>
      <c r="F94" s="56">
        <f t="shared" si="1"/>
        <v>81.703000000000003</v>
      </c>
      <c r="G94" s="56">
        <v>70.864000000000004</v>
      </c>
      <c r="H94" s="56"/>
      <c r="I94" s="56">
        <v>10.839</v>
      </c>
    </row>
    <row r="95" spans="1:9" ht="45.75" customHeight="1" x14ac:dyDescent="0.25">
      <c r="A95" s="114" t="s">
        <v>368</v>
      </c>
      <c r="B95" s="174"/>
      <c r="C95" s="168"/>
      <c r="D95" s="115" t="s">
        <v>224</v>
      </c>
      <c r="E95" s="56">
        <v>20.5</v>
      </c>
      <c r="F95" s="56">
        <f t="shared" si="1"/>
        <v>20.484000000000002</v>
      </c>
      <c r="G95" s="56">
        <v>20.484000000000002</v>
      </c>
      <c r="H95" s="56"/>
      <c r="I95" s="56"/>
    </row>
    <row r="96" spans="1:9" ht="47.25" customHeight="1" x14ac:dyDescent="0.25">
      <c r="A96" s="114" t="s">
        <v>444</v>
      </c>
      <c r="B96" s="117" t="s">
        <v>81</v>
      </c>
      <c r="C96" s="169"/>
      <c r="D96" s="115" t="s">
        <v>232</v>
      </c>
      <c r="E96" s="56">
        <v>50</v>
      </c>
      <c r="F96" s="56"/>
      <c r="G96" s="56"/>
      <c r="H96" s="56"/>
      <c r="I96" s="56"/>
    </row>
    <row r="97" spans="1:9" ht="20.25" customHeight="1" x14ac:dyDescent="0.25">
      <c r="A97" s="32" t="s">
        <v>326</v>
      </c>
      <c r="B97" s="173" t="s">
        <v>83</v>
      </c>
      <c r="C97" s="175" t="s">
        <v>228</v>
      </c>
      <c r="D97" s="115" t="s">
        <v>192</v>
      </c>
      <c r="E97" s="56">
        <v>1135.8</v>
      </c>
      <c r="F97" s="56">
        <f t="shared" si="1"/>
        <v>1135.607</v>
      </c>
      <c r="G97" s="56"/>
      <c r="H97" s="56"/>
      <c r="I97" s="56">
        <v>1135.607</v>
      </c>
    </row>
    <row r="98" spans="1:9" ht="26.25" customHeight="1" x14ac:dyDescent="0.25">
      <c r="A98" s="32" t="s">
        <v>327</v>
      </c>
      <c r="B98" s="173"/>
      <c r="C98" s="175"/>
      <c r="D98" s="115" t="s">
        <v>99</v>
      </c>
      <c r="E98" s="56">
        <v>67</v>
      </c>
      <c r="F98" s="56">
        <f t="shared" si="1"/>
        <v>62.884999999999998</v>
      </c>
      <c r="G98" s="56">
        <v>62.884999999999998</v>
      </c>
      <c r="H98" s="56"/>
      <c r="I98" s="56"/>
    </row>
    <row r="99" spans="1:9" ht="17.25" customHeight="1" x14ac:dyDescent="0.25">
      <c r="A99" s="32" t="s">
        <v>435</v>
      </c>
      <c r="B99" s="158" t="s">
        <v>157</v>
      </c>
      <c r="C99" s="131" t="s">
        <v>147</v>
      </c>
      <c r="D99" s="164" t="s">
        <v>190</v>
      </c>
      <c r="E99" s="56">
        <v>0</v>
      </c>
      <c r="F99" s="56">
        <f t="shared" si="1"/>
        <v>0</v>
      </c>
      <c r="G99" s="56"/>
      <c r="H99" s="56"/>
      <c r="I99" s="56"/>
    </row>
    <row r="100" spans="1:9" ht="27" customHeight="1" x14ac:dyDescent="0.25">
      <c r="A100" s="32" t="s">
        <v>436</v>
      </c>
      <c r="B100" s="159"/>
      <c r="C100" s="70" t="s">
        <v>243</v>
      </c>
      <c r="D100" s="165"/>
      <c r="E100" s="56">
        <v>4.7</v>
      </c>
      <c r="F100" s="56">
        <f t="shared" si="1"/>
        <v>4.7</v>
      </c>
      <c r="G100" s="56">
        <v>4.7</v>
      </c>
      <c r="H100" s="56"/>
      <c r="I100" s="56"/>
    </row>
    <row r="101" spans="1:9" ht="27.75" customHeight="1" x14ac:dyDescent="0.25">
      <c r="A101" s="32" t="s">
        <v>437</v>
      </c>
      <c r="B101" s="159"/>
      <c r="C101" s="70" t="s">
        <v>245</v>
      </c>
      <c r="D101" s="165"/>
      <c r="E101" s="56">
        <v>8.8000000000000007</v>
      </c>
      <c r="F101" s="56">
        <f t="shared" si="1"/>
        <v>8.8000000000000007</v>
      </c>
      <c r="G101" s="56">
        <v>8.8000000000000007</v>
      </c>
      <c r="H101" s="56">
        <v>8.6</v>
      </c>
      <c r="I101" s="56"/>
    </row>
    <row r="102" spans="1:9" ht="17.25" customHeight="1" x14ac:dyDescent="0.25">
      <c r="A102" s="32" t="s">
        <v>438</v>
      </c>
      <c r="B102" s="172"/>
      <c r="C102" s="70" t="s">
        <v>10</v>
      </c>
      <c r="D102" s="166"/>
      <c r="E102" s="56">
        <v>0</v>
      </c>
      <c r="F102" s="56">
        <f t="shared" si="1"/>
        <v>0</v>
      </c>
      <c r="G102" s="56"/>
      <c r="H102" s="56"/>
      <c r="I102" s="56"/>
    </row>
    <row r="103" spans="1:9" ht="72" customHeight="1" x14ac:dyDescent="0.25">
      <c r="A103" s="32" t="s">
        <v>439</v>
      </c>
      <c r="B103" s="117" t="s">
        <v>38</v>
      </c>
      <c r="C103" s="115" t="s">
        <v>442</v>
      </c>
      <c r="D103" s="70" t="s">
        <v>430</v>
      </c>
      <c r="E103" s="56">
        <v>193.5</v>
      </c>
      <c r="F103" s="56">
        <f t="shared" si="1"/>
        <v>193.32300000000001</v>
      </c>
      <c r="G103" s="56">
        <v>182.91300000000001</v>
      </c>
      <c r="H103" s="56">
        <v>123</v>
      </c>
      <c r="I103" s="56">
        <v>10.41</v>
      </c>
    </row>
    <row r="104" spans="1:9" ht="37.5" customHeight="1" x14ac:dyDescent="0.25">
      <c r="A104" s="32" t="s">
        <v>440</v>
      </c>
      <c r="B104" s="117" t="s">
        <v>83</v>
      </c>
      <c r="C104" s="115" t="s">
        <v>228</v>
      </c>
      <c r="D104" s="70" t="s">
        <v>443</v>
      </c>
      <c r="E104" s="56">
        <v>2685.3</v>
      </c>
      <c r="F104" s="56">
        <f t="shared" si="1"/>
        <v>2685.21</v>
      </c>
      <c r="G104" s="56"/>
      <c r="H104" s="56"/>
      <c r="I104" s="56">
        <v>2685.21</v>
      </c>
    </row>
    <row r="105" spans="1:9" ht="42.75" customHeight="1" x14ac:dyDescent="0.25">
      <c r="A105" s="32" t="s">
        <v>441</v>
      </c>
      <c r="B105" s="117" t="s">
        <v>157</v>
      </c>
      <c r="C105" s="70" t="s">
        <v>429</v>
      </c>
      <c r="D105" s="70" t="s">
        <v>190</v>
      </c>
      <c r="E105" s="56">
        <v>4.9000000000000004</v>
      </c>
      <c r="F105" s="56">
        <f t="shared" si="1"/>
        <v>4.9000000000000004</v>
      </c>
      <c r="G105" s="56">
        <v>4.9000000000000004</v>
      </c>
      <c r="H105" s="56"/>
      <c r="I105" s="56"/>
    </row>
    <row r="106" spans="1:9" ht="15" customHeight="1" x14ac:dyDescent="0.25">
      <c r="A106" s="161" t="s">
        <v>111</v>
      </c>
      <c r="B106" s="161"/>
      <c r="C106" s="161"/>
      <c r="D106" s="161"/>
      <c r="E106" s="56">
        <f>SUM(E13:E34)+SUM(E55:E58)+E103</f>
        <v>7168.9000000000005</v>
      </c>
      <c r="F106" s="56">
        <f t="shared" si="1"/>
        <v>7166.4889999999996</v>
      </c>
      <c r="G106" s="56">
        <f>SUM(G13:G34)+SUM(G55:G58)+G103</f>
        <v>6914.1679999999997</v>
      </c>
      <c r="H106" s="56">
        <f t="shared" ref="H106:I106" si="2">SUM(H13:H34)+SUM(H55:H58)+H103</f>
        <v>5519.6470000000008</v>
      </c>
      <c r="I106" s="56">
        <f t="shared" si="2"/>
        <v>252.32099999999997</v>
      </c>
    </row>
    <row r="107" spans="1:9" ht="15" customHeight="1" x14ac:dyDescent="0.25">
      <c r="A107" s="161" t="s">
        <v>112</v>
      </c>
      <c r="B107" s="161"/>
      <c r="C107" s="161"/>
      <c r="D107" s="161"/>
      <c r="E107" s="56">
        <f>SUM(E35:E36)+SUM(E59:E63)+SUM(E99:E102)+E105</f>
        <v>2913.8</v>
      </c>
      <c r="F107" s="56">
        <f>SUM(G107,I107)</f>
        <v>2701.8449999999998</v>
      </c>
      <c r="G107" s="56">
        <f>SUM(G35:G36)+SUM(G59:G63)+SUM(G99:G102)+G105</f>
        <v>195.96799999999999</v>
      </c>
      <c r="H107" s="56">
        <f>SUM(H35:H36)+SUM(H59:H63)+SUM(H99:H102)+H105</f>
        <v>16.57</v>
      </c>
      <c r="I107" s="56">
        <f>SUM(I35:I36)+SUM(I59:I63)+SUM(I99:I102)+I105</f>
        <v>2505.877</v>
      </c>
    </row>
    <row r="108" spans="1:9" ht="15" customHeight="1" x14ac:dyDescent="0.25">
      <c r="A108" s="161" t="s">
        <v>113</v>
      </c>
      <c r="B108" s="161"/>
      <c r="C108" s="161"/>
      <c r="D108" s="161"/>
      <c r="E108" s="56">
        <f>SUM(E64:E65)</f>
        <v>133.19999999999999</v>
      </c>
      <c r="F108" s="56">
        <f t="shared" si="1"/>
        <v>129.72300000000001</v>
      </c>
      <c r="G108" s="56">
        <f>SUM(G64:G65)</f>
        <v>23.550999999999998</v>
      </c>
      <c r="H108" s="56">
        <f>SUM(H64:H65)</f>
        <v>0</v>
      </c>
      <c r="I108" s="56">
        <f>SUM(I64:I65)</f>
        <v>106.17200000000001</v>
      </c>
    </row>
    <row r="109" spans="1:9" ht="15" customHeight="1" x14ac:dyDescent="0.25">
      <c r="A109" s="161" t="s">
        <v>114</v>
      </c>
      <c r="B109" s="161"/>
      <c r="C109" s="161"/>
      <c r="D109" s="161"/>
      <c r="E109" s="56">
        <f>SUM(E37:E40)+SUM(E66:E77)+E96</f>
        <v>4268</v>
      </c>
      <c r="F109" s="56">
        <f t="shared" si="1"/>
        <v>4214.3410000000003</v>
      </c>
      <c r="G109" s="56">
        <f>SUM(G37:G40)+SUM(G66:G77)+G96</f>
        <v>4211.9050000000007</v>
      </c>
      <c r="H109" s="56">
        <f t="shared" ref="H109:I109" si="3">SUM(H37:H40)+SUM(H66:H77)</f>
        <v>1425.5749999999998</v>
      </c>
      <c r="I109" s="56">
        <f t="shared" si="3"/>
        <v>2.4359999999999999</v>
      </c>
    </row>
    <row r="110" spans="1:9" ht="15" customHeight="1" x14ac:dyDescent="0.25">
      <c r="A110" s="161" t="s">
        <v>115</v>
      </c>
      <c r="B110" s="161"/>
      <c r="C110" s="161"/>
      <c r="D110" s="161"/>
      <c r="E110" s="56">
        <f>E78+E79</f>
        <v>1308.5</v>
      </c>
      <c r="F110" s="56">
        <f t="shared" si="1"/>
        <v>703.83399999999995</v>
      </c>
      <c r="G110" s="56">
        <f>G78+G79</f>
        <v>703.83399999999995</v>
      </c>
      <c r="H110" s="56">
        <f>H78+H79</f>
        <v>0</v>
      </c>
      <c r="I110" s="56">
        <f>I78+I79</f>
        <v>0</v>
      </c>
    </row>
    <row r="111" spans="1:9" ht="15" customHeight="1" x14ac:dyDescent="0.25">
      <c r="A111" s="161" t="s">
        <v>116</v>
      </c>
      <c r="B111" s="161"/>
      <c r="C111" s="161"/>
      <c r="D111" s="161"/>
      <c r="E111" s="56">
        <f>SUM(E41:E50)+SUM(E80:E85)</f>
        <v>2567.3000000000002</v>
      </c>
      <c r="F111" s="56">
        <f t="shared" si="1"/>
        <v>2566.7510000000007</v>
      </c>
      <c r="G111" s="56">
        <f>SUM(G41:G50)+SUM(G80:G85)</f>
        <v>2549.9000000000005</v>
      </c>
      <c r="H111" s="56">
        <f>SUM(H41:H50)+SUM(H80:H85)</f>
        <v>1694.0960000000002</v>
      </c>
      <c r="I111" s="56">
        <f>SUM(I41:I50)+SUM(I80:I85)</f>
        <v>16.850999999999999</v>
      </c>
    </row>
    <row r="112" spans="1:9" ht="15" customHeight="1" x14ac:dyDescent="0.25">
      <c r="A112" s="161" t="s">
        <v>117</v>
      </c>
      <c r="B112" s="161"/>
      <c r="C112" s="161"/>
      <c r="D112" s="161"/>
      <c r="E112" s="56">
        <f>E51+E52+E53+SUM(E86:E92)+E97+E98+E104</f>
        <v>9784.0999999999985</v>
      </c>
      <c r="F112" s="56">
        <f t="shared" si="1"/>
        <v>9747.2970000000005</v>
      </c>
      <c r="G112" s="56">
        <f>G51+G52+G53+SUM(G86:G92)+G97+G98+G104</f>
        <v>5557.7620000000006</v>
      </c>
      <c r="H112" s="56">
        <f t="shared" ref="H112:I112" si="4">H51+H52+H53+SUM(H86:H92)+H97+H98+H104</f>
        <v>3945.3560000000002</v>
      </c>
      <c r="I112" s="56">
        <f t="shared" si="4"/>
        <v>4189.5349999999999</v>
      </c>
    </row>
    <row r="113" spans="1:9" ht="15" customHeight="1" x14ac:dyDescent="0.25">
      <c r="A113" s="161" t="s">
        <v>118</v>
      </c>
      <c r="B113" s="161"/>
      <c r="C113" s="161"/>
      <c r="D113" s="161"/>
      <c r="E113" s="56">
        <f>SUM(E93:E95)</f>
        <v>374</v>
      </c>
      <c r="F113" s="56">
        <f t="shared" si="1"/>
        <v>365.29600000000005</v>
      </c>
      <c r="G113" s="56">
        <f>SUM(G93:G95)</f>
        <v>165.83700000000002</v>
      </c>
      <c r="H113" s="56">
        <f>SUM(H93:H95)</f>
        <v>0</v>
      </c>
      <c r="I113" s="56">
        <f>SUM(I93:I95)</f>
        <v>199.459</v>
      </c>
    </row>
    <row r="114" spans="1:9" ht="15" customHeight="1" x14ac:dyDescent="0.2">
      <c r="A114" s="177" t="s">
        <v>17</v>
      </c>
      <c r="B114" s="177"/>
      <c r="C114" s="177"/>
      <c r="D114" s="177"/>
      <c r="E114" s="72">
        <f>SUM(E106:E113)</f>
        <v>28517.8</v>
      </c>
      <c r="F114" s="86">
        <f t="shared" si="1"/>
        <v>27595.576000000001</v>
      </c>
      <c r="G114" s="72">
        <f>SUM(G106:G113)</f>
        <v>20322.925000000003</v>
      </c>
      <c r="H114" s="72">
        <f>SUM(H106:H113)</f>
        <v>12601.244000000001</v>
      </c>
      <c r="I114" s="72">
        <f>SUM(I106:I113)</f>
        <v>7272.6509999999998</v>
      </c>
    </row>
    <row r="115" spans="1:9" ht="15" customHeight="1" x14ac:dyDescent="0.25">
      <c r="A115" s="161" t="s">
        <v>188</v>
      </c>
      <c r="B115" s="161"/>
      <c r="C115" s="161"/>
      <c r="D115" s="161"/>
      <c r="E115" s="56">
        <f>E97+E104</f>
        <v>3821.1000000000004</v>
      </c>
      <c r="F115" s="86">
        <f t="shared" si="1"/>
        <v>3820.817</v>
      </c>
      <c r="G115" s="72">
        <f>G97</f>
        <v>0</v>
      </c>
      <c r="H115" s="72">
        <f>H97</f>
        <v>0</v>
      </c>
      <c r="I115" s="72">
        <f>I97+I104</f>
        <v>3820.817</v>
      </c>
    </row>
    <row r="116" spans="1:9" ht="15" customHeight="1" x14ac:dyDescent="0.2">
      <c r="A116" s="177" t="s">
        <v>173</v>
      </c>
      <c r="B116" s="177"/>
      <c r="C116" s="177"/>
      <c r="D116" s="177"/>
      <c r="E116" s="72">
        <f>E114-E115</f>
        <v>24696.699999999997</v>
      </c>
      <c r="F116" s="72">
        <f t="shared" si="1"/>
        <v>23774.759000000002</v>
      </c>
      <c r="G116" s="72">
        <f>G114-G115</f>
        <v>20322.925000000003</v>
      </c>
      <c r="H116" s="72">
        <f>H114-H115</f>
        <v>12601.244000000001</v>
      </c>
      <c r="I116" s="72">
        <f>I114-I115</f>
        <v>3451.8339999999998</v>
      </c>
    </row>
  </sheetData>
  <mergeCells count="61">
    <mergeCell ref="A116:D116"/>
    <mergeCell ref="A106:D106"/>
    <mergeCell ref="A113:D113"/>
    <mergeCell ref="A107:D107"/>
    <mergeCell ref="A115:D115"/>
    <mergeCell ref="A114:D114"/>
    <mergeCell ref="A109:D109"/>
    <mergeCell ref="A112:D112"/>
    <mergeCell ref="A110:D110"/>
    <mergeCell ref="A111:D111"/>
    <mergeCell ref="A108:D108"/>
    <mergeCell ref="G9:I9"/>
    <mergeCell ref="C78:C79"/>
    <mergeCell ref="C59:C63"/>
    <mergeCell ref="C43:C44"/>
    <mergeCell ref="D35:D36"/>
    <mergeCell ref="C64:C65"/>
    <mergeCell ref="C55:C58"/>
    <mergeCell ref="G10:H10"/>
    <mergeCell ref="C8:C12"/>
    <mergeCell ref="F9:F12"/>
    <mergeCell ref="B93:B95"/>
    <mergeCell ref="C97:C98"/>
    <mergeCell ref="B99:B102"/>
    <mergeCell ref="B55:B58"/>
    <mergeCell ref="B97:B98"/>
    <mergeCell ref="B86:B92"/>
    <mergeCell ref="B64:B65"/>
    <mergeCell ref="B80:B85"/>
    <mergeCell ref="D99:D102"/>
    <mergeCell ref="C93:C96"/>
    <mergeCell ref="B59:B63"/>
    <mergeCell ref="B31:B34"/>
    <mergeCell ref="B66:B70"/>
    <mergeCell ref="B71:B77"/>
    <mergeCell ref="C66:C70"/>
    <mergeCell ref="C71:C77"/>
    <mergeCell ref="B41:B50"/>
    <mergeCell ref="B37:B40"/>
    <mergeCell ref="B35:B36"/>
    <mergeCell ref="B51:B53"/>
    <mergeCell ref="C39:C40"/>
    <mergeCell ref="C86:C92"/>
    <mergeCell ref="C80:C85"/>
    <mergeCell ref="B78:B79"/>
    <mergeCell ref="F1:I1"/>
    <mergeCell ref="F2:I2"/>
    <mergeCell ref="F3:I3"/>
    <mergeCell ref="F4:I4"/>
    <mergeCell ref="B13:B30"/>
    <mergeCell ref="A5:I5"/>
    <mergeCell ref="F8:I8"/>
    <mergeCell ref="A8:A12"/>
    <mergeCell ref="B8:B12"/>
    <mergeCell ref="H7:I7"/>
    <mergeCell ref="B6:I6"/>
    <mergeCell ref="I10:I12"/>
    <mergeCell ref="H11:H12"/>
    <mergeCell ref="G11:G12"/>
    <mergeCell ref="E8:E12"/>
    <mergeCell ref="D8:D12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pane xSplit="2" ySplit="12" topLeftCell="C31" activePane="bottomRight" state="frozen"/>
      <selection pane="topRight" activeCell="C1" sqref="C1"/>
      <selection pane="bottomLeft" activeCell="A12" sqref="A12"/>
      <selection pane="bottomRight" activeCell="F3" sqref="F3:I3"/>
    </sheetView>
  </sheetViews>
  <sheetFormatPr defaultColWidth="9.140625" defaultRowHeight="15" x14ac:dyDescent="0.2"/>
  <cols>
    <col min="1" max="1" width="4.140625" style="110" customWidth="1"/>
    <col min="2" max="2" width="13" style="110" customWidth="1"/>
    <col min="3" max="3" width="30.5703125" style="110" customWidth="1"/>
    <col min="4" max="4" width="46.140625" style="110" customWidth="1"/>
    <col min="5" max="5" width="10.85546875" style="110" customWidth="1"/>
    <col min="6" max="6" width="9.85546875" style="110" customWidth="1"/>
    <col min="7" max="7" width="10" style="110" customWidth="1"/>
    <col min="8" max="8" width="11.5703125" style="110" customWidth="1"/>
    <col min="9" max="9" width="9.28515625" style="110" customWidth="1"/>
    <col min="10" max="16384" width="9.140625" style="110"/>
  </cols>
  <sheetData>
    <row r="1" spans="1:9" ht="12.75" customHeight="1" x14ac:dyDescent="0.2">
      <c r="F1" s="149" t="s">
        <v>186</v>
      </c>
      <c r="G1" s="149"/>
      <c r="H1" s="149"/>
      <c r="I1" s="149"/>
    </row>
    <row r="2" spans="1:9" ht="12.75" customHeight="1" x14ac:dyDescent="0.2">
      <c r="F2" s="149" t="s">
        <v>473</v>
      </c>
      <c r="G2" s="149"/>
      <c r="H2" s="149"/>
      <c r="I2" s="149"/>
    </row>
    <row r="3" spans="1:9" ht="13.15" customHeight="1" x14ac:dyDescent="0.2">
      <c r="F3" s="149" t="s">
        <v>474</v>
      </c>
      <c r="G3" s="149"/>
      <c r="H3" s="149"/>
      <c r="I3" s="149"/>
    </row>
    <row r="4" spans="1:9" ht="15" customHeight="1" x14ac:dyDescent="0.2">
      <c r="F4" s="149" t="s">
        <v>279</v>
      </c>
      <c r="G4" s="149"/>
      <c r="H4" s="149"/>
      <c r="I4" s="149"/>
    </row>
    <row r="5" spans="1:9" ht="15" customHeight="1" x14ac:dyDescent="0.2"/>
    <row r="6" spans="1:9" ht="38.25" customHeight="1" x14ac:dyDescent="0.2">
      <c r="B6" s="179" t="s">
        <v>465</v>
      </c>
      <c r="C6" s="179"/>
      <c r="D6" s="179"/>
      <c r="E6" s="179"/>
      <c r="F6" s="179"/>
      <c r="G6" s="179"/>
      <c r="H6" s="179"/>
      <c r="I6" s="179"/>
    </row>
    <row r="7" spans="1:9" ht="15" customHeight="1" x14ac:dyDescent="0.2">
      <c r="H7" s="178" t="s">
        <v>171</v>
      </c>
      <c r="I7" s="178"/>
    </row>
    <row r="8" spans="1:9" ht="15" customHeight="1" x14ac:dyDescent="0.2">
      <c r="A8" s="156" t="s">
        <v>42</v>
      </c>
      <c r="B8" s="156" t="s">
        <v>63</v>
      </c>
      <c r="C8" s="156" t="s">
        <v>74</v>
      </c>
      <c r="D8" s="156" t="s">
        <v>80</v>
      </c>
      <c r="E8" s="156" t="s">
        <v>379</v>
      </c>
      <c r="F8" s="156" t="s">
        <v>431</v>
      </c>
      <c r="G8" s="156"/>
      <c r="H8" s="156"/>
      <c r="I8" s="156"/>
    </row>
    <row r="9" spans="1:9" ht="15" customHeight="1" x14ac:dyDescent="0.2">
      <c r="A9" s="156"/>
      <c r="B9" s="156"/>
      <c r="C9" s="156"/>
      <c r="D9" s="156"/>
      <c r="E9" s="156"/>
      <c r="F9" s="156" t="s">
        <v>1</v>
      </c>
      <c r="G9" s="156" t="s">
        <v>2</v>
      </c>
      <c r="H9" s="156"/>
      <c r="I9" s="156"/>
    </row>
    <row r="10" spans="1:9" ht="15" customHeight="1" x14ac:dyDescent="0.2">
      <c r="A10" s="156"/>
      <c r="B10" s="156"/>
      <c r="C10" s="156"/>
      <c r="D10" s="156"/>
      <c r="E10" s="156"/>
      <c r="F10" s="156"/>
      <c r="G10" s="156" t="s">
        <v>3</v>
      </c>
      <c r="H10" s="156"/>
      <c r="I10" s="156" t="s">
        <v>4</v>
      </c>
    </row>
    <row r="11" spans="1:9" ht="15" customHeight="1" x14ac:dyDescent="0.2">
      <c r="A11" s="156"/>
      <c r="B11" s="156"/>
      <c r="C11" s="156"/>
      <c r="D11" s="156"/>
      <c r="E11" s="156"/>
      <c r="F11" s="156"/>
      <c r="G11" s="156" t="s">
        <v>5</v>
      </c>
      <c r="H11" s="156" t="s">
        <v>6</v>
      </c>
      <c r="I11" s="156"/>
    </row>
    <row r="12" spans="1:9" ht="25.5" customHeight="1" x14ac:dyDescent="0.2">
      <c r="A12" s="156"/>
      <c r="B12" s="156"/>
      <c r="C12" s="156"/>
      <c r="D12" s="156"/>
      <c r="E12" s="156"/>
      <c r="F12" s="156"/>
      <c r="G12" s="156"/>
      <c r="H12" s="156"/>
      <c r="I12" s="156"/>
    </row>
    <row r="13" spans="1:9" ht="45" customHeight="1" x14ac:dyDescent="0.25">
      <c r="A13" s="113">
        <v>1</v>
      </c>
      <c r="B13" s="113" t="s">
        <v>239</v>
      </c>
      <c r="C13" s="119" t="s">
        <v>7</v>
      </c>
      <c r="D13" s="119" t="s">
        <v>269</v>
      </c>
      <c r="E13" s="56">
        <v>20.399999999999999</v>
      </c>
      <c r="F13" s="56">
        <f>I13+G13</f>
        <v>20.338000000000001</v>
      </c>
      <c r="G13" s="56">
        <v>20.338000000000001</v>
      </c>
      <c r="H13" s="56">
        <v>16.2</v>
      </c>
      <c r="I13" s="56"/>
    </row>
    <row r="14" spans="1:9" ht="27.75" customHeight="1" x14ac:dyDescent="0.25">
      <c r="A14" s="113">
        <v>2</v>
      </c>
      <c r="B14" s="156" t="s">
        <v>81</v>
      </c>
      <c r="C14" s="182" t="s">
        <v>7</v>
      </c>
      <c r="D14" s="69" t="s">
        <v>64</v>
      </c>
      <c r="E14" s="56">
        <v>206</v>
      </c>
      <c r="F14" s="56">
        <f>I14+G14</f>
        <v>198.51</v>
      </c>
      <c r="G14" s="56">
        <v>198.51</v>
      </c>
      <c r="H14" s="56">
        <v>3.7309999999999999</v>
      </c>
      <c r="I14" s="56"/>
    </row>
    <row r="15" spans="1:9" ht="14.25" customHeight="1" x14ac:dyDescent="0.25">
      <c r="A15" s="113">
        <v>3</v>
      </c>
      <c r="B15" s="156"/>
      <c r="C15" s="182"/>
      <c r="D15" s="118" t="s">
        <v>65</v>
      </c>
      <c r="E15" s="56">
        <v>447.09999999999997</v>
      </c>
      <c r="F15" s="56">
        <f>I15+G15</f>
        <v>433.52199999999999</v>
      </c>
      <c r="G15" s="56">
        <v>433.52199999999999</v>
      </c>
      <c r="H15" s="56">
        <v>13.343999999999999</v>
      </c>
      <c r="I15" s="56"/>
    </row>
    <row r="16" spans="1:9" ht="13.5" customHeight="1" x14ac:dyDescent="0.25">
      <c r="A16" s="113">
        <v>4</v>
      </c>
      <c r="B16" s="156"/>
      <c r="C16" s="69" t="s">
        <v>7</v>
      </c>
      <c r="D16" s="181" t="s">
        <v>66</v>
      </c>
      <c r="E16" s="56">
        <v>858.6</v>
      </c>
      <c r="F16" s="56">
        <f>I16+G16</f>
        <v>848.65300000000002</v>
      </c>
      <c r="G16" s="56">
        <v>848.65300000000002</v>
      </c>
      <c r="H16" s="56">
        <v>181.249</v>
      </c>
      <c r="I16" s="56"/>
    </row>
    <row r="17" spans="1:9" ht="13.5" customHeight="1" x14ac:dyDescent="0.25">
      <c r="A17" s="113">
        <v>5</v>
      </c>
      <c r="B17" s="156"/>
      <c r="C17" s="8" t="s">
        <v>40</v>
      </c>
      <c r="D17" s="181"/>
      <c r="E17" s="56">
        <v>260.60000000000002</v>
      </c>
      <c r="F17" s="56">
        <f>I17+G17</f>
        <v>260.60000000000002</v>
      </c>
      <c r="G17" s="56">
        <v>260.60000000000002</v>
      </c>
      <c r="H17" s="56">
        <v>249</v>
      </c>
      <c r="I17" s="56"/>
    </row>
    <row r="18" spans="1:9" ht="14.25" customHeight="1" x14ac:dyDescent="0.25">
      <c r="A18" s="113">
        <v>6</v>
      </c>
      <c r="B18" s="156"/>
      <c r="C18" s="182" t="s">
        <v>7</v>
      </c>
      <c r="D18" s="118" t="s">
        <v>193</v>
      </c>
      <c r="E18" s="56">
        <v>4.9000000000000004</v>
      </c>
      <c r="F18" s="56">
        <f>SUM(G18,I18)</f>
        <v>4.09</v>
      </c>
      <c r="G18" s="56">
        <v>4.09</v>
      </c>
      <c r="H18" s="56">
        <v>0.155</v>
      </c>
      <c r="I18" s="56"/>
    </row>
    <row r="19" spans="1:9" ht="14.25" customHeight="1" x14ac:dyDescent="0.25">
      <c r="A19" s="113">
        <v>7</v>
      </c>
      <c r="B19" s="156"/>
      <c r="C19" s="182"/>
      <c r="D19" s="118" t="s">
        <v>182</v>
      </c>
      <c r="E19" s="56">
        <v>2.1</v>
      </c>
      <c r="F19" s="56">
        <f>SUM(G19,I19)</f>
        <v>1.917</v>
      </c>
      <c r="G19" s="56">
        <v>1.917</v>
      </c>
      <c r="H19" s="56">
        <v>1.89</v>
      </c>
      <c r="I19" s="56"/>
    </row>
    <row r="20" spans="1:9" ht="27.75" customHeight="1" x14ac:dyDescent="0.25">
      <c r="A20" s="113">
        <v>8</v>
      </c>
      <c r="B20" s="156"/>
      <c r="C20" s="182"/>
      <c r="D20" s="73" t="s">
        <v>270</v>
      </c>
      <c r="E20" s="99">
        <v>63.1</v>
      </c>
      <c r="F20" s="56">
        <f>SUM(G20,I20)</f>
        <v>63.1</v>
      </c>
      <c r="G20" s="56">
        <v>63.1</v>
      </c>
      <c r="H20" s="56"/>
      <c r="I20" s="56"/>
    </row>
    <row r="21" spans="1:9" ht="27.75" customHeight="1" x14ac:dyDescent="0.25">
      <c r="A21" s="113">
        <v>9</v>
      </c>
      <c r="B21" s="156"/>
      <c r="C21" s="119" t="s">
        <v>143</v>
      </c>
      <c r="D21" s="119" t="s">
        <v>145</v>
      </c>
      <c r="E21" s="56">
        <v>340</v>
      </c>
      <c r="F21" s="56">
        <f t="shared" ref="F21:F36" si="0">SUM(G21,I21)</f>
        <v>340</v>
      </c>
      <c r="G21" s="56">
        <v>340</v>
      </c>
      <c r="H21" s="56">
        <v>239.8</v>
      </c>
      <c r="I21" s="56"/>
    </row>
    <row r="22" spans="1:9" ht="13.5" customHeight="1" x14ac:dyDescent="0.25">
      <c r="A22" s="113">
        <v>10</v>
      </c>
      <c r="B22" s="156" t="s">
        <v>83</v>
      </c>
      <c r="C22" s="69" t="s">
        <v>52</v>
      </c>
      <c r="D22" s="46" t="s">
        <v>70</v>
      </c>
      <c r="E22" s="57">
        <v>728.5</v>
      </c>
      <c r="F22" s="56">
        <f t="shared" si="0"/>
        <v>728.5</v>
      </c>
      <c r="G22" s="56">
        <v>728.5</v>
      </c>
      <c r="H22" s="56">
        <v>677.8</v>
      </c>
      <c r="I22" s="56"/>
    </row>
    <row r="23" spans="1:9" ht="14.25" customHeight="1" x14ac:dyDescent="0.25">
      <c r="A23" s="113">
        <v>11</v>
      </c>
      <c r="B23" s="156"/>
      <c r="C23" s="182" t="s">
        <v>7</v>
      </c>
      <c r="D23" s="8" t="s">
        <v>69</v>
      </c>
      <c r="E23" s="57">
        <v>20.399999999999999</v>
      </c>
      <c r="F23" s="56">
        <f t="shared" si="0"/>
        <v>20.353000000000002</v>
      </c>
      <c r="G23" s="56">
        <v>20.353000000000002</v>
      </c>
      <c r="H23" s="56">
        <v>17.7</v>
      </c>
      <c r="I23" s="56"/>
    </row>
    <row r="24" spans="1:9" ht="45" customHeight="1" x14ac:dyDescent="0.25">
      <c r="A24" s="113">
        <v>12</v>
      </c>
      <c r="B24" s="156"/>
      <c r="C24" s="182"/>
      <c r="D24" s="9" t="s">
        <v>71</v>
      </c>
      <c r="E24" s="56">
        <v>6.4</v>
      </c>
      <c r="F24" s="56">
        <f t="shared" si="0"/>
        <v>6.4</v>
      </c>
      <c r="G24" s="56">
        <v>6.4</v>
      </c>
      <c r="H24" s="56">
        <v>6.3</v>
      </c>
      <c r="I24" s="56"/>
    </row>
    <row r="25" spans="1:9" ht="14.25" customHeight="1" x14ac:dyDescent="0.25">
      <c r="A25" s="113">
        <v>13</v>
      </c>
      <c r="B25" s="156"/>
      <c r="C25" s="182"/>
      <c r="D25" s="9" t="s">
        <v>72</v>
      </c>
      <c r="E25" s="56">
        <v>175</v>
      </c>
      <c r="F25" s="56">
        <f t="shared" si="0"/>
        <v>174.85599999999999</v>
      </c>
      <c r="G25" s="56">
        <v>174.85599999999999</v>
      </c>
      <c r="H25" s="56">
        <v>168.2</v>
      </c>
      <c r="I25" s="56"/>
    </row>
    <row r="26" spans="1:9" ht="45" customHeight="1" x14ac:dyDescent="0.25">
      <c r="A26" s="113">
        <v>14</v>
      </c>
      <c r="B26" s="156" t="s">
        <v>83</v>
      </c>
      <c r="C26" s="182" t="s">
        <v>7</v>
      </c>
      <c r="D26" s="9" t="s">
        <v>194</v>
      </c>
      <c r="E26" s="56">
        <v>162</v>
      </c>
      <c r="F26" s="56">
        <f t="shared" si="0"/>
        <v>162</v>
      </c>
      <c r="G26" s="56">
        <v>162</v>
      </c>
      <c r="H26" s="56"/>
      <c r="I26" s="56"/>
    </row>
    <row r="27" spans="1:9" ht="60.75" customHeight="1" x14ac:dyDescent="0.25">
      <c r="A27" s="113">
        <v>15</v>
      </c>
      <c r="B27" s="156"/>
      <c r="C27" s="182"/>
      <c r="D27" s="9" t="s">
        <v>305</v>
      </c>
      <c r="E27" s="56">
        <v>17.913</v>
      </c>
      <c r="F27" s="56">
        <f t="shared" si="0"/>
        <v>17.907</v>
      </c>
      <c r="G27" s="56">
        <v>17.907</v>
      </c>
      <c r="H27" s="56">
        <v>17.657</v>
      </c>
      <c r="I27" s="56"/>
    </row>
    <row r="28" spans="1:9" ht="27.75" customHeight="1" x14ac:dyDescent="0.25">
      <c r="A28" s="113">
        <v>16</v>
      </c>
      <c r="B28" s="156"/>
      <c r="C28" s="182"/>
      <c r="D28" s="21" t="s">
        <v>196</v>
      </c>
      <c r="E28" s="56">
        <v>0.2</v>
      </c>
      <c r="F28" s="56">
        <f t="shared" si="0"/>
        <v>0.2</v>
      </c>
      <c r="G28" s="56">
        <v>0.2</v>
      </c>
      <c r="H28" s="56">
        <v>0.2</v>
      </c>
      <c r="I28" s="56"/>
    </row>
    <row r="29" spans="1:9" ht="13.5" customHeight="1" x14ac:dyDescent="0.25">
      <c r="A29" s="113">
        <v>17</v>
      </c>
      <c r="B29" s="156"/>
      <c r="C29" s="182"/>
      <c r="D29" s="9" t="s">
        <v>154</v>
      </c>
      <c r="E29" s="56">
        <v>8.4</v>
      </c>
      <c r="F29" s="56">
        <f t="shared" si="0"/>
        <v>8.24</v>
      </c>
      <c r="G29" s="56">
        <v>8.24</v>
      </c>
      <c r="H29" s="56">
        <v>8.1219999999999999</v>
      </c>
      <c r="I29" s="56"/>
    </row>
    <row r="30" spans="1:9" ht="27.75" customHeight="1" x14ac:dyDescent="0.25">
      <c r="A30" s="113">
        <v>18</v>
      </c>
      <c r="B30" s="156"/>
      <c r="C30" s="182"/>
      <c r="D30" s="9" t="s">
        <v>73</v>
      </c>
      <c r="E30" s="56">
        <v>26.1</v>
      </c>
      <c r="F30" s="56">
        <f t="shared" si="0"/>
        <v>26.099</v>
      </c>
      <c r="G30" s="56">
        <v>26.099</v>
      </c>
      <c r="H30" s="56">
        <v>21.1</v>
      </c>
      <c r="I30" s="56"/>
    </row>
    <row r="31" spans="1:9" ht="27" customHeight="1" x14ac:dyDescent="0.25">
      <c r="A31" s="113">
        <v>19</v>
      </c>
      <c r="B31" s="156"/>
      <c r="C31" s="182"/>
      <c r="D31" s="9" t="s">
        <v>195</v>
      </c>
      <c r="E31" s="56">
        <v>12.7</v>
      </c>
      <c r="F31" s="56">
        <f t="shared" si="0"/>
        <v>12.663</v>
      </c>
      <c r="G31" s="56">
        <v>12.663</v>
      </c>
      <c r="H31" s="56">
        <v>11.1</v>
      </c>
      <c r="I31" s="56"/>
    </row>
    <row r="32" spans="1:9" ht="13.5" customHeight="1" x14ac:dyDescent="0.25">
      <c r="A32" s="113">
        <v>20</v>
      </c>
      <c r="B32" s="156"/>
      <c r="C32" s="182"/>
      <c r="D32" s="8" t="s">
        <v>138</v>
      </c>
      <c r="E32" s="57">
        <v>19.3</v>
      </c>
      <c r="F32" s="56">
        <f t="shared" si="0"/>
        <v>19.268000000000001</v>
      </c>
      <c r="G32" s="56">
        <v>19.268000000000001</v>
      </c>
      <c r="H32" s="56">
        <v>18.5</v>
      </c>
      <c r="I32" s="56"/>
    </row>
    <row r="33" spans="1:9" ht="27.6" customHeight="1" x14ac:dyDescent="0.25">
      <c r="A33" s="113">
        <v>21</v>
      </c>
      <c r="B33" s="156"/>
      <c r="C33" s="182"/>
      <c r="D33" s="21" t="s">
        <v>197</v>
      </c>
      <c r="E33" s="56">
        <v>0.6</v>
      </c>
      <c r="F33" s="56">
        <f t="shared" si="0"/>
        <v>0.6</v>
      </c>
      <c r="G33" s="56">
        <v>0.6</v>
      </c>
      <c r="H33" s="56">
        <v>0.6</v>
      </c>
      <c r="I33" s="56"/>
    </row>
    <row r="34" spans="1:9" ht="13.5" customHeight="1" x14ac:dyDescent="0.25">
      <c r="A34" s="113">
        <v>22</v>
      </c>
      <c r="B34" s="156"/>
      <c r="C34" s="182"/>
      <c r="D34" s="9" t="s">
        <v>68</v>
      </c>
      <c r="E34" s="56">
        <v>10.3</v>
      </c>
      <c r="F34" s="56">
        <f t="shared" si="0"/>
        <v>10.3</v>
      </c>
      <c r="G34" s="56">
        <v>10.3</v>
      </c>
      <c r="H34" s="56">
        <v>10.1</v>
      </c>
      <c r="I34" s="56"/>
    </row>
    <row r="35" spans="1:9" ht="13.5" customHeight="1" x14ac:dyDescent="0.25">
      <c r="A35" s="113">
        <v>23</v>
      </c>
      <c r="B35" s="156"/>
      <c r="C35" s="182"/>
      <c r="D35" s="7" t="s">
        <v>67</v>
      </c>
      <c r="E35" s="57">
        <v>28.7</v>
      </c>
      <c r="F35" s="56">
        <f t="shared" si="0"/>
        <v>28.7</v>
      </c>
      <c r="G35" s="56">
        <v>28.7</v>
      </c>
      <c r="H35" s="56">
        <v>28.2</v>
      </c>
      <c r="I35" s="56"/>
    </row>
    <row r="36" spans="1:9" ht="16.149999999999999" customHeight="1" x14ac:dyDescent="0.25">
      <c r="A36" s="156" t="s">
        <v>113</v>
      </c>
      <c r="B36" s="156"/>
      <c r="C36" s="156"/>
      <c r="D36" s="156"/>
      <c r="E36" s="74">
        <f>E13</f>
        <v>20.399999999999999</v>
      </c>
      <c r="F36" s="56">
        <f t="shared" si="0"/>
        <v>20.338000000000001</v>
      </c>
      <c r="G36" s="56">
        <f>G13</f>
        <v>20.338000000000001</v>
      </c>
      <c r="H36" s="56">
        <f>H13</f>
        <v>16.2</v>
      </c>
      <c r="I36" s="56">
        <f>I13</f>
        <v>0</v>
      </c>
    </row>
    <row r="37" spans="1:9" x14ac:dyDescent="0.25">
      <c r="A37" s="156" t="s">
        <v>114</v>
      </c>
      <c r="B37" s="156"/>
      <c r="C37" s="156"/>
      <c r="D37" s="156"/>
      <c r="E37" s="74">
        <f>SUM(E14:E21)</f>
        <v>2182.3999999999996</v>
      </c>
      <c r="F37" s="56">
        <f>SUM(G37,I37)</f>
        <v>2150.3919999999998</v>
      </c>
      <c r="G37" s="56">
        <f>SUM(G14:G21)</f>
        <v>2150.3919999999998</v>
      </c>
      <c r="H37" s="56">
        <f>SUM(H14:H21)</f>
        <v>689.16899999999987</v>
      </c>
      <c r="I37" s="56">
        <f>SUM(I14:I21)</f>
        <v>0</v>
      </c>
    </row>
    <row r="38" spans="1:9" x14ac:dyDescent="0.25">
      <c r="A38" s="156" t="s">
        <v>117</v>
      </c>
      <c r="B38" s="156"/>
      <c r="C38" s="156"/>
      <c r="D38" s="156"/>
      <c r="E38" s="74">
        <f>SUM(E22:E35)</f>
        <v>1216.5129999999999</v>
      </c>
      <c r="F38" s="56">
        <f>SUM(G38,I38)</f>
        <v>1216.0859999999998</v>
      </c>
      <c r="G38" s="56">
        <f>SUM(G22:G35)</f>
        <v>1216.0859999999998</v>
      </c>
      <c r="H38" s="56">
        <f>SUM(H22:H35)</f>
        <v>985.57900000000018</v>
      </c>
      <c r="I38" s="56">
        <f>SUM(I22:I35)</f>
        <v>0</v>
      </c>
    </row>
    <row r="39" spans="1:9" x14ac:dyDescent="0.2">
      <c r="A39" s="180" t="s">
        <v>173</v>
      </c>
      <c r="B39" s="180"/>
      <c r="C39" s="180"/>
      <c r="D39" s="180"/>
      <c r="E39" s="132">
        <f>E37+E38+E36</f>
        <v>3419.3129999999996</v>
      </c>
      <c r="F39" s="72">
        <f>SUM(G39,I39)</f>
        <v>3386.8159999999998</v>
      </c>
      <c r="G39" s="72">
        <f>G37+G38+G36</f>
        <v>3386.8159999999998</v>
      </c>
      <c r="H39" s="72">
        <f>H37+H38+H36</f>
        <v>1690.9480000000001</v>
      </c>
      <c r="I39" s="72">
        <f>I37+I38+I36</f>
        <v>0</v>
      </c>
    </row>
    <row r="40" spans="1:9" x14ac:dyDescent="0.2">
      <c r="B40" s="62"/>
      <c r="C40" s="62"/>
      <c r="D40" s="18"/>
      <c r="E40" s="18"/>
      <c r="F40" s="50"/>
      <c r="G40" s="19"/>
      <c r="H40" s="19"/>
      <c r="I40" s="19"/>
    </row>
    <row r="41" spans="1:9" x14ac:dyDescent="0.2">
      <c r="B41" s="62"/>
      <c r="C41" s="62"/>
      <c r="D41" s="18"/>
      <c r="E41" s="18"/>
      <c r="F41" s="61"/>
      <c r="G41" s="19"/>
      <c r="H41" s="19"/>
      <c r="I41" s="19"/>
    </row>
    <row r="42" spans="1:9" x14ac:dyDescent="0.2">
      <c r="B42" s="62"/>
      <c r="C42" s="62"/>
      <c r="D42" s="17"/>
      <c r="E42" s="17"/>
      <c r="F42" s="61"/>
      <c r="G42" s="19"/>
      <c r="H42" s="19"/>
      <c r="I42" s="19"/>
    </row>
    <row r="43" spans="1:9" x14ac:dyDescent="0.2">
      <c r="B43" s="62"/>
      <c r="C43" s="62"/>
      <c r="D43" s="62"/>
      <c r="E43" s="62"/>
      <c r="F43" s="61"/>
      <c r="G43" s="61"/>
      <c r="H43" s="61"/>
      <c r="I43" s="61"/>
    </row>
    <row r="44" spans="1:9" x14ac:dyDescent="0.2">
      <c r="B44" s="62"/>
      <c r="C44" s="62"/>
      <c r="D44" s="62"/>
      <c r="E44" s="62"/>
      <c r="F44" s="62"/>
      <c r="G44" s="62"/>
      <c r="H44" s="62"/>
      <c r="I44" s="62"/>
    </row>
    <row r="45" spans="1:9" x14ac:dyDescent="0.2">
      <c r="B45" s="62"/>
      <c r="C45" s="62"/>
      <c r="D45" s="62"/>
      <c r="E45" s="62"/>
      <c r="F45" s="62"/>
      <c r="G45" s="62"/>
      <c r="H45" s="62"/>
      <c r="I45" s="62"/>
    </row>
    <row r="46" spans="1:9" x14ac:dyDescent="0.2">
      <c r="B46" s="62"/>
      <c r="C46" s="62"/>
      <c r="D46" s="62"/>
      <c r="E46" s="62"/>
      <c r="F46" s="62"/>
      <c r="G46" s="62"/>
      <c r="H46" s="62"/>
      <c r="I46" s="62"/>
    </row>
    <row r="47" spans="1:9" x14ac:dyDescent="0.2">
      <c r="B47" s="62"/>
      <c r="C47" s="62"/>
      <c r="D47" s="62"/>
      <c r="E47" s="62"/>
      <c r="F47" s="62"/>
      <c r="G47" s="62"/>
      <c r="H47" s="62"/>
      <c r="I47" s="62"/>
    </row>
    <row r="48" spans="1:9" x14ac:dyDescent="0.2">
      <c r="B48" s="62"/>
      <c r="C48" s="62"/>
      <c r="D48" s="62"/>
      <c r="E48" s="62"/>
      <c r="F48" s="62"/>
      <c r="G48" s="62"/>
      <c r="H48" s="62"/>
      <c r="I48" s="62"/>
    </row>
    <row r="49" spans="2:9" x14ac:dyDescent="0.2">
      <c r="B49" s="62"/>
      <c r="C49" s="62"/>
      <c r="D49" s="62"/>
      <c r="E49" s="62"/>
      <c r="F49" s="62"/>
      <c r="G49" s="62"/>
      <c r="H49" s="62"/>
      <c r="I49" s="62"/>
    </row>
    <row r="50" spans="2:9" x14ac:dyDescent="0.2">
      <c r="B50" s="62"/>
      <c r="C50" s="62"/>
      <c r="D50" s="62"/>
      <c r="E50" s="62"/>
      <c r="F50" s="62"/>
      <c r="G50" s="62"/>
      <c r="H50" s="62"/>
      <c r="I50" s="62"/>
    </row>
    <row r="51" spans="2:9" x14ac:dyDescent="0.2">
      <c r="B51" s="62"/>
      <c r="C51" s="62"/>
      <c r="D51" s="62"/>
      <c r="E51" s="62"/>
      <c r="F51" s="62"/>
      <c r="G51" s="62"/>
      <c r="H51" s="62"/>
      <c r="I51" s="62"/>
    </row>
    <row r="52" spans="2:9" x14ac:dyDescent="0.2">
      <c r="B52" s="62"/>
      <c r="C52" s="62"/>
      <c r="D52" s="62"/>
      <c r="E52" s="62"/>
      <c r="F52" s="62"/>
      <c r="G52" s="62"/>
      <c r="H52" s="62"/>
      <c r="I52" s="62"/>
    </row>
    <row r="53" spans="2:9" x14ac:dyDescent="0.2">
      <c r="B53" s="62"/>
      <c r="C53" s="62"/>
      <c r="D53" s="62"/>
      <c r="E53" s="62"/>
      <c r="F53" s="62"/>
      <c r="G53" s="62"/>
      <c r="H53" s="62"/>
      <c r="I53" s="62"/>
    </row>
  </sheetData>
  <mergeCells count="30">
    <mergeCell ref="A8:A12"/>
    <mergeCell ref="E8:E12"/>
    <mergeCell ref="F8:I8"/>
    <mergeCell ref="D8:D12"/>
    <mergeCell ref="G9:I9"/>
    <mergeCell ref="F9:F12"/>
    <mergeCell ref="G10:H10"/>
    <mergeCell ref="I10:I12"/>
    <mergeCell ref="G11:G12"/>
    <mergeCell ref="H11:H12"/>
    <mergeCell ref="A39:D39"/>
    <mergeCell ref="A37:D37"/>
    <mergeCell ref="A38:D38"/>
    <mergeCell ref="B14:B21"/>
    <mergeCell ref="D16:D17"/>
    <mergeCell ref="B22:B25"/>
    <mergeCell ref="C23:C25"/>
    <mergeCell ref="C26:C35"/>
    <mergeCell ref="A36:D36"/>
    <mergeCell ref="B26:B35"/>
    <mergeCell ref="C14:C15"/>
    <mergeCell ref="C18:C20"/>
    <mergeCell ref="F1:I1"/>
    <mergeCell ref="F2:I2"/>
    <mergeCell ref="F3:I3"/>
    <mergeCell ref="F4:I4"/>
    <mergeCell ref="C8:C12"/>
    <mergeCell ref="H7:I7"/>
    <mergeCell ref="B6:I6"/>
    <mergeCell ref="B8:B1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P23" sqref="P23"/>
    </sheetView>
  </sheetViews>
  <sheetFormatPr defaultColWidth="9.140625" defaultRowHeight="15" x14ac:dyDescent="0.2"/>
  <cols>
    <col min="1" max="1" width="4" style="110" customWidth="1"/>
    <col min="2" max="2" width="12.28515625" style="110" customWidth="1"/>
    <col min="3" max="3" width="31.7109375" style="110" customWidth="1"/>
    <col min="4" max="4" width="32.5703125" style="110" customWidth="1"/>
    <col min="5" max="6" width="11" style="110" customWidth="1"/>
    <col min="7" max="7" width="10.42578125" style="110" customWidth="1"/>
    <col min="8" max="8" width="11.5703125" style="110" customWidth="1"/>
    <col min="9" max="9" width="7.5703125" style="110" customWidth="1"/>
    <col min="10" max="10" width="9.140625" style="110" hidden="1" customWidth="1"/>
    <col min="11" max="16384" width="9.140625" style="110"/>
  </cols>
  <sheetData>
    <row r="1" spans="1:10" ht="12.75" customHeight="1" x14ac:dyDescent="0.2">
      <c r="F1" s="149" t="s">
        <v>186</v>
      </c>
      <c r="G1" s="149"/>
      <c r="H1" s="149"/>
      <c r="I1" s="149"/>
    </row>
    <row r="2" spans="1:10" ht="14.25" customHeight="1" x14ac:dyDescent="0.2">
      <c r="F2" s="149" t="s">
        <v>473</v>
      </c>
      <c r="G2" s="149"/>
      <c r="H2" s="149"/>
      <c r="I2" s="149"/>
    </row>
    <row r="3" spans="1:10" ht="12" customHeight="1" x14ac:dyDescent="0.2">
      <c r="F3" s="149" t="s">
        <v>474</v>
      </c>
      <c r="G3" s="149"/>
      <c r="H3" s="149"/>
      <c r="I3" s="149"/>
    </row>
    <row r="4" spans="1:10" ht="15" customHeight="1" x14ac:dyDescent="0.2">
      <c r="F4" s="149" t="s">
        <v>461</v>
      </c>
      <c r="G4" s="149"/>
      <c r="H4" s="149"/>
      <c r="I4" s="149"/>
    </row>
    <row r="5" spans="1:10" ht="15.75" customHeight="1" x14ac:dyDescent="0.2"/>
    <row r="6" spans="1:10" ht="30.75" customHeight="1" x14ac:dyDescent="0.2">
      <c r="A6" s="179" t="s">
        <v>466</v>
      </c>
      <c r="B6" s="179"/>
      <c r="C6" s="179"/>
      <c r="D6" s="179"/>
      <c r="E6" s="179"/>
      <c r="F6" s="179"/>
      <c r="G6" s="179"/>
      <c r="H6" s="179"/>
      <c r="I6" s="179"/>
      <c r="J6" s="120"/>
    </row>
    <row r="7" spans="1:10" ht="14.25" customHeight="1" x14ac:dyDescent="0.2">
      <c r="H7" s="178" t="s">
        <v>171</v>
      </c>
      <c r="I7" s="178"/>
    </row>
    <row r="8" spans="1:10" ht="14.25" customHeight="1" x14ac:dyDescent="0.2">
      <c r="A8" s="156" t="s">
        <v>42</v>
      </c>
      <c r="B8" s="156" t="s">
        <v>63</v>
      </c>
      <c r="C8" s="156" t="s">
        <v>74</v>
      </c>
      <c r="D8" s="156" t="s">
        <v>80</v>
      </c>
      <c r="E8" s="156" t="s">
        <v>379</v>
      </c>
      <c r="F8" s="156" t="s">
        <v>431</v>
      </c>
      <c r="G8" s="156"/>
      <c r="H8" s="156"/>
      <c r="I8" s="156"/>
    </row>
    <row r="9" spans="1:10" ht="12" customHeight="1" x14ac:dyDescent="0.2">
      <c r="A9" s="156"/>
      <c r="B9" s="156"/>
      <c r="C9" s="156"/>
      <c r="D9" s="156"/>
      <c r="E9" s="156"/>
      <c r="F9" s="156" t="s">
        <v>1</v>
      </c>
      <c r="G9" s="156" t="s">
        <v>2</v>
      </c>
      <c r="H9" s="156"/>
      <c r="I9" s="156"/>
    </row>
    <row r="10" spans="1:10" ht="12.75" customHeight="1" x14ac:dyDescent="0.2">
      <c r="A10" s="156"/>
      <c r="B10" s="156"/>
      <c r="C10" s="156"/>
      <c r="D10" s="156"/>
      <c r="E10" s="156"/>
      <c r="F10" s="156"/>
      <c r="G10" s="156" t="s">
        <v>3</v>
      </c>
      <c r="H10" s="156"/>
      <c r="I10" s="156" t="s">
        <v>4</v>
      </c>
    </row>
    <row r="11" spans="1:10" ht="31.5" customHeight="1" x14ac:dyDescent="0.2">
      <c r="A11" s="156"/>
      <c r="B11" s="156"/>
      <c r="C11" s="156"/>
      <c r="D11" s="156"/>
      <c r="E11" s="156"/>
      <c r="F11" s="156"/>
      <c r="G11" s="113" t="s">
        <v>5</v>
      </c>
      <c r="H11" s="113" t="s">
        <v>6</v>
      </c>
      <c r="I11" s="156"/>
    </row>
    <row r="12" spans="1:10" ht="27.75" customHeight="1" x14ac:dyDescent="0.25">
      <c r="A12" s="113">
        <v>1</v>
      </c>
      <c r="B12" s="183" t="s">
        <v>38</v>
      </c>
      <c r="C12" s="69" t="s">
        <v>174</v>
      </c>
      <c r="D12" s="69" t="s">
        <v>175</v>
      </c>
      <c r="E12" s="56">
        <v>651.5</v>
      </c>
      <c r="F12" s="56">
        <f>G12+I12</f>
        <v>651.5</v>
      </c>
      <c r="G12" s="56">
        <v>647.5</v>
      </c>
      <c r="H12" s="56">
        <v>619</v>
      </c>
      <c r="I12" s="56">
        <v>4</v>
      </c>
      <c r="J12" s="15"/>
    </row>
    <row r="13" spans="1:10" ht="14.25" customHeight="1" x14ac:dyDescent="0.25">
      <c r="A13" s="113">
        <v>2</v>
      </c>
      <c r="B13" s="184"/>
      <c r="C13" s="69" t="s">
        <v>233</v>
      </c>
      <c r="D13" s="69" t="s">
        <v>271</v>
      </c>
      <c r="E13" s="56">
        <v>358.7</v>
      </c>
      <c r="F13" s="56">
        <f t="shared" ref="F13:F36" si="0">G13+I13</f>
        <v>358.7</v>
      </c>
      <c r="G13" s="56">
        <v>358.7</v>
      </c>
      <c r="H13" s="56">
        <v>343.7</v>
      </c>
      <c r="I13" s="56"/>
      <c r="J13" s="15"/>
    </row>
    <row r="14" spans="1:10" ht="28.5" customHeight="1" x14ac:dyDescent="0.25">
      <c r="A14" s="113">
        <v>3</v>
      </c>
      <c r="B14" s="184"/>
      <c r="C14" s="69" t="s">
        <v>234</v>
      </c>
      <c r="D14" s="69" t="s">
        <v>238</v>
      </c>
      <c r="E14" s="56">
        <v>579.70000000000005</v>
      </c>
      <c r="F14" s="56">
        <f t="shared" si="0"/>
        <v>579.70000000000005</v>
      </c>
      <c r="G14" s="56">
        <v>579.70000000000005</v>
      </c>
      <c r="H14" s="56">
        <v>550.9</v>
      </c>
      <c r="I14" s="56"/>
      <c r="J14" s="15"/>
    </row>
    <row r="15" spans="1:10" ht="28.5" customHeight="1" x14ac:dyDescent="0.25">
      <c r="A15" s="113">
        <v>4</v>
      </c>
      <c r="B15" s="184"/>
      <c r="C15" s="69" t="s">
        <v>61</v>
      </c>
      <c r="D15" s="69" t="s">
        <v>75</v>
      </c>
      <c r="E15" s="56">
        <v>285.7</v>
      </c>
      <c r="F15" s="56">
        <f t="shared" si="0"/>
        <v>285.37599999999998</v>
      </c>
      <c r="G15" s="56">
        <v>285.37599999999998</v>
      </c>
      <c r="H15" s="56">
        <v>261.25599999999997</v>
      </c>
      <c r="I15" s="56"/>
      <c r="J15" s="15"/>
    </row>
    <row r="16" spans="1:10" ht="14.25" customHeight="1" x14ac:dyDescent="0.25">
      <c r="A16" s="113">
        <v>5</v>
      </c>
      <c r="B16" s="184"/>
      <c r="C16" s="69" t="s">
        <v>149</v>
      </c>
      <c r="D16" s="69" t="s">
        <v>150</v>
      </c>
      <c r="E16" s="56">
        <v>569.6</v>
      </c>
      <c r="F16" s="56">
        <f t="shared" si="0"/>
        <v>569.6</v>
      </c>
      <c r="G16" s="56">
        <v>568.20000000000005</v>
      </c>
      <c r="H16" s="56">
        <v>537.1</v>
      </c>
      <c r="I16" s="56">
        <v>1.4</v>
      </c>
      <c r="J16" s="15"/>
    </row>
    <row r="17" spans="1:10" ht="14.25" customHeight="1" x14ac:dyDescent="0.25">
      <c r="A17" s="113">
        <v>6</v>
      </c>
      <c r="B17" s="184"/>
      <c r="C17" s="69" t="s">
        <v>26</v>
      </c>
      <c r="D17" s="69" t="s">
        <v>76</v>
      </c>
      <c r="E17" s="56">
        <v>333.9</v>
      </c>
      <c r="F17" s="56">
        <f t="shared" si="0"/>
        <v>333.61900000000003</v>
      </c>
      <c r="G17" s="56">
        <v>333.61900000000003</v>
      </c>
      <c r="H17" s="56">
        <v>310.06400000000002</v>
      </c>
      <c r="I17" s="56"/>
      <c r="J17" s="15"/>
    </row>
    <row r="18" spans="1:10" ht="14.25" customHeight="1" x14ac:dyDescent="0.25">
      <c r="A18" s="113">
        <v>7</v>
      </c>
      <c r="B18" s="184"/>
      <c r="C18" s="69" t="s">
        <v>8</v>
      </c>
      <c r="D18" s="69" t="s">
        <v>77</v>
      </c>
      <c r="E18" s="56">
        <v>1305.5</v>
      </c>
      <c r="F18" s="56">
        <f t="shared" si="0"/>
        <v>1305.5</v>
      </c>
      <c r="G18" s="56">
        <v>1305.5</v>
      </c>
      <c r="H18" s="56">
        <v>1226.5999999999999</v>
      </c>
      <c r="I18" s="56"/>
      <c r="J18" s="15"/>
    </row>
    <row r="19" spans="1:10" ht="14.25" customHeight="1" x14ac:dyDescent="0.25">
      <c r="A19" s="113">
        <v>8</v>
      </c>
      <c r="B19" s="184"/>
      <c r="C19" s="69" t="s">
        <v>9</v>
      </c>
      <c r="D19" s="69" t="s">
        <v>78</v>
      </c>
      <c r="E19" s="56">
        <v>1118.4000000000001</v>
      </c>
      <c r="F19" s="56">
        <f t="shared" si="0"/>
        <v>1118.3130000000001</v>
      </c>
      <c r="G19" s="56">
        <v>1115.3140000000001</v>
      </c>
      <c r="H19" s="56">
        <v>1045.4000000000001</v>
      </c>
      <c r="I19" s="56">
        <v>2.9990000000000001</v>
      </c>
      <c r="J19" s="15"/>
    </row>
    <row r="20" spans="1:10" ht="14.25" customHeight="1" x14ac:dyDescent="0.25">
      <c r="A20" s="113">
        <v>9</v>
      </c>
      <c r="B20" s="184"/>
      <c r="C20" s="68" t="s">
        <v>140</v>
      </c>
      <c r="D20" s="115" t="s">
        <v>141</v>
      </c>
      <c r="E20" s="56">
        <v>1285.8</v>
      </c>
      <c r="F20" s="56">
        <f t="shared" si="0"/>
        <v>1285.8</v>
      </c>
      <c r="G20" s="56">
        <v>1282.8</v>
      </c>
      <c r="H20" s="56">
        <v>1232.5</v>
      </c>
      <c r="I20" s="56">
        <v>3</v>
      </c>
      <c r="J20" s="15"/>
    </row>
    <row r="21" spans="1:10" ht="14.25" customHeight="1" x14ac:dyDescent="0.25">
      <c r="A21" s="113">
        <v>10</v>
      </c>
      <c r="B21" s="184"/>
      <c r="C21" s="69" t="s">
        <v>147</v>
      </c>
      <c r="D21" s="69" t="s">
        <v>148</v>
      </c>
      <c r="E21" s="56">
        <v>443.5</v>
      </c>
      <c r="F21" s="56">
        <f t="shared" si="0"/>
        <v>443.495</v>
      </c>
      <c r="G21" s="56">
        <v>443.495</v>
      </c>
      <c r="H21" s="56">
        <v>413.4</v>
      </c>
      <c r="I21" s="56">
        <v>0</v>
      </c>
      <c r="J21" s="15"/>
    </row>
    <row r="22" spans="1:10" ht="27.75" customHeight="1" x14ac:dyDescent="0.25">
      <c r="A22" s="113">
        <v>11</v>
      </c>
      <c r="B22" s="184"/>
      <c r="C22" s="69" t="s">
        <v>236</v>
      </c>
      <c r="D22" s="69" t="s">
        <v>235</v>
      </c>
      <c r="E22" s="56">
        <v>116.8</v>
      </c>
      <c r="F22" s="56">
        <f t="shared" si="0"/>
        <v>116.8</v>
      </c>
      <c r="G22" s="56">
        <v>116.8</v>
      </c>
      <c r="H22" s="56">
        <v>114.6</v>
      </c>
      <c r="I22" s="56"/>
    </row>
    <row r="23" spans="1:10" ht="14.25" customHeight="1" x14ac:dyDescent="0.25">
      <c r="A23" s="113">
        <v>12</v>
      </c>
      <c r="B23" s="184"/>
      <c r="C23" s="69" t="s">
        <v>10</v>
      </c>
      <c r="D23" s="69" t="s">
        <v>79</v>
      </c>
      <c r="E23" s="56">
        <v>254.8</v>
      </c>
      <c r="F23" s="56">
        <f t="shared" si="0"/>
        <v>254.52600000000001</v>
      </c>
      <c r="G23" s="56">
        <v>254.52600000000001</v>
      </c>
      <c r="H23" s="56">
        <v>235.99799999999999</v>
      </c>
      <c r="I23" s="56"/>
    </row>
    <row r="24" spans="1:10" ht="29.25" customHeight="1" x14ac:dyDescent="0.25">
      <c r="A24" s="113">
        <v>13</v>
      </c>
      <c r="B24" s="184"/>
      <c r="C24" s="69" t="s">
        <v>151</v>
      </c>
      <c r="D24" s="69" t="s">
        <v>152</v>
      </c>
      <c r="E24" s="56">
        <v>558.4</v>
      </c>
      <c r="F24" s="56">
        <f t="shared" si="0"/>
        <v>558.4</v>
      </c>
      <c r="G24" s="56">
        <v>555.4</v>
      </c>
      <c r="H24" s="56">
        <v>525.9</v>
      </c>
      <c r="I24" s="56">
        <v>3</v>
      </c>
    </row>
    <row r="25" spans="1:10" ht="14.25" customHeight="1" x14ac:dyDescent="0.25">
      <c r="A25" s="113">
        <v>14</v>
      </c>
      <c r="B25" s="184"/>
      <c r="C25" s="69" t="s">
        <v>19</v>
      </c>
      <c r="D25" s="69" t="s">
        <v>103</v>
      </c>
      <c r="E25" s="56">
        <v>246.6</v>
      </c>
      <c r="F25" s="56">
        <f t="shared" si="0"/>
        <v>246.6</v>
      </c>
      <c r="G25" s="56">
        <v>246.6</v>
      </c>
      <c r="H25" s="56">
        <v>237.7</v>
      </c>
      <c r="I25" s="56"/>
      <c r="J25" s="16"/>
    </row>
    <row r="26" spans="1:10" ht="14.25" customHeight="1" x14ac:dyDescent="0.25">
      <c r="A26" s="113">
        <v>15</v>
      </c>
      <c r="B26" s="184"/>
      <c r="C26" s="69" t="s">
        <v>20</v>
      </c>
      <c r="D26" s="69" t="s">
        <v>104</v>
      </c>
      <c r="E26" s="56">
        <v>464</v>
      </c>
      <c r="F26" s="56">
        <f t="shared" si="0"/>
        <v>463.88400000000001</v>
      </c>
      <c r="G26" s="56">
        <v>463.88400000000001</v>
      </c>
      <c r="H26" s="56">
        <v>443.6</v>
      </c>
      <c r="I26" s="56"/>
    </row>
    <row r="27" spans="1:10" ht="30" customHeight="1" x14ac:dyDescent="0.25">
      <c r="A27" s="113">
        <v>16</v>
      </c>
      <c r="B27" s="184"/>
      <c r="C27" s="69" t="s">
        <v>21</v>
      </c>
      <c r="D27" s="69" t="s">
        <v>105</v>
      </c>
      <c r="E27" s="56">
        <v>342.4</v>
      </c>
      <c r="F27" s="56">
        <f t="shared" si="0"/>
        <v>342.4</v>
      </c>
      <c r="G27" s="56">
        <v>334.9</v>
      </c>
      <c r="H27" s="56">
        <v>317.60000000000002</v>
      </c>
      <c r="I27" s="56">
        <v>7.5</v>
      </c>
      <c r="J27" s="16"/>
    </row>
    <row r="28" spans="1:10" ht="14.25" customHeight="1" x14ac:dyDescent="0.25">
      <c r="A28" s="113">
        <v>17</v>
      </c>
      <c r="B28" s="184"/>
      <c r="C28" s="69" t="s">
        <v>22</v>
      </c>
      <c r="D28" s="69" t="s">
        <v>106</v>
      </c>
      <c r="E28" s="56">
        <v>344.4</v>
      </c>
      <c r="F28" s="56">
        <f t="shared" si="0"/>
        <v>344.4</v>
      </c>
      <c r="G28" s="56">
        <v>344.4</v>
      </c>
      <c r="H28" s="56">
        <v>328.2</v>
      </c>
      <c r="I28" s="56"/>
      <c r="J28" s="16"/>
    </row>
    <row r="29" spans="1:10" ht="14.25" customHeight="1" x14ac:dyDescent="0.25">
      <c r="A29" s="113">
        <v>18</v>
      </c>
      <c r="B29" s="184"/>
      <c r="C29" s="69" t="s">
        <v>23</v>
      </c>
      <c r="D29" s="69" t="s">
        <v>107</v>
      </c>
      <c r="E29" s="56">
        <v>329.6</v>
      </c>
      <c r="F29" s="56">
        <f t="shared" si="0"/>
        <v>329.6</v>
      </c>
      <c r="G29" s="56">
        <v>326.60000000000002</v>
      </c>
      <c r="H29" s="56">
        <v>308.2</v>
      </c>
      <c r="I29" s="56">
        <v>3</v>
      </c>
      <c r="J29" s="16"/>
    </row>
    <row r="30" spans="1:10" ht="14.25" customHeight="1" x14ac:dyDescent="0.25">
      <c r="A30" s="113">
        <v>19</v>
      </c>
      <c r="B30" s="184"/>
      <c r="C30" s="69" t="s">
        <v>24</v>
      </c>
      <c r="D30" s="69" t="s">
        <v>108</v>
      </c>
      <c r="E30" s="56">
        <v>441.1</v>
      </c>
      <c r="F30" s="56">
        <f t="shared" si="0"/>
        <v>440.98</v>
      </c>
      <c r="G30" s="56">
        <v>429</v>
      </c>
      <c r="H30" s="56">
        <v>409.5</v>
      </c>
      <c r="I30" s="56">
        <v>11.98</v>
      </c>
      <c r="J30" s="16"/>
    </row>
    <row r="31" spans="1:10" ht="14.25" customHeight="1" x14ac:dyDescent="0.25">
      <c r="A31" s="113">
        <v>20</v>
      </c>
      <c r="B31" s="184"/>
      <c r="C31" s="69" t="s">
        <v>11</v>
      </c>
      <c r="D31" s="69" t="s">
        <v>109</v>
      </c>
      <c r="E31" s="56">
        <v>39.4</v>
      </c>
      <c r="F31" s="56">
        <f t="shared" si="0"/>
        <v>39.4</v>
      </c>
      <c r="G31" s="56">
        <v>39.4</v>
      </c>
      <c r="H31" s="56">
        <v>38.799999999999997</v>
      </c>
      <c r="I31" s="56"/>
    </row>
    <row r="32" spans="1:10" ht="14.25" customHeight="1" x14ac:dyDescent="0.25">
      <c r="A32" s="113">
        <v>21</v>
      </c>
      <c r="B32" s="185"/>
      <c r="C32" s="69" t="s">
        <v>12</v>
      </c>
      <c r="D32" s="69" t="s">
        <v>110</v>
      </c>
      <c r="E32" s="56">
        <v>13.6</v>
      </c>
      <c r="F32" s="56">
        <f t="shared" si="0"/>
        <v>13.6</v>
      </c>
      <c r="G32" s="56">
        <v>13.6</v>
      </c>
      <c r="H32" s="56">
        <v>12.5</v>
      </c>
      <c r="I32" s="56"/>
    </row>
    <row r="33" spans="1:10" ht="29.25" customHeight="1" x14ac:dyDescent="0.25">
      <c r="A33" s="113">
        <v>22</v>
      </c>
      <c r="B33" s="183" t="s">
        <v>38</v>
      </c>
      <c r="C33" s="119" t="s">
        <v>142</v>
      </c>
      <c r="D33" s="119" t="s">
        <v>139</v>
      </c>
      <c r="E33" s="56">
        <v>28.2</v>
      </c>
      <c r="F33" s="56">
        <f>G33+I33</f>
        <v>28.2</v>
      </c>
      <c r="G33" s="56">
        <v>28.2</v>
      </c>
      <c r="H33" s="56">
        <v>27.8</v>
      </c>
      <c r="I33" s="56"/>
    </row>
    <row r="34" spans="1:10" ht="14.25" customHeight="1" x14ac:dyDescent="0.25">
      <c r="A34" s="113">
        <v>23</v>
      </c>
      <c r="B34" s="184"/>
      <c r="C34" s="69" t="s">
        <v>59</v>
      </c>
      <c r="D34" s="69" t="s">
        <v>90</v>
      </c>
      <c r="E34" s="56">
        <v>24.6</v>
      </c>
      <c r="F34" s="56">
        <f t="shared" si="0"/>
        <v>24.315999999999999</v>
      </c>
      <c r="G34" s="56">
        <v>24.315999999999999</v>
      </c>
      <c r="H34" s="56">
        <v>21.5</v>
      </c>
      <c r="I34" s="56"/>
    </row>
    <row r="35" spans="1:10" ht="28.5" customHeight="1" x14ac:dyDescent="0.25">
      <c r="A35" s="113">
        <v>24</v>
      </c>
      <c r="B35" s="184"/>
      <c r="C35" s="69" t="s">
        <v>135</v>
      </c>
      <c r="D35" s="69" t="s">
        <v>136</v>
      </c>
      <c r="E35" s="56">
        <v>0</v>
      </c>
      <c r="F35" s="56">
        <f t="shared" si="0"/>
        <v>0</v>
      </c>
      <c r="G35" s="56"/>
      <c r="H35" s="56"/>
      <c r="I35" s="56"/>
    </row>
    <row r="36" spans="1:10" ht="14.25" customHeight="1" x14ac:dyDescent="0.25">
      <c r="A36" s="113">
        <v>25</v>
      </c>
      <c r="B36" s="185"/>
      <c r="C36" s="69" t="s">
        <v>429</v>
      </c>
      <c r="D36" s="69" t="s">
        <v>430</v>
      </c>
      <c r="E36" s="56">
        <v>282.8</v>
      </c>
      <c r="F36" s="56">
        <f t="shared" si="0"/>
        <v>282.77100000000002</v>
      </c>
      <c r="G36" s="56">
        <v>282.77100000000002</v>
      </c>
      <c r="H36" s="56">
        <v>265.39999999999998</v>
      </c>
      <c r="I36" s="56"/>
    </row>
    <row r="37" spans="1:10" ht="15" customHeight="1" x14ac:dyDescent="0.2">
      <c r="A37" s="180" t="s">
        <v>173</v>
      </c>
      <c r="B37" s="180"/>
      <c r="C37" s="180"/>
      <c r="D37" s="180"/>
      <c r="E37" s="72">
        <f>SUM(E12:E36)</f>
        <v>10419.000000000002</v>
      </c>
      <c r="F37" s="72">
        <f>SUM(F12:F36)</f>
        <v>10417.480000000003</v>
      </c>
      <c r="G37" s="72">
        <f>SUM(G12:G36)</f>
        <v>10380.601000000002</v>
      </c>
      <c r="H37" s="72">
        <f>SUM(H12:H36)</f>
        <v>9827.2179999999989</v>
      </c>
      <c r="I37" s="72">
        <f>SUM(I12:I36)</f>
        <v>36.879000000000005</v>
      </c>
    </row>
    <row r="38" spans="1:10" ht="15" customHeight="1" x14ac:dyDescent="0.2">
      <c r="A38" s="14"/>
      <c r="B38" s="14"/>
      <c r="C38" s="14"/>
      <c r="D38" s="14"/>
      <c r="E38" s="60"/>
      <c r="F38" s="60"/>
      <c r="G38" s="60"/>
      <c r="H38" s="60"/>
      <c r="I38" s="60"/>
    </row>
    <row r="39" spans="1:10" ht="15" customHeight="1" x14ac:dyDescent="0.2">
      <c r="A39" s="17"/>
      <c r="B39" s="17"/>
      <c r="C39" s="17"/>
      <c r="D39" s="28"/>
      <c r="E39" s="63"/>
      <c r="F39" s="63"/>
      <c r="G39" s="63"/>
      <c r="H39" s="63"/>
      <c r="I39" s="63"/>
      <c r="J39" s="62"/>
    </row>
    <row r="40" spans="1:10" ht="13.5" customHeight="1" x14ac:dyDescent="0.2">
      <c r="A40" s="17"/>
      <c r="B40" s="17"/>
      <c r="C40" s="17"/>
      <c r="D40" s="28"/>
      <c r="E40" s="63"/>
      <c r="F40" s="63"/>
      <c r="G40" s="63"/>
      <c r="H40" s="63"/>
      <c r="I40" s="63"/>
      <c r="J40" s="62"/>
    </row>
    <row r="41" spans="1:10" ht="12.75" customHeight="1" x14ac:dyDescent="0.2">
      <c r="A41" s="62"/>
      <c r="B41" s="62"/>
      <c r="C41" s="62"/>
      <c r="D41" s="28"/>
      <c r="E41" s="63"/>
      <c r="F41" s="63"/>
      <c r="G41" s="64"/>
      <c r="H41" s="64"/>
      <c r="I41" s="64"/>
      <c r="J41" s="62"/>
    </row>
    <row r="42" spans="1:10" x14ac:dyDescent="0.2">
      <c r="A42" s="62"/>
      <c r="B42" s="62"/>
      <c r="C42" s="62"/>
      <c r="D42" s="28"/>
      <c r="E42" s="63"/>
      <c r="F42" s="63"/>
      <c r="G42" s="64"/>
      <c r="H42" s="64"/>
      <c r="I42" s="64"/>
      <c r="J42" s="62"/>
    </row>
    <row r="43" spans="1:10" x14ac:dyDescent="0.2">
      <c r="A43" s="62"/>
      <c r="B43" s="62"/>
      <c r="C43" s="62"/>
      <c r="D43" s="18"/>
      <c r="E43" s="61"/>
      <c r="F43" s="61"/>
      <c r="G43" s="19"/>
      <c r="H43" s="19"/>
      <c r="I43" s="19"/>
      <c r="J43" s="62"/>
    </row>
    <row r="44" spans="1:10" x14ac:dyDescent="0.2">
      <c r="A44" s="62"/>
      <c r="B44" s="62"/>
      <c r="C44" s="62"/>
      <c r="D44" s="18"/>
      <c r="E44" s="61"/>
      <c r="F44" s="61"/>
      <c r="G44" s="19"/>
      <c r="H44" s="19"/>
      <c r="I44" s="19"/>
      <c r="J44" s="62"/>
    </row>
    <row r="45" spans="1:10" x14ac:dyDescent="0.2">
      <c r="A45" s="62"/>
      <c r="B45" s="62"/>
      <c r="C45" s="62"/>
      <c r="D45" s="18"/>
      <c r="E45" s="61"/>
      <c r="F45" s="61"/>
      <c r="G45" s="19"/>
      <c r="H45" s="19"/>
      <c r="I45" s="19"/>
      <c r="J45" s="62"/>
    </row>
    <row r="46" spans="1:10" x14ac:dyDescent="0.2">
      <c r="A46" s="62"/>
      <c r="B46" s="62"/>
      <c r="C46" s="62"/>
      <c r="D46" s="18"/>
      <c r="E46" s="61"/>
      <c r="F46" s="61"/>
      <c r="G46" s="19"/>
      <c r="H46" s="19"/>
      <c r="I46" s="19"/>
      <c r="J46" s="62"/>
    </row>
    <row r="47" spans="1:10" x14ac:dyDescent="0.2">
      <c r="A47" s="62"/>
      <c r="B47" s="62"/>
      <c r="C47" s="62"/>
      <c r="D47" s="18"/>
      <c r="E47" s="61"/>
      <c r="F47" s="61"/>
      <c r="G47" s="19"/>
      <c r="H47" s="19"/>
      <c r="I47" s="19"/>
      <c r="J47" s="62"/>
    </row>
    <row r="48" spans="1:10" x14ac:dyDescent="0.2">
      <c r="A48" s="62"/>
      <c r="B48" s="62"/>
      <c r="C48" s="62"/>
      <c r="D48" s="18"/>
      <c r="E48" s="61"/>
      <c r="F48" s="61"/>
      <c r="G48" s="19"/>
      <c r="H48" s="19"/>
      <c r="I48" s="19"/>
      <c r="J48" s="62"/>
    </row>
    <row r="49" spans="1:10" x14ac:dyDescent="0.2">
      <c r="A49" s="62"/>
      <c r="B49" s="62"/>
      <c r="C49" s="62"/>
      <c r="D49" s="18"/>
      <c r="E49" s="61"/>
      <c r="F49" s="61"/>
      <c r="G49" s="19"/>
      <c r="H49" s="19"/>
      <c r="I49" s="19"/>
      <c r="J49" s="62"/>
    </row>
    <row r="50" spans="1:10" x14ac:dyDescent="0.2">
      <c r="A50" s="62"/>
      <c r="B50" s="62"/>
      <c r="C50" s="62"/>
      <c r="D50" s="18"/>
      <c r="E50" s="61"/>
      <c r="F50" s="61"/>
      <c r="G50" s="19"/>
      <c r="H50" s="19"/>
      <c r="I50" s="19"/>
      <c r="J50" s="62"/>
    </row>
    <row r="51" spans="1:10" x14ac:dyDescent="0.2">
      <c r="A51" s="62"/>
      <c r="B51" s="62"/>
      <c r="C51" s="62"/>
      <c r="D51" s="62"/>
      <c r="E51" s="61"/>
      <c r="F51" s="61"/>
      <c r="G51" s="61"/>
      <c r="H51" s="61"/>
      <c r="I51" s="61"/>
      <c r="J51" s="62"/>
    </row>
    <row r="52" spans="1:10" x14ac:dyDescent="0.2">
      <c r="A52" s="62"/>
      <c r="B52" s="62"/>
      <c r="C52" s="62"/>
      <c r="D52" s="62"/>
      <c r="E52" s="62"/>
      <c r="F52" s="62"/>
      <c r="G52" s="62"/>
      <c r="H52" s="62"/>
      <c r="I52" s="62"/>
      <c r="J52" s="62"/>
    </row>
    <row r="53" spans="1:10" x14ac:dyDescent="0.2">
      <c r="A53" s="62"/>
      <c r="B53" s="62"/>
      <c r="C53" s="62"/>
      <c r="D53" s="62"/>
      <c r="E53" s="62"/>
      <c r="F53" s="62"/>
      <c r="G53" s="62"/>
      <c r="H53" s="62"/>
      <c r="I53" s="62"/>
      <c r="J53" s="62"/>
    </row>
    <row r="54" spans="1:10" x14ac:dyDescent="0.2">
      <c r="A54" s="62"/>
      <c r="B54" s="62"/>
      <c r="C54" s="62"/>
      <c r="D54" s="62"/>
      <c r="E54" s="62"/>
      <c r="F54" s="62"/>
      <c r="G54" s="62"/>
      <c r="H54" s="62"/>
      <c r="I54" s="62"/>
      <c r="J54" s="62"/>
    </row>
    <row r="55" spans="1:10" x14ac:dyDescent="0.2">
      <c r="A55" s="62"/>
      <c r="B55" s="62"/>
      <c r="C55" s="62"/>
      <c r="D55" s="62"/>
      <c r="E55" s="62"/>
      <c r="F55" s="62"/>
      <c r="G55" s="62"/>
      <c r="H55" s="62"/>
      <c r="I55" s="62"/>
      <c r="J55" s="62"/>
    </row>
    <row r="56" spans="1:10" x14ac:dyDescent="0.2">
      <c r="A56" s="62"/>
      <c r="B56" s="62"/>
      <c r="C56" s="62"/>
      <c r="D56" s="62"/>
      <c r="E56" s="62"/>
      <c r="F56" s="62"/>
      <c r="G56" s="62"/>
      <c r="H56" s="62"/>
      <c r="I56" s="62"/>
      <c r="J56" s="62"/>
    </row>
    <row r="57" spans="1:10" x14ac:dyDescent="0.2">
      <c r="A57" s="62"/>
      <c r="B57" s="62"/>
      <c r="C57" s="62"/>
      <c r="D57" s="62"/>
      <c r="E57" s="62"/>
      <c r="F57" s="62"/>
      <c r="G57" s="62"/>
      <c r="H57" s="62"/>
      <c r="I57" s="62"/>
      <c r="J57" s="62"/>
    </row>
    <row r="58" spans="1:10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</row>
    <row r="59" spans="1:10" x14ac:dyDescent="0.2">
      <c r="A59" s="62"/>
      <c r="B59" s="62"/>
      <c r="C59" s="62"/>
      <c r="D59" s="62"/>
      <c r="E59" s="62"/>
      <c r="F59" s="62"/>
      <c r="G59" s="62"/>
      <c r="H59" s="62"/>
      <c r="I59" s="62"/>
      <c r="J59" s="62"/>
    </row>
    <row r="60" spans="1:10" x14ac:dyDescent="0.2">
      <c r="A60" s="62"/>
      <c r="B60" s="62"/>
      <c r="C60" s="62"/>
      <c r="D60" s="62"/>
      <c r="E60" s="62"/>
      <c r="F60" s="62"/>
      <c r="G60" s="62"/>
      <c r="H60" s="62"/>
      <c r="I60" s="62"/>
      <c r="J60" s="62"/>
    </row>
    <row r="61" spans="1:10" x14ac:dyDescent="0.2">
      <c r="A61" s="62"/>
      <c r="B61" s="62"/>
      <c r="C61" s="62"/>
      <c r="D61" s="62"/>
      <c r="E61" s="62"/>
      <c r="F61" s="62"/>
      <c r="G61" s="62"/>
      <c r="H61" s="62"/>
      <c r="I61" s="62"/>
      <c r="J61" s="62"/>
    </row>
  </sheetData>
  <mergeCells count="19">
    <mergeCell ref="F1:I1"/>
    <mergeCell ref="F2:I2"/>
    <mergeCell ref="F3:I3"/>
    <mergeCell ref="F4:I4"/>
    <mergeCell ref="A6:I6"/>
    <mergeCell ref="H7:I7"/>
    <mergeCell ref="G10:H10"/>
    <mergeCell ref="A8:A11"/>
    <mergeCell ref="B8:B11"/>
    <mergeCell ref="C8:C11"/>
    <mergeCell ref="A37:D37"/>
    <mergeCell ref="G9:I9"/>
    <mergeCell ref="I10:I11"/>
    <mergeCell ref="D8:D11"/>
    <mergeCell ref="E8:E11"/>
    <mergeCell ref="F8:I8"/>
    <mergeCell ref="F9:F11"/>
    <mergeCell ref="B33:B36"/>
    <mergeCell ref="B12:B32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workbookViewId="0">
      <pane xSplit="2" ySplit="12" topLeftCell="C52" activePane="bottomRight" state="frozen"/>
      <selection pane="topRight" activeCell="C1" sqref="C1"/>
      <selection pane="bottomLeft" activeCell="A12" sqref="A12"/>
      <selection pane="bottomRight" activeCell="L10" sqref="L10"/>
    </sheetView>
  </sheetViews>
  <sheetFormatPr defaultColWidth="9.140625" defaultRowHeight="15" x14ac:dyDescent="0.25"/>
  <cols>
    <col min="1" max="1" width="6.140625" style="36" customWidth="1"/>
    <col min="2" max="2" width="14.5703125" style="36" customWidth="1"/>
    <col min="3" max="3" width="25.42578125" style="36" customWidth="1"/>
    <col min="4" max="4" width="36.7109375" style="36" customWidth="1"/>
    <col min="5" max="6" width="10.42578125" style="36" customWidth="1"/>
    <col min="7" max="7" width="9.7109375" style="36" customWidth="1"/>
    <col min="8" max="8" width="8.7109375" style="36" customWidth="1"/>
    <col min="9" max="9" width="9.7109375" style="36" customWidth="1"/>
    <col min="10" max="10" width="9.140625" style="36" hidden="1" customWidth="1"/>
    <col min="11" max="16384" width="9.140625" style="36"/>
  </cols>
  <sheetData>
    <row r="1" spans="1:10" ht="15" customHeight="1" x14ac:dyDescent="0.25">
      <c r="F1" s="189" t="s">
        <v>186</v>
      </c>
      <c r="G1" s="189"/>
      <c r="H1" s="189"/>
      <c r="I1" s="189"/>
    </row>
    <row r="2" spans="1:10" ht="15" customHeight="1" x14ac:dyDescent="0.25">
      <c r="F2" s="189" t="s">
        <v>473</v>
      </c>
      <c r="G2" s="189"/>
      <c r="H2" s="189"/>
      <c r="I2" s="189"/>
    </row>
    <row r="3" spans="1:10" ht="15" customHeight="1" x14ac:dyDescent="0.25">
      <c r="F3" s="189" t="s">
        <v>474</v>
      </c>
      <c r="G3" s="189"/>
      <c r="H3" s="189"/>
      <c r="I3" s="189"/>
    </row>
    <row r="4" spans="1:10" ht="15" customHeight="1" x14ac:dyDescent="0.25">
      <c r="F4" s="36" t="s">
        <v>462</v>
      </c>
    </row>
    <row r="5" spans="1:10" ht="11.25" customHeight="1" x14ac:dyDescent="0.25">
      <c r="F5" s="123"/>
      <c r="G5" s="123"/>
      <c r="H5" s="123"/>
      <c r="I5" s="123"/>
    </row>
    <row r="6" spans="1:10" ht="13.5" customHeight="1" x14ac:dyDescent="0.25">
      <c r="A6" s="190" t="s">
        <v>467</v>
      </c>
      <c r="B6" s="190"/>
      <c r="C6" s="190"/>
      <c r="D6" s="190"/>
      <c r="E6" s="190"/>
      <c r="F6" s="190"/>
      <c r="G6" s="190"/>
      <c r="H6" s="190"/>
      <c r="I6" s="190"/>
      <c r="J6" s="190"/>
    </row>
    <row r="7" spans="1:10" ht="14.25" customHeight="1" x14ac:dyDescent="0.25">
      <c r="H7" s="194" t="s">
        <v>171</v>
      </c>
      <c r="I7" s="194"/>
    </row>
    <row r="8" spans="1:10" ht="14.25" customHeight="1" x14ac:dyDescent="0.25">
      <c r="A8" s="191" t="s">
        <v>42</v>
      </c>
      <c r="B8" s="156" t="s">
        <v>63</v>
      </c>
      <c r="C8" s="156" t="s">
        <v>74</v>
      </c>
      <c r="D8" s="156" t="s">
        <v>80</v>
      </c>
      <c r="E8" s="156" t="s">
        <v>379</v>
      </c>
      <c r="F8" s="156" t="s">
        <v>431</v>
      </c>
      <c r="G8" s="156"/>
      <c r="H8" s="156"/>
      <c r="I8" s="156"/>
    </row>
    <row r="9" spans="1:10" ht="15.75" customHeight="1" x14ac:dyDescent="0.25">
      <c r="A9" s="191"/>
      <c r="B9" s="156"/>
      <c r="C9" s="156"/>
      <c r="D9" s="156"/>
      <c r="E9" s="156"/>
      <c r="F9" s="156" t="s">
        <v>1</v>
      </c>
      <c r="G9" s="156" t="s">
        <v>2</v>
      </c>
      <c r="H9" s="156"/>
      <c r="I9" s="156"/>
    </row>
    <row r="10" spans="1:10" ht="12.75" customHeight="1" x14ac:dyDescent="0.25">
      <c r="A10" s="191"/>
      <c r="B10" s="156"/>
      <c r="C10" s="156"/>
      <c r="D10" s="156"/>
      <c r="E10" s="156"/>
      <c r="F10" s="156"/>
      <c r="G10" s="156" t="s">
        <v>3</v>
      </c>
      <c r="H10" s="156"/>
      <c r="I10" s="156" t="s">
        <v>4</v>
      </c>
    </row>
    <row r="11" spans="1:10" ht="15" customHeight="1" x14ac:dyDescent="0.25">
      <c r="A11" s="191"/>
      <c r="B11" s="156"/>
      <c r="C11" s="156"/>
      <c r="D11" s="156"/>
      <c r="E11" s="156"/>
      <c r="F11" s="156"/>
      <c r="G11" s="156" t="s">
        <v>5</v>
      </c>
      <c r="H11" s="195" t="s">
        <v>6</v>
      </c>
      <c r="I11" s="156"/>
    </row>
    <row r="12" spans="1:10" ht="29.25" customHeight="1" x14ac:dyDescent="0.25">
      <c r="A12" s="191"/>
      <c r="B12" s="156"/>
      <c r="C12" s="156"/>
      <c r="D12" s="156"/>
      <c r="E12" s="156"/>
      <c r="F12" s="156"/>
      <c r="G12" s="156"/>
      <c r="H12" s="195"/>
      <c r="I12" s="156"/>
    </row>
    <row r="13" spans="1:10" ht="14.25" customHeight="1" x14ac:dyDescent="0.25">
      <c r="A13" s="113">
        <v>1</v>
      </c>
      <c r="B13" s="156" t="s">
        <v>38</v>
      </c>
      <c r="C13" s="41" t="s">
        <v>147</v>
      </c>
      <c r="D13" s="21" t="s">
        <v>148</v>
      </c>
      <c r="E13" s="75">
        <v>536.70000000000005</v>
      </c>
      <c r="F13" s="75">
        <f>SUM(G13,I13)</f>
        <v>536.68899999999996</v>
      </c>
      <c r="G13" s="75">
        <v>536.68899999999996</v>
      </c>
      <c r="H13" s="75">
        <v>424</v>
      </c>
      <c r="I13" s="75"/>
    </row>
    <row r="14" spans="1:10" ht="14.25" customHeight="1" x14ac:dyDescent="0.25">
      <c r="A14" s="113">
        <v>2</v>
      </c>
      <c r="B14" s="156"/>
      <c r="C14" s="69" t="s">
        <v>11</v>
      </c>
      <c r="D14" s="182" t="s">
        <v>320</v>
      </c>
      <c r="E14" s="75">
        <v>22.7</v>
      </c>
      <c r="F14" s="75">
        <f t="shared" ref="F14:F28" si="0">SUM(G14,I14)</f>
        <v>21.34</v>
      </c>
      <c r="G14" s="75">
        <v>21.34</v>
      </c>
      <c r="H14" s="75">
        <v>0.2</v>
      </c>
      <c r="I14" s="75"/>
    </row>
    <row r="15" spans="1:10" ht="27.75" customHeight="1" x14ac:dyDescent="0.25">
      <c r="A15" s="113">
        <v>3</v>
      </c>
      <c r="B15" s="156"/>
      <c r="C15" s="69" t="s">
        <v>15</v>
      </c>
      <c r="D15" s="182"/>
      <c r="E15" s="75">
        <v>85.7</v>
      </c>
      <c r="F15" s="75">
        <f t="shared" si="0"/>
        <v>85.206000000000003</v>
      </c>
      <c r="G15" s="75">
        <v>85.206000000000003</v>
      </c>
      <c r="H15" s="75">
        <v>16</v>
      </c>
      <c r="I15" s="75"/>
    </row>
    <row r="16" spans="1:10" ht="14.25" customHeight="1" x14ac:dyDescent="0.25">
      <c r="A16" s="113">
        <v>4</v>
      </c>
      <c r="B16" s="156"/>
      <c r="C16" s="119" t="s">
        <v>7</v>
      </c>
      <c r="D16" s="182"/>
      <c r="E16" s="75">
        <v>95.100000000000009</v>
      </c>
      <c r="F16" s="75">
        <f t="shared" si="0"/>
        <v>94.591999999999999</v>
      </c>
      <c r="G16" s="75">
        <v>94.591999999999999</v>
      </c>
      <c r="H16" s="75">
        <v>5.8140000000000001</v>
      </c>
      <c r="I16" s="75"/>
    </row>
    <row r="17" spans="1:9" ht="28.5" customHeight="1" x14ac:dyDescent="0.25">
      <c r="A17" s="113">
        <v>5</v>
      </c>
      <c r="B17" s="156"/>
      <c r="C17" s="119" t="s">
        <v>174</v>
      </c>
      <c r="D17" s="119" t="s">
        <v>175</v>
      </c>
      <c r="E17" s="75">
        <v>12.606999999999999</v>
      </c>
      <c r="F17" s="75">
        <f t="shared" si="0"/>
        <v>12.445</v>
      </c>
      <c r="G17" s="75">
        <v>12.445</v>
      </c>
      <c r="H17" s="56">
        <v>5.6609999999999996</v>
      </c>
      <c r="I17" s="75"/>
    </row>
    <row r="18" spans="1:9" ht="14.25" customHeight="1" x14ac:dyDescent="0.25">
      <c r="A18" s="113">
        <v>6</v>
      </c>
      <c r="B18" s="156"/>
      <c r="C18" s="119" t="s">
        <v>233</v>
      </c>
      <c r="D18" s="119" t="s">
        <v>271</v>
      </c>
      <c r="E18" s="75">
        <v>16.667000000000002</v>
      </c>
      <c r="F18" s="75">
        <f t="shared" si="0"/>
        <v>15.914999999999999</v>
      </c>
      <c r="G18" s="75">
        <v>15.914999999999999</v>
      </c>
      <c r="H18" s="75">
        <v>2.4620000000000002</v>
      </c>
      <c r="I18" s="75"/>
    </row>
    <row r="19" spans="1:9" ht="30.75" customHeight="1" x14ac:dyDescent="0.25">
      <c r="A19" s="113">
        <v>7</v>
      </c>
      <c r="B19" s="156"/>
      <c r="C19" s="119" t="s">
        <v>234</v>
      </c>
      <c r="D19" s="119" t="s">
        <v>238</v>
      </c>
      <c r="E19" s="75">
        <v>33.258000000000003</v>
      </c>
      <c r="F19" s="75">
        <f t="shared" si="0"/>
        <v>25.8</v>
      </c>
      <c r="G19" s="75">
        <v>25.8</v>
      </c>
      <c r="H19" s="75">
        <v>5.6029999999999998</v>
      </c>
      <c r="I19" s="75"/>
    </row>
    <row r="20" spans="1:9" ht="28.5" customHeight="1" x14ac:dyDescent="0.25">
      <c r="A20" s="113">
        <v>8</v>
      </c>
      <c r="B20" s="156"/>
      <c r="C20" s="119" t="s">
        <v>61</v>
      </c>
      <c r="D20" s="119" t="s">
        <v>75</v>
      </c>
      <c r="E20" s="75">
        <v>0.95199999999999996</v>
      </c>
      <c r="F20" s="75">
        <f t="shared" si="0"/>
        <v>0.95199999999999996</v>
      </c>
      <c r="G20" s="75">
        <v>0.95199999999999996</v>
      </c>
      <c r="H20" s="75">
        <v>0.93799999999999994</v>
      </c>
      <c r="I20" s="75"/>
    </row>
    <row r="21" spans="1:9" ht="14.25" customHeight="1" x14ac:dyDescent="0.25">
      <c r="A21" s="113">
        <v>9</v>
      </c>
      <c r="B21" s="156"/>
      <c r="C21" s="119" t="s">
        <v>149</v>
      </c>
      <c r="D21" s="119" t="s">
        <v>150</v>
      </c>
      <c r="E21" s="75">
        <v>15.702999999999999</v>
      </c>
      <c r="F21" s="75">
        <f t="shared" si="0"/>
        <v>15.702999999999999</v>
      </c>
      <c r="G21" s="75">
        <v>15.702999999999999</v>
      </c>
      <c r="H21" s="75">
        <v>9.2799999999999994</v>
      </c>
      <c r="I21" s="75"/>
    </row>
    <row r="22" spans="1:9" ht="14.25" customHeight="1" x14ac:dyDescent="0.25">
      <c r="A22" s="113">
        <v>10</v>
      </c>
      <c r="B22" s="156"/>
      <c r="C22" s="119" t="s">
        <v>26</v>
      </c>
      <c r="D22" s="119" t="s">
        <v>76</v>
      </c>
      <c r="E22" s="75">
        <v>9.782</v>
      </c>
      <c r="F22" s="75">
        <f t="shared" si="0"/>
        <v>9.6929999999999996</v>
      </c>
      <c r="G22" s="75">
        <v>9.6929999999999996</v>
      </c>
      <c r="H22" s="75">
        <v>3.7829999999999999</v>
      </c>
      <c r="I22" s="75"/>
    </row>
    <row r="23" spans="1:9" ht="14.25" customHeight="1" x14ac:dyDescent="0.25">
      <c r="A23" s="113">
        <v>11</v>
      </c>
      <c r="B23" s="156"/>
      <c r="C23" s="119" t="s">
        <v>8</v>
      </c>
      <c r="D23" s="119" t="s">
        <v>77</v>
      </c>
      <c r="E23" s="75">
        <v>52.26</v>
      </c>
      <c r="F23" s="75">
        <f t="shared" si="0"/>
        <v>52.260000000000005</v>
      </c>
      <c r="G23" s="75">
        <v>29.26</v>
      </c>
      <c r="H23" s="75">
        <v>15.243</v>
      </c>
      <c r="I23" s="75">
        <v>23</v>
      </c>
    </row>
    <row r="24" spans="1:9" ht="14.25" customHeight="1" x14ac:dyDescent="0.25">
      <c r="A24" s="113">
        <v>12</v>
      </c>
      <c r="B24" s="156"/>
      <c r="C24" s="119" t="s">
        <v>9</v>
      </c>
      <c r="D24" s="119" t="s">
        <v>78</v>
      </c>
      <c r="E24" s="75">
        <v>38.042000000000002</v>
      </c>
      <c r="F24" s="75">
        <f t="shared" si="0"/>
        <v>28.494</v>
      </c>
      <c r="G24" s="75">
        <v>24.757999999999999</v>
      </c>
      <c r="H24" s="75">
        <v>5.577</v>
      </c>
      <c r="I24" s="75">
        <v>3.7360000000000002</v>
      </c>
    </row>
    <row r="25" spans="1:9" ht="14.25" customHeight="1" x14ac:dyDescent="0.25">
      <c r="A25" s="113">
        <v>13</v>
      </c>
      <c r="B25" s="156"/>
      <c r="C25" s="119" t="s">
        <v>140</v>
      </c>
      <c r="D25" s="119" t="s">
        <v>141</v>
      </c>
      <c r="E25" s="75">
        <v>46.829000000000001</v>
      </c>
      <c r="F25" s="75">
        <f t="shared" si="0"/>
        <v>44.605999999999995</v>
      </c>
      <c r="G25" s="75">
        <v>37.046999999999997</v>
      </c>
      <c r="H25" s="75">
        <v>16.713999999999999</v>
      </c>
      <c r="I25" s="75">
        <v>7.5590000000000002</v>
      </c>
    </row>
    <row r="26" spans="1:9" ht="14.25" customHeight="1" x14ac:dyDescent="0.25">
      <c r="A26" s="113">
        <v>14</v>
      </c>
      <c r="B26" s="156"/>
      <c r="C26" s="119" t="s">
        <v>147</v>
      </c>
      <c r="D26" s="119" t="s">
        <v>148</v>
      </c>
      <c r="E26" s="75">
        <v>5.2519999999999998</v>
      </c>
      <c r="F26" s="75">
        <f t="shared" si="0"/>
        <v>5.2469999999999999</v>
      </c>
      <c r="G26" s="75">
        <v>5.2469999999999999</v>
      </c>
      <c r="H26" s="75">
        <v>1.2070000000000001</v>
      </c>
      <c r="I26" s="75"/>
    </row>
    <row r="27" spans="1:9" ht="14.25" customHeight="1" x14ac:dyDescent="0.25">
      <c r="A27" s="113">
        <v>15</v>
      </c>
      <c r="B27" s="156"/>
      <c r="C27" s="119" t="s">
        <v>10</v>
      </c>
      <c r="D27" s="119" t="s">
        <v>79</v>
      </c>
      <c r="E27" s="75">
        <v>2.2999999999999998</v>
      </c>
      <c r="F27" s="75">
        <f t="shared" si="0"/>
        <v>2.2240000000000002</v>
      </c>
      <c r="G27" s="75">
        <v>2.2240000000000002</v>
      </c>
      <c r="H27" s="75"/>
      <c r="I27" s="75"/>
    </row>
    <row r="28" spans="1:9" ht="30.75" customHeight="1" x14ac:dyDescent="0.25">
      <c r="A28" s="113">
        <v>16</v>
      </c>
      <c r="B28" s="156"/>
      <c r="C28" s="119" t="s">
        <v>151</v>
      </c>
      <c r="D28" s="119" t="s">
        <v>152</v>
      </c>
      <c r="E28" s="75">
        <v>19.619</v>
      </c>
      <c r="F28" s="75">
        <f t="shared" si="0"/>
        <v>16.411000000000001</v>
      </c>
      <c r="G28" s="75">
        <v>16.411000000000001</v>
      </c>
      <c r="H28" s="75">
        <v>9.3089999999999993</v>
      </c>
      <c r="I28" s="75"/>
    </row>
    <row r="29" spans="1:9" ht="17.25" customHeight="1" x14ac:dyDescent="0.25">
      <c r="A29" s="113">
        <v>17</v>
      </c>
      <c r="B29" s="192" t="s">
        <v>157</v>
      </c>
      <c r="C29" s="186" t="s">
        <v>7</v>
      </c>
      <c r="D29" s="133" t="s">
        <v>156</v>
      </c>
      <c r="E29" s="134">
        <f>SUM(E30:E46)</f>
        <v>8682.1460000000006</v>
      </c>
      <c r="F29" s="134">
        <f>SUM(G29,I29)</f>
        <v>7303.768</v>
      </c>
      <c r="G29" s="134">
        <f>SUM(G30:G46)</f>
        <v>697.55799999999999</v>
      </c>
      <c r="H29" s="134">
        <f t="shared" ref="H29" si="1">SUM(H30:H46)</f>
        <v>44.54</v>
      </c>
      <c r="I29" s="134">
        <f>SUM(I30:I46)</f>
        <v>6606.21</v>
      </c>
    </row>
    <row r="30" spans="1:9" ht="29.25" customHeight="1" x14ac:dyDescent="0.25">
      <c r="A30" s="113" t="s">
        <v>252</v>
      </c>
      <c r="B30" s="193"/>
      <c r="C30" s="188"/>
      <c r="D30" s="21" t="s">
        <v>274</v>
      </c>
      <c r="E30" s="75">
        <v>4430.2</v>
      </c>
      <c r="F30" s="75">
        <f t="shared" ref="F30:F35" si="2">SUM(G30,I30)</f>
        <v>3359.6239999999998</v>
      </c>
      <c r="G30" s="135">
        <v>270.90499999999997</v>
      </c>
      <c r="H30" s="135">
        <v>8.3529999999999998</v>
      </c>
      <c r="I30" s="135">
        <v>3088.7190000000001</v>
      </c>
    </row>
    <row r="31" spans="1:9" ht="58.5" customHeight="1" x14ac:dyDescent="0.25">
      <c r="A31" s="113" t="s">
        <v>371</v>
      </c>
      <c r="B31" s="183" t="s">
        <v>157</v>
      </c>
      <c r="C31" s="186" t="s">
        <v>7</v>
      </c>
      <c r="D31" s="21" t="s">
        <v>282</v>
      </c>
      <c r="E31" s="75">
        <v>0</v>
      </c>
      <c r="F31" s="75">
        <f t="shared" si="2"/>
        <v>0</v>
      </c>
      <c r="G31" s="135"/>
      <c r="H31" s="75"/>
      <c r="I31" s="75"/>
    </row>
    <row r="32" spans="1:9" ht="48.75" customHeight="1" x14ac:dyDescent="0.25">
      <c r="A32" s="113" t="s">
        <v>372</v>
      </c>
      <c r="B32" s="184"/>
      <c r="C32" s="187"/>
      <c r="D32" s="21" t="s">
        <v>281</v>
      </c>
      <c r="E32" s="75">
        <v>39</v>
      </c>
      <c r="F32" s="75">
        <f t="shared" si="2"/>
        <v>38.709000000000003</v>
      </c>
      <c r="G32" s="135">
        <v>20.614999999999998</v>
      </c>
      <c r="H32" s="75">
        <v>0.41499999999999998</v>
      </c>
      <c r="I32" s="75">
        <v>18.094000000000001</v>
      </c>
    </row>
    <row r="33" spans="1:9" ht="43.5" customHeight="1" x14ac:dyDescent="0.25">
      <c r="A33" s="113" t="s">
        <v>373</v>
      </c>
      <c r="B33" s="184"/>
      <c r="C33" s="187"/>
      <c r="D33" s="21" t="s">
        <v>251</v>
      </c>
      <c r="E33" s="75">
        <v>5.9999999999999991</v>
      </c>
      <c r="F33" s="75">
        <f t="shared" si="2"/>
        <v>5.9820000000000002</v>
      </c>
      <c r="G33" s="135"/>
      <c r="H33" s="75"/>
      <c r="I33" s="75">
        <v>5.9820000000000002</v>
      </c>
    </row>
    <row r="34" spans="1:9" ht="71.25" customHeight="1" x14ac:dyDescent="0.25">
      <c r="A34" s="113" t="s">
        <v>374</v>
      </c>
      <c r="B34" s="184"/>
      <c r="C34" s="187"/>
      <c r="D34" s="21" t="s">
        <v>313</v>
      </c>
      <c r="E34" s="75">
        <v>0</v>
      </c>
      <c r="F34" s="75">
        <f t="shared" si="2"/>
        <v>0</v>
      </c>
      <c r="G34" s="135"/>
      <c r="H34" s="75"/>
      <c r="I34" s="75"/>
    </row>
    <row r="35" spans="1:9" ht="61.5" customHeight="1" x14ac:dyDescent="0.25">
      <c r="A35" s="113" t="s">
        <v>375</v>
      </c>
      <c r="B35" s="184"/>
      <c r="C35" s="188"/>
      <c r="D35" s="21" t="s">
        <v>314</v>
      </c>
      <c r="E35" s="75">
        <v>257.50000000000006</v>
      </c>
      <c r="F35" s="75">
        <f t="shared" si="2"/>
        <v>247.22399999999999</v>
      </c>
      <c r="G35" s="135">
        <v>1.095</v>
      </c>
      <c r="H35" s="75">
        <v>1.079</v>
      </c>
      <c r="I35" s="75">
        <v>246.12899999999999</v>
      </c>
    </row>
    <row r="36" spans="1:9" ht="45.75" customHeight="1" x14ac:dyDescent="0.25">
      <c r="A36" s="113" t="s">
        <v>376</v>
      </c>
      <c r="B36" s="184"/>
      <c r="C36" s="115" t="s">
        <v>48</v>
      </c>
      <c r="D36" s="182" t="s">
        <v>274</v>
      </c>
      <c r="E36" s="75">
        <v>92.2</v>
      </c>
      <c r="F36" s="75">
        <f t="shared" ref="F36:F57" si="3">SUM(G36,I36)</f>
        <v>35.720999999999997</v>
      </c>
      <c r="G36" s="135">
        <v>35.720999999999997</v>
      </c>
      <c r="H36" s="75">
        <v>34.222000000000001</v>
      </c>
      <c r="I36" s="75"/>
    </row>
    <row r="37" spans="1:9" ht="30.75" customHeight="1" x14ac:dyDescent="0.25">
      <c r="A37" s="113" t="s">
        <v>377</v>
      </c>
      <c r="B37" s="184"/>
      <c r="C37" s="115" t="s">
        <v>143</v>
      </c>
      <c r="D37" s="182"/>
      <c r="E37" s="75">
        <v>81.599999999999994</v>
      </c>
      <c r="F37" s="75">
        <f t="shared" si="3"/>
        <v>69.094999999999999</v>
      </c>
      <c r="G37" s="135">
        <v>69.094999999999999</v>
      </c>
      <c r="H37" s="75"/>
      <c r="I37" s="75"/>
    </row>
    <row r="38" spans="1:9" ht="18.75" customHeight="1" x14ac:dyDescent="0.25">
      <c r="A38" s="112" t="s">
        <v>378</v>
      </c>
      <c r="B38" s="184"/>
      <c r="C38" s="69" t="s">
        <v>53</v>
      </c>
      <c r="D38" s="182"/>
      <c r="E38" s="75">
        <v>133</v>
      </c>
      <c r="F38" s="75">
        <f t="shared" si="3"/>
        <v>132.744</v>
      </c>
      <c r="G38" s="75">
        <v>109.24</v>
      </c>
      <c r="H38" s="75"/>
      <c r="I38" s="75">
        <v>23.504000000000001</v>
      </c>
    </row>
    <row r="39" spans="1:9" ht="40.5" customHeight="1" x14ac:dyDescent="0.25">
      <c r="A39" s="112" t="s">
        <v>448</v>
      </c>
      <c r="B39" s="184"/>
      <c r="C39" s="183" t="s">
        <v>7</v>
      </c>
      <c r="D39" s="119" t="s">
        <v>449</v>
      </c>
      <c r="E39" s="75">
        <v>50</v>
      </c>
      <c r="F39" s="75">
        <f t="shared" si="3"/>
        <v>50</v>
      </c>
      <c r="G39" s="75"/>
      <c r="H39" s="75"/>
      <c r="I39" s="75">
        <v>50</v>
      </c>
    </row>
    <row r="40" spans="1:9" ht="58.5" customHeight="1" x14ac:dyDescent="0.25">
      <c r="A40" s="112" t="s">
        <v>450</v>
      </c>
      <c r="B40" s="184"/>
      <c r="C40" s="185"/>
      <c r="D40" s="119" t="s">
        <v>408</v>
      </c>
      <c r="E40" s="75">
        <v>580</v>
      </c>
      <c r="F40" s="75">
        <f t="shared" si="3"/>
        <v>580</v>
      </c>
      <c r="G40" s="75"/>
      <c r="H40" s="75"/>
      <c r="I40" s="75">
        <v>580</v>
      </c>
    </row>
    <row r="41" spans="1:9" ht="46.5" customHeight="1" x14ac:dyDescent="0.25">
      <c r="A41" s="112" t="s">
        <v>451</v>
      </c>
      <c r="B41" s="139" t="s">
        <v>157</v>
      </c>
      <c r="C41" s="69" t="s">
        <v>7</v>
      </c>
      <c r="D41" s="119" t="s">
        <v>452</v>
      </c>
      <c r="E41" s="75">
        <v>563</v>
      </c>
      <c r="F41" s="75">
        <f t="shared" si="3"/>
        <v>563</v>
      </c>
      <c r="G41" s="75"/>
      <c r="H41" s="75"/>
      <c r="I41" s="75">
        <v>563</v>
      </c>
    </row>
    <row r="42" spans="1:9" ht="64.5" customHeight="1" x14ac:dyDescent="0.25">
      <c r="A42" s="112" t="s">
        <v>453</v>
      </c>
      <c r="B42" s="183" t="s">
        <v>157</v>
      </c>
      <c r="C42" s="69" t="s">
        <v>53</v>
      </c>
      <c r="D42" s="119" t="s">
        <v>416</v>
      </c>
      <c r="E42" s="75">
        <v>202.60000000000002</v>
      </c>
      <c r="F42" s="75">
        <f t="shared" si="3"/>
        <v>202.39400000000001</v>
      </c>
      <c r="G42" s="75">
        <v>166.98699999999999</v>
      </c>
      <c r="H42" s="75"/>
      <c r="I42" s="75">
        <v>35.406999999999996</v>
      </c>
    </row>
    <row r="43" spans="1:9" ht="48" customHeight="1" x14ac:dyDescent="0.25">
      <c r="A43" s="112" t="s">
        <v>454</v>
      </c>
      <c r="B43" s="184"/>
      <c r="C43" s="69" t="s">
        <v>7</v>
      </c>
      <c r="D43" s="119" t="s">
        <v>420</v>
      </c>
      <c r="E43" s="75">
        <v>1941.9</v>
      </c>
      <c r="F43" s="75">
        <f t="shared" si="3"/>
        <v>1936.41</v>
      </c>
      <c r="G43" s="75"/>
      <c r="H43" s="75"/>
      <c r="I43" s="75">
        <v>1936.41</v>
      </c>
    </row>
    <row r="44" spans="1:9" ht="57" customHeight="1" x14ac:dyDescent="0.25">
      <c r="A44" s="112" t="s">
        <v>455</v>
      </c>
      <c r="B44" s="184"/>
      <c r="C44" s="69" t="s">
        <v>7</v>
      </c>
      <c r="D44" s="119" t="s">
        <v>421</v>
      </c>
      <c r="E44" s="75">
        <v>221.7</v>
      </c>
      <c r="F44" s="75">
        <f t="shared" si="3"/>
        <v>0</v>
      </c>
      <c r="G44" s="75"/>
      <c r="H44" s="75"/>
      <c r="I44" s="75"/>
    </row>
    <row r="45" spans="1:9" ht="35.25" customHeight="1" x14ac:dyDescent="0.25">
      <c r="A45" s="112" t="s">
        <v>456</v>
      </c>
      <c r="B45" s="184"/>
      <c r="C45" s="69" t="s">
        <v>7</v>
      </c>
      <c r="D45" s="119" t="s">
        <v>422</v>
      </c>
      <c r="E45" s="75">
        <v>59.5</v>
      </c>
      <c r="F45" s="75">
        <f t="shared" si="3"/>
        <v>58.965000000000003</v>
      </c>
      <c r="G45" s="75"/>
      <c r="H45" s="75"/>
      <c r="I45" s="75">
        <v>58.965000000000003</v>
      </c>
    </row>
    <row r="46" spans="1:9" ht="35.25" customHeight="1" x14ac:dyDescent="0.25">
      <c r="A46" s="112" t="s">
        <v>457</v>
      </c>
      <c r="B46" s="185"/>
      <c r="C46" s="69" t="s">
        <v>7</v>
      </c>
      <c r="D46" s="119" t="s">
        <v>458</v>
      </c>
      <c r="E46" s="75">
        <v>23.946000000000002</v>
      </c>
      <c r="F46" s="75">
        <f t="shared" si="3"/>
        <v>23.9</v>
      </c>
      <c r="G46" s="75">
        <v>23.9</v>
      </c>
      <c r="H46" s="75">
        <v>0.47099999999999997</v>
      </c>
      <c r="I46" s="75"/>
    </row>
    <row r="47" spans="1:9" ht="28.5" customHeight="1" x14ac:dyDescent="0.25">
      <c r="A47" s="113">
        <v>18</v>
      </c>
      <c r="B47" s="191" t="s">
        <v>131</v>
      </c>
      <c r="C47" s="69" t="s">
        <v>48</v>
      </c>
      <c r="D47" s="119" t="s">
        <v>82</v>
      </c>
      <c r="E47" s="75">
        <v>55.760000000000005</v>
      </c>
      <c r="F47" s="75">
        <f t="shared" si="3"/>
        <v>55.76</v>
      </c>
      <c r="G47" s="75">
        <v>55.76</v>
      </c>
      <c r="H47" s="75">
        <v>54.933</v>
      </c>
      <c r="I47" s="75"/>
    </row>
    <row r="48" spans="1:9" ht="24.75" customHeight="1" x14ac:dyDescent="0.25">
      <c r="A48" s="113">
        <v>19</v>
      </c>
      <c r="B48" s="191"/>
      <c r="C48" s="69" t="s">
        <v>7</v>
      </c>
      <c r="D48" s="49" t="s">
        <v>227</v>
      </c>
      <c r="E48" s="100">
        <v>139.80000000000001</v>
      </c>
      <c r="F48" s="75">
        <f t="shared" si="3"/>
        <v>139.77699999999999</v>
      </c>
      <c r="G48" s="75">
        <v>139.77699999999999</v>
      </c>
      <c r="H48" s="75">
        <v>5.3</v>
      </c>
      <c r="I48" s="75"/>
    </row>
    <row r="49" spans="1:10" ht="48.75" customHeight="1" x14ac:dyDescent="0.25">
      <c r="A49" s="113">
        <v>20</v>
      </c>
      <c r="B49" s="122" t="s">
        <v>133</v>
      </c>
      <c r="C49" s="69" t="s">
        <v>7</v>
      </c>
      <c r="D49" s="49" t="s">
        <v>54</v>
      </c>
      <c r="E49" s="100">
        <v>1</v>
      </c>
      <c r="F49" s="75">
        <f t="shared" si="3"/>
        <v>0.997</v>
      </c>
      <c r="G49" s="75">
        <v>0.997</v>
      </c>
      <c r="H49" s="75"/>
      <c r="I49" s="75"/>
    </row>
    <row r="50" spans="1:10" ht="30.75" customHeight="1" x14ac:dyDescent="0.25">
      <c r="A50" s="113">
        <v>21</v>
      </c>
      <c r="B50" s="183" t="s">
        <v>91</v>
      </c>
      <c r="C50" s="115" t="s">
        <v>13</v>
      </c>
      <c r="D50" s="115" t="s">
        <v>119</v>
      </c>
      <c r="E50" s="75">
        <v>47.6</v>
      </c>
      <c r="F50" s="75">
        <f t="shared" si="3"/>
        <v>47.58</v>
      </c>
      <c r="G50" s="75">
        <v>9.1</v>
      </c>
      <c r="H50" s="75">
        <v>9</v>
      </c>
      <c r="I50" s="75">
        <v>38.479999999999997</v>
      </c>
    </row>
    <row r="51" spans="1:10" ht="14.45" customHeight="1" x14ac:dyDescent="0.25">
      <c r="A51" s="113">
        <v>22</v>
      </c>
      <c r="B51" s="184"/>
      <c r="C51" s="115" t="s">
        <v>53</v>
      </c>
      <c r="D51" s="115" t="s">
        <v>85</v>
      </c>
      <c r="E51" s="75">
        <v>3.5</v>
      </c>
      <c r="F51" s="75">
        <f t="shared" si="3"/>
        <v>3.5</v>
      </c>
      <c r="G51" s="75">
        <v>3.5</v>
      </c>
      <c r="H51" s="75">
        <v>3.4</v>
      </c>
      <c r="I51" s="75"/>
    </row>
    <row r="52" spans="1:10" ht="29.25" customHeight="1" x14ac:dyDescent="0.25">
      <c r="A52" s="113">
        <v>23</v>
      </c>
      <c r="B52" s="184"/>
      <c r="C52" s="115" t="s">
        <v>15</v>
      </c>
      <c r="D52" s="115" t="s">
        <v>86</v>
      </c>
      <c r="E52" s="75">
        <v>6.7</v>
      </c>
      <c r="F52" s="75">
        <f t="shared" si="3"/>
        <v>6.7</v>
      </c>
      <c r="G52" s="75">
        <v>6.7</v>
      </c>
      <c r="H52" s="75">
        <v>6.6</v>
      </c>
      <c r="I52" s="75"/>
    </row>
    <row r="53" spans="1:10" ht="13.5" customHeight="1" x14ac:dyDescent="0.25">
      <c r="A53" s="113">
        <v>24</v>
      </c>
      <c r="B53" s="184"/>
      <c r="C53" s="115" t="s">
        <v>29</v>
      </c>
      <c r="D53" s="115" t="s">
        <v>87</v>
      </c>
      <c r="E53" s="75">
        <v>1.1000000000000001</v>
      </c>
      <c r="F53" s="75">
        <f t="shared" si="3"/>
        <v>1.1000000000000001</v>
      </c>
      <c r="G53" s="75">
        <v>1.1000000000000001</v>
      </c>
      <c r="H53" s="75">
        <v>1.1000000000000001</v>
      </c>
      <c r="I53" s="75"/>
    </row>
    <row r="54" spans="1:10" ht="14.45" customHeight="1" x14ac:dyDescent="0.25">
      <c r="A54" s="113">
        <v>25</v>
      </c>
      <c r="B54" s="185"/>
      <c r="C54" s="115" t="s">
        <v>51</v>
      </c>
      <c r="D54" s="115" t="s">
        <v>88</v>
      </c>
      <c r="E54" s="75">
        <v>1.2</v>
      </c>
      <c r="F54" s="75">
        <f t="shared" si="3"/>
        <v>1.2</v>
      </c>
      <c r="G54" s="75">
        <v>1.2</v>
      </c>
      <c r="H54" s="75">
        <v>1.2</v>
      </c>
      <c r="I54" s="75"/>
    </row>
    <row r="55" spans="1:10" ht="28.5" customHeight="1" x14ac:dyDescent="0.25">
      <c r="A55" s="113">
        <v>26</v>
      </c>
      <c r="B55" s="183" t="s">
        <v>91</v>
      </c>
      <c r="C55" s="115" t="s">
        <v>16</v>
      </c>
      <c r="D55" s="115" t="s">
        <v>89</v>
      </c>
      <c r="E55" s="75">
        <v>1.6</v>
      </c>
      <c r="F55" s="75">
        <f t="shared" si="3"/>
        <v>1.6</v>
      </c>
      <c r="G55" s="75">
        <v>1.6</v>
      </c>
      <c r="H55" s="75">
        <v>1.6</v>
      </c>
      <c r="I55" s="75"/>
    </row>
    <row r="56" spans="1:10" ht="14.45" customHeight="1" x14ac:dyDescent="0.25">
      <c r="A56" s="113">
        <v>27</v>
      </c>
      <c r="B56" s="185"/>
      <c r="C56" s="115" t="s">
        <v>59</v>
      </c>
      <c r="D56" s="115" t="s">
        <v>90</v>
      </c>
      <c r="E56" s="75">
        <v>1.8</v>
      </c>
      <c r="F56" s="75">
        <f t="shared" si="3"/>
        <v>1.8</v>
      </c>
      <c r="G56" s="75">
        <v>1.8</v>
      </c>
      <c r="H56" s="75">
        <v>1.8</v>
      </c>
      <c r="I56" s="75"/>
    </row>
    <row r="57" spans="1:10" ht="38.25" customHeight="1" x14ac:dyDescent="0.25">
      <c r="A57" s="113">
        <v>28</v>
      </c>
      <c r="B57" s="122" t="s">
        <v>83</v>
      </c>
      <c r="C57" s="69" t="s">
        <v>236</v>
      </c>
      <c r="D57" s="119" t="s">
        <v>235</v>
      </c>
      <c r="E57" s="75">
        <v>19.899999999999999</v>
      </c>
      <c r="F57" s="75">
        <f t="shared" si="3"/>
        <v>19.899999999999999</v>
      </c>
      <c r="G57" s="75">
        <v>19.899999999999999</v>
      </c>
      <c r="H57" s="75">
        <v>19.600000000000001</v>
      </c>
      <c r="I57" s="75"/>
    </row>
    <row r="58" spans="1:10" ht="70.5" customHeight="1" x14ac:dyDescent="0.25">
      <c r="A58" s="113">
        <v>29</v>
      </c>
      <c r="B58" s="122" t="s">
        <v>102</v>
      </c>
      <c r="C58" s="69" t="s">
        <v>7</v>
      </c>
      <c r="D58" s="119" t="s">
        <v>223</v>
      </c>
      <c r="E58" s="75">
        <v>2620.4</v>
      </c>
      <c r="F58" s="75">
        <f t="shared" ref="F58:F82" si="4">SUM(G58,I58)</f>
        <v>2558.7469999999998</v>
      </c>
      <c r="G58" s="75">
        <v>650.74300000000005</v>
      </c>
      <c r="H58" s="75"/>
      <c r="I58" s="75">
        <v>1908.0039999999999</v>
      </c>
      <c r="J58" s="38"/>
    </row>
    <row r="59" spans="1:10" ht="39" customHeight="1" x14ac:dyDescent="0.25">
      <c r="A59" s="113">
        <v>30</v>
      </c>
      <c r="B59" s="122" t="s">
        <v>83</v>
      </c>
      <c r="C59" s="69" t="s">
        <v>7</v>
      </c>
      <c r="D59" s="119" t="s">
        <v>97</v>
      </c>
      <c r="E59" s="75">
        <v>20.113</v>
      </c>
      <c r="F59" s="75">
        <f t="shared" si="4"/>
        <v>20.113</v>
      </c>
      <c r="G59" s="75">
        <v>20.113</v>
      </c>
      <c r="H59" s="75"/>
      <c r="I59" s="75"/>
      <c r="J59" s="38"/>
    </row>
    <row r="60" spans="1:10" ht="29.25" customHeight="1" x14ac:dyDescent="0.25">
      <c r="A60" s="113">
        <v>31</v>
      </c>
      <c r="B60" s="192" t="s">
        <v>131</v>
      </c>
      <c r="C60" s="69" t="s">
        <v>7</v>
      </c>
      <c r="D60" s="119" t="s">
        <v>445</v>
      </c>
      <c r="E60" s="75">
        <v>437.87900000000002</v>
      </c>
      <c r="F60" s="75">
        <f t="shared" si="4"/>
        <v>437.87599999999998</v>
      </c>
      <c r="G60" s="75">
        <v>437.87599999999998</v>
      </c>
      <c r="H60" s="75"/>
      <c r="I60" s="75"/>
      <c r="J60" s="38"/>
    </row>
    <row r="61" spans="1:10" ht="28.5" customHeight="1" x14ac:dyDescent="0.25">
      <c r="A61" s="113">
        <v>32</v>
      </c>
      <c r="B61" s="193"/>
      <c r="C61" s="69" t="s">
        <v>143</v>
      </c>
      <c r="D61" s="119" t="s">
        <v>170</v>
      </c>
      <c r="E61" s="75">
        <v>4.117</v>
      </c>
      <c r="F61" s="75">
        <f t="shared" si="4"/>
        <v>4.1159999999999997</v>
      </c>
      <c r="G61" s="75">
        <v>4.1159999999999997</v>
      </c>
      <c r="H61" s="75">
        <v>4.0659999999999998</v>
      </c>
      <c r="I61" s="75"/>
      <c r="J61" s="38"/>
    </row>
    <row r="62" spans="1:10" ht="16.5" customHeight="1" x14ac:dyDescent="0.25">
      <c r="A62" s="113">
        <v>33</v>
      </c>
      <c r="B62" s="197" t="s">
        <v>38</v>
      </c>
      <c r="C62" s="69" t="s">
        <v>7</v>
      </c>
      <c r="D62" s="119" t="s">
        <v>136</v>
      </c>
      <c r="E62" s="75">
        <v>0</v>
      </c>
      <c r="F62" s="75">
        <f t="shared" si="4"/>
        <v>0</v>
      </c>
      <c r="G62" s="75"/>
      <c r="H62" s="75"/>
      <c r="I62" s="75"/>
      <c r="J62" s="38"/>
    </row>
    <row r="63" spans="1:10" ht="31.5" customHeight="1" x14ac:dyDescent="0.25">
      <c r="A63" s="113">
        <v>34</v>
      </c>
      <c r="B63" s="198"/>
      <c r="C63" s="69" t="s">
        <v>19</v>
      </c>
      <c r="D63" s="119" t="s">
        <v>103</v>
      </c>
      <c r="E63" s="75">
        <v>8.6180000000000003</v>
      </c>
      <c r="F63" s="75">
        <f t="shared" si="4"/>
        <v>8.6180000000000003</v>
      </c>
      <c r="G63" s="75">
        <v>8.6180000000000003</v>
      </c>
      <c r="H63" s="75">
        <v>8.4760000000000009</v>
      </c>
      <c r="I63" s="75"/>
      <c r="J63" s="38"/>
    </row>
    <row r="64" spans="1:10" ht="15.75" customHeight="1" x14ac:dyDescent="0.25">
      <c r="A64" s="113">
        <v>35</v>
      </c>
      <c r="B64" s="199"/>
      <c r="C64" s="69" t="s">
        <v>22</v>
      </c>
      <c r="D64" s="119" t="s">
        <v>106</v>
      </c>
      <c r="E64" s="75">
        <v>6.0570000000000004</v>
      </c>
      <c r="F64" s="75">
        <f t="shared" si="4"/>
        <v>6.0570000000000004</v>
      </c>
      <c r="G64" s="75">
        <v>6.0570000000000004</v>
      </c>
      <c r="H64" s="75">
        <v>5.9480000000000004</v>
      </c>
      <c r="I64" s="75"/>
      <c r="J64" s="38"/>
    </row>
    <row r="65" spans="1:10" ht="45.75" customHeight="1" x14ac:dyDescent="0.25">
      <c r="A65" s="113">
        <v>36</v>
      </c>
      <c r="B65" s="122" t="s">
        <v>83</v>
      </c>
      <c r="C65" s="69" t="s">
        <v>228</v>
      </c>
      <c r="D65" s="119" t="s">
        <v>304</v>
      </c>
      <c r="E65" s="75">
        <v>793.8</v>
      </c>
      <c r="F65" s="75">
        <f t="shared" si="4"/>
        <v>793.8</v>
      </c>
      <c r="G65" s="75"/>
      <c r="H65" s="75"/>
      <c r="I65" s="75">
        <v>793.8</v>
      </c>
      <c r="J65" s="38"/>
    </row>
    <row r="66" spans="1:10" ht="58.5" customHeight="1" x14ac:dyDescent="0.25">
      <c r="A66" s="113">
        <v>37</v>
      </c>
      <c r="B66" s="124" t="s">
        <v>38</v>
      </c>
      <c r="C66" s="69" t="s">
        <v>7</v>
      </c>
      <c r="D66" s="119" t="s">
        <v>446</v>
      </c>
      <c r="E66" s="75">
        <v>15.2</v>
      </c>
      <c r="F66" s="75">
        <f t="shared" si="4"/>
        <v>15.2</v>
      </c>
      <c r="G66" s="75">
        <v>15.2</v>
      </c>
      <c r="H66" s="75"/>
      <c r="I66" s="75"/>
      <c r="J66" s="38"/>
    </row>
    <row r="67" spans="1:10" ht="37.5" customHeight="1" x14ac:dyDescent="0.25">
      <c r="A67" s="113">
        <v>38</v>
      </c>
      <c r="B67" s="124" t="s">
        <v>131</v>
      </c>
      <c r="C67" s="69" t="s">
        <v>7</v>
      </c>
      <c r="D67" s="119" t="s">
        <v>447</v>
      </c>
      <c r="E67" s="75">
        <v>125.703</v>
      </c>
      <c r="F67" s="75">
        <f t="shared" si="4"/>
        <v>125.703</v>
      </c>
      <c r="G67" s="75">
        <v>125.703</v>
      </c>
      <c r="H67" s="75"/>
      <c r="I67" s="75"/>
      <c r="J67" s="38"/>
    </row>
    <row r="68" spans="1:10" ht="61.5" customHeight="1" x14ac:dyDescent="0.25">
      <c r="A68" s="113">
        <v>39</v>
      </c>
      <c r="B68" s="140" t="s">
        <v>38</v>
      </c>
      <c r="C68" s="69" t="s">
        <v>20</v>
      </c>
      <c r="D68" s="119" t="s">
        <v>104</v>
      </c>
      <c r="E68" s="75">
        <v>1.7210000000000001</v>
      </c>
      <c r="F68" s="75">
        <f t="shared" si="4"/>
        <v>1.7210000000000001</v>
      </c>
      <c r="G68" s="75">
        <v>1.7210000000000001</v>
      </c>
      <c r="H68" s="75"/>
      <c r="I68" s="75"/>
      <c r="J68" s="38"/>
    </row>
    <row r="69" spans="1:10" ht="33" customHeight="1" x14ac:dyDescent="0.25">
      <c r="A69" s="113">
        <v>40</v>
      </c>
      <c r="B69" s="200" t="s">
        <v>38</v>
      </c>
      <c r="C69" s="69" t="s">
        <v>21</v>
      </c>
      <c r="D69" s="119" t="s">
        <v>105</v>
      </c>
      <c r="E69" s="75">
        <v>0.83099999999999996</v>
      </c>
      <c r="F69" s="75">
        <f t="shared" si="4"/>
        <v>0.83099999999999996</v>
      </c>
      <c r="G69" s="75">
        <v>0.83099999999999996</v>
      </c>
      <c r="H69" s="75"/>
      <c r="I69" s="75"/>
      <c r="J69" s="38"/>
    </row>
    <row r="70" spans="1:10" ht="33" customHeight="1" x14ac:dyDescent="0.25">
      <c r="A70" s="113">
        <v>41</v>
      </c>
      <c r="B70" s="200"/>
      <c r="C70" s="69" t="s">
        <v>23</v>
      </c>
      <c r="D70" s="119" t="s">
        <v>107</v>
      </c>
      <c r="E70" s="75">
        <v>1.639</v>
      </c>
      <c r="F70" s="75">
        <f t="shared" si="4"/>
        <v>1.639</v>
      </c>
      <c r="G70" s="75">
        <v>1.639</v>
      </c>
      <c r="H70" s="75"/>
      <c r="I70" s="75"/>
      <c r="J70" s="38"/>
    </row>
    <row r="71" spans="1:10" ht="53.25" customHeight="1" x14ac:dyDescent="0.25">
      <c r="A71" s="113">
        <v>42</v>
      </c>
      <c r="B71" s="122" t="s">
        <v>131</v>
      </c>
      <c r="C71" s="69" t="s">
        <v>168</v>
      </c>
      <c r="D71" s="119" t="s">
        <v>167</v>
      </c>
      <c r="E71" s="75">
        <v>1.37</v>
      </c>
      <c r="F71" s="75">
        <f t="shared" si="4"/>
        <v>1.37</v>
      </c>
      <c r="G71" s="75">
        <v>1.37</v>
      </c>
      <c r="H71" s="75">
        <v>1.35</v>
      </c>
      <c r="I71" s="75"/>
      <c r="J71" s="38"/>
    </row>
    <row r="72" spans="1:10" ht="57" customHeight="1" x14ac:dyDescent="0.25">
      <c r="A72" s="113">
        <v>43</v>
      </c>
      <c r="B72" s="124" t="s">
        <v>38</v>
      </c>
      <c r="C72" s="69" t="s">
        <v>429</v>
      </c>
      <c r="D72" s="119" t="s">
        <v>430</v>
      </c>
      <c r="E72" s="75">
        <v>10.274000000000001</v>
      </c>
      <c r="F72" s="75">
        <f t="shared" si="4"/>
        <v>9.9719999999999995</v>
      </c>
      <c r="G72" s="75">
        <v>9.9719999999999995</v>
      </c>
      <c r="H72" s="75">
        <v>5.9290000000000003</v>
      </c>
      <c r="I72" s="75"/>
      <c r="J72" s="38"/>
    </row>
    <row r="73" spans="1:10" ht="30.75" customHeight="1" x14ac:dyDescent="0.25">
      <c r="A73" s="113">
        <v>44</v>
      </c>
      <c r="B73" s="192" t="s">
        <v>131</v>
      </c>
      <c r="C73" s="69" t="s">
        <v>7</v>
      </c>
      <c r="D73" s="119" t="s">
        <v>297</v>
      </c>
      <c r="E73" s="75">
        <v>143.72199999999998</v>
      </c>
      <c r="F73" s="75">
        <f t="shared" si="4"/>
        <v>143.721</v>
      </c>
      <c r="G73" s="75">
        <v>143.721</v>
      </c>
      <c r="H73" s="75"/>
      <c r="I73" s="75"/>
      <c r="J73" s="38"/>
    </row>
    <row r="74" spans="1:10" ht="16.5" customHeight="1" x14ac:dyDescent="0.25">
      <c r="A74" s="113">
        <v>45</v>
      </c>
      <c r="B74" s="193"/>
      <c r="C74" s="69" t="s">
        <v>7</v>
      </c>
      <c r="D74" s="119" t="s">
        <v>322</v>
      </c>
      <c r="E74" s="75">
        <v>106.782</v>
      </c>
      <c r="F74" s="75">
        <f t="shared" si="4"/>
        <v>106.782</v>
      </c>
      <c r="G74" s="75">
        <v>106.782</v>
      </c>
      <c r="H74" s="75"/>
      <c r="I74" s="75"/>
      <c r="J74" s="38"/>
    </row>
    <row r="75" spans="1:10" ht="15" customHeight="1" x14ac:dyDescent="0.25">
      <c r="A75" s="155" t="s">
        <v>111</v>
      </c>
      <c r="B75" s="155"/>
      <c r="C75" s="155"/>
      <c r="D75" s="155"/>
      <c r="E75" s="75">
        <f>SUM(E13:E28)+E62+E63+E64+E66+E68+E69+E70+E72</f>
        <v>1037.8110000000001</v>
      </c>
      <c r="F75" s="75">
        <f t="shared" si="4"/>
        <v>1011.615</v>
      </c>
      <c r="G75" s="75">
        <f>SUM(G13:G28)+G62+G63+G64+G66+G68+G69+G70+G72</f>
        <v>977.32</v>
      </c>
      <c r="H75" s="75">
        <f>SUM(H13:H28)+H62+H63+H64+H66+H68+H69+H70+H72</f>
        <v>542.14399999999989</v>
      </c>
      <c r="I75" s="75">
        <f>SUM(I13:I28)+I62+I63+I64+I66+I68+I69+I70+I72</f>
        <v>34.295000000000002</v>
      </c>
      <c r="J75" s="37">
        <f>SUM(J13:J16)</f>
        <v>0</v>
      </c>
    </row>
    <row r="76" spans="1:10" ht="15" customHeight="1" x14ac:dyDescent="0.25">
      <c r="A76" s="155" t="s">
        <v>112</v>
      </c>
      <c r="B76" s="155"/>
      <c r="C76" s="155"/>
      <c r="D76" s="155"/>
      <c r="E76" s="75">
        <f>E29</f>
        <v>8682.1460000000006</v>
      </c>
      <c r="F76" s="75">
        <f t="shared" si="4"/>
        <v>7303.768</v>
      </c>
      <c r="G76" s="75">
        <f>G29</f>
        <v>697.55799999999999</v>
      </c>
      <c r="H76" s="75">
        <f>H29</f>
        <v>44.54</v>
      </c>
      <c r="I76" s="75">
        <f>I29</f>
        <v>6606.21</v>
      </c>
      <c r="J76" s="38"/>
    </row>
    <row r="77" spans="1:10" ht="15" customHeight="1" x14ac:dyDescent="0.25">
      <c r="A77" s="155" t="s">
        <v>114</v>
      </c>
      <c r="B77" s="155"/>
      <c r="C77" s="155"/>
      <c r="D77" s="155"/>
      <c r="E77" s="75">
        <f>E47+E48+E60+E61+E67+E71+E73+E74</f>
        <v>1015.133</v>
      </c>
      <c r="F77" s="75">
        <f>SUM(G77,I77)</f>
        <v>1015.105</v>
      </c>
      <c r="G77" s="75">
        <f>G47+G48+G60+G61+G67+G71+G73+G74</f>
        <v>1015.105</v>
      </c>
      <c r="H77" s="75">
        <f>H47+H48+H60+H61+H67+H71+H73+H74</f>
        <v>65.648999999999987</v>
      </c>
      <c r="I77" s="75">
        <f>I47+I48+I60+I61+I67+I71+I73+I74</f>
        <v>0</v>
      </c>
      <c r="J77" s="38"/>
    </row>
    <row r="78" spans="1:10" ht="15" customHeight="1" x14ac:dyDescent="0.25">
      <c r="A78" s="155" t="s">
        <v>115</v>
      </c>
      <c r="B78" s="155"/>
      <c r="C78" s="155"/>
      <c r="D78" s="155"/>
      <c r="E78" s="75">
        <f>E49</f>
        <v>1</v>
      </c>
      <c r="F78" s="75">
        <f>SUM(G78,I78)</f>
        <v>0.997</v>
      </c>
      <c r="G78" s="75">
        <f>G49</f>
        <v>0.997</v>
      </c>
      <c r="H78" s="75">
        <f>H49</f>
        <v>0</v>
      </c>
      <c r="I78" s="75">
        <f>I49</f>
        <v>0</v>
      </c>
      <c r="J78" s="38"/>
    </row>
    <row r="79" spans="1:10" ht="15" customHeight="1" x14ac:dyDescent="0.25">
      <c r="A79" s="155" t="s">
        <v>116</v>
      </c>
      <c r="B79" s="155"/>
      <c r="C79" s="155"/>
      <c r="D79" s="155"/>
      <c r="E79" s="75">
        <f>SUM(E50:E56)</f>
        <v>63.500000000000007</v>
      </c>
      <c r="F79" s="75">
        <f t="shared" si="4"/>
        <v>63.480000000000004</v>
      </c>
      <c r="G79" s="75">
        <f>SUM(G50:G56)</f>
        <v>25.000000000000004</v>
      </c>
      <c r="H79" s="75">
        <f>SUM(H50:H56)</f>
        <v>24.700000000000003</v>
      </c>
      <c r="I79" s="75">
        <f>SUM(I50:I56)</f>
        <v>38.479999999999997</v>
      </c>
      <c r="J79" s="37">
        <f>SUM(J50:J56)</f>
        <v>0</v>
      </c>
    </row>
    <row r="80" spans="1:10" ht="15" customHeight="1" x14ac:dyDescent="0.25">
      <c r="A80" s="155" t="s">
        <v>117</v>
      </c>
      <c r="B80" s="155"/>
      <c r="C80" s="155"/>
      <c r="D80" s="155"/>
      <c r="E80" s="75">
        <f>E57+E59+E65</f>
        <v>833.81299999999999</v>
      </c>
      <c r="F80" s="75">
        <f t="shared" si="4"/>
        <v>833.81299999999999</v>
      </c>
      <c r="G80" s="75">
        <f>G57+G59+G65</f>
        <v>40.012999999999998</v>
      </c>
      <c r="H80" s="75">
        <f>H57+H59+H65</f>
        <v>19.600000000000001</v>
      </c>
      <c r="I80" s="75">
        <f>I57+I59+I65</f>
        <v>793.8</v>
      </c>
      <c r="J80" s="38"/>
    </row>
    <row r="81" spans="1:10" ht="15" customHeight="1" x14ac:dyDescent="0.25">
      <c r="A81" s="155" t="s">
        <v>118</v>
      </c>
      <c r="B81" s="155"/>
      <c r="C81" s="155"/>
      <c r="D81" s="155"/>
      <c r="E81" s="75">
        <f t="shared" ref="E81:J81" si="5">E58</f>
        <v>2620.4</v>
      </c>
      <c r="F81" s="75">
        <f t="shared" si="4"/>
        <v>2558.7469999999998</v>
      </c>
      <c r="G81" s="75">
        <f t="shared" si="5"/>
        <v>650.74300000000005</v>
      </c>
      <c r="H81" s="75">
        <f t="shared" si="5"/>
        <v>0</v>
      </c>
      <c r="I81" s="75">
        <f t="shared" si="5"/>
        <v>1908.0039999999999</v>
      </c>
      <c r="J81" s="37">
        <f t="shared" si="5"/>
        <v>0</v>
      </c>
    </row>
    <row r="82" spans="1:10" ht="15" customHeight="1" x14ac:dyDescent="0.25">
      <c r="A82" s="196" t="s">
        <v>173</v>
      </c>
      <c r="B82" s="196"/>
      <c r="C82" s="196"/>
      <c r="D82" s="196"/>
      <c r="E82" s="76">
        <f>SUM(E75:E81)</f>
        <v>14253.803</v>
      </c>
      <c r="F82" s="76">
        <f t="shared" si="4"/>
        <v>12787.525000000001</v>
      </c>
      <c r="G82" s="76">
        <f>SUM(G75:G81)</f>
        <v>3406.7359999999999</v>
      </c>
      <c r="H82" s="76">
        <f>SUM(H75:H81)</f>
        <v>696.63299999999992</v>
      </c>
      <c r="I82" s="76">
        <f>SUM(I75:I81)</f>
        <v>9380.7890000000007</v>
      </c>
    </row>
  </sheetData>
  <mergeCells count="41">
    <mergeCell ref="B62:B64"/>
    <mergeCell ref="B73:B74"/>
    <mergeCell ref="B47:B48"/>
    <mergeCell ref="B60:B61"/>
    <mergeCell ref="B50:B54"/>
    <mergeCell ref="B55:B56"/>
    <mergeCell ref="B69:B70"/>
    <mergeCell ref="A82:D82"/>
    <mergeCell ref="A76:D76"/>
    <mergeCell ref="A81:D81"/>
    <mergeCell ref="A75:D75"/>
    <mergeCell ref="A79:D79"/>
    <mergeCell ref="A78:D78"/>
    <mergeCell ref="A80:D80"/>
    <mergeCell ref="A77:D77"/>
    <mergeCell ref="F1:I1"/>
    <mergeCell ref="F2:I2"/>
    <mergeCell ref="F3:I3"/>
    <mergeCell ref="C29:C30"/>
    <mergeCell ref="A6:J6"/>
    <mergeCell ref="B13:B28"/>
    <mergeCell ref="C8:C12"/>
    <mergeCell ref="B8:B12"/>
    <mergeCell ref="A8:A12"/>
    <mergeCell ref="B29:B30"/>
    <mergeCell ref="G10:H10"/>
    <mergeCell ref="G11:G12"/>
    <mergeCell ref="H7:I7"/>
    <mergeCell ref="I10:I12"/>
    <mergeCell ref="D14:D16"/>
    <mergeCell ref="H11:H12"/>
    <mergeCell ref="C31:C35"/>
    <mergeCell ref="D36:D38"/>
    <mergeCell ref="B42:B46"/>
    <mergeCell ref="G9:I9"/>
    <mergeCell ref="E8:E12"/>
    <mergeCell ref="F8:I8"/>
    <mergeCell ref="D8:D12"/>
    <mergeCell ref="F9:F12"/>
    <mergeCell ref="C39:C40"/>
    <mergeCell ref="B31:B40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zoomScaleNormal="100" workbookViewId="0">
      <pane xSplit="4" ySplit="12" topLeftCell="E31" activePane="bottomRight" state="frozen"/>
      <selection activeCell="M24" sqref="M24"/>
      <selection pane="topRight" activeCell="M24" sqref="M24"/>
      <selection pane="bottomLeft" activeCell="M24" sqref="M24"/>
      <selection pane="bottomRight" activeCell="M32" sqref="M32"/>
    </sheetView>
  </sheetViews>
  <sheetFormatPr defaultColWidth="9.140625" defaultRowHeight="15" x14ac:dyDescent="0.2"/>
  <cols>
    <col min="1" max="1" width="4" style="110" customWidth="1"/>
    <col min="2" max="2" width="14.85546875" style="110" customWidth="1"/>
    <col min="3" max="3" width="34.7109375" style="110" customWidth="1"/>
    <col min="4" max="4" width="36.28515625" style="110" customWidth="1"/>
    <col min="5" max="5" width="9.42578125" style="110" customWidth="1"/>
    <col min="6" max="7" width="8.42578125" style="110" customWidth="1"/>
    <col min="8" max="8" width="9.28515625" style="110" customWidth="1"/>
    <col min="9" max="9" width="7.28515625" style="110" customWidth="1"/>
    <col min="10" max="16384" width="9.140625" style="110"/>
  </cols>
  <sheetData>
    <row r="1" spans="1:9" ht="12.75" customHeight="1" x14ac:dyDescent="0.2">
      <c r="F1" s="148" t="s">
        <v>186</v>
      </c>
      <c r="G1" s="148"/>
      <c r="H1" s="148"/>
      <c r="I1" s="148"/>
    </row>
    <row r="2" spans="1:9" ht="12.75" customHeight="1" x14ac:dyDescent="0.2">
      <c r="F2" s="148" t="s">
        <v>473</v>
      </c>
      <c r="G2" s="148"/>
      <c r="H2" s="148"/>
      <c r="I2" s="148"/>
    </row>
    <row r="3" spans="1:9" ht="12.75" customHeight="1" x14ac:dyDescent="0.2">
      <c r="F3" s="148" t="s">
        <v>474</v>
      </c>
      <c r="G3" s="148"/>
      <c r="H3" s="148"/>
      <c r="I3" s="148"/>
    </row>
    <row r="4" spans="1:9" ht="15" customHeight="1" x14ac:dyDescent="0.2">
      <c r="F4" s="148" t="s">
        <v>434</v>
      </c>
      <c r="G4" s="148"/>
      <c r="H4" s="148"/>
      <c r="I4" s="148"/>
    </row>
    <row r="5" spans="1:9" ht="8.25" customHeight="1" x14ac:dyDescent="0.2"/>
    <row r="6" spans="1:9" ht="15" customHeight="1" x14ac:dyDescent="0.2">
      <c r="A6" s="179" t="s">
        <v>468</v>
      </c>
      <c r="B6" s="179"/>
      <c r="C6" s="179"/>
      <c r="D6" s="179"/>
      <c r="E6" s="179"/>
      <c r="F6" s="179"/>
      <c r="G6" s="179"/>
      <c r="H6" s="179"/>
      <c r="I6" s="179"/>
    </row>
    <row r="7" spans="1:9" ht="14.25" customHeight="1" x14ac:dyDescent="0.2">
      <c r="H7" s="178" t="s">
        <v>171</v>
      </c>
      <c r="I7" s="178"/>
    </row>
    <row r="8" spans="1:9" ht="15" customHeight="1" x14ac:dyDescent="0.2">
      <c r="A8" s="183" t="s">
        <v>42</v>
      </c>
      <c r="B8" s="183" t="s">
        <v>63</v>
      </c>
      <c r="C8" s="183" t="s">
        <v>74</v>
      </c>
      <c r="D8" s="183" t="s">
        <v>80</v>
      </c>
      <c r="E8" s="192" t="s">
        <v>379</v>
      </c>
      <c r="F8" s="201" t="s">
        <v>431</v>
      </c>
      <c r="G8" s="202"/>
      <c r="H8" s="202"/>
      <c r="I8" s="203"/>
    </row>
    <row r="9" spans="1:9" ht="15.75" customHeight="1" x14ac:dyDescent="0.2">
      <c r="A9" s="184"/>
      <c r="B9" s="184"/>
      <c r="C9" s="184"/>
      <c r="D9" s="184"/>
      <c r="E9" s="206"/>
      <c r="F9" s="183" t="s">
        <v>1</v>
      </c>
      <c r="G9" s="201" t="s">
        <v>2</v>
      </c>
      <c r="H9" s="202"/>
      <c r="I9" s="203"/>
    </row>
    <row r="10" spans="1:9" ht="12.75" customHeight="1" x14ac:dyDescent="0.2">
      <c r="A10" s="184"/>
      <c r="B10" s="184"/>
      <c r="C10" s="184"/>
      <c r="D10" s="184"/>
      <c r="E10" s="206"/>
      <c r="F10" s="184"/>
      <c r="G10" s="201" t="s">
        <v>3</v>
      </c>
      <c r="H10" s="203"/>
      <c r="I10" s="183" t="s">
        <v>4</v>
      </c>
    </row>
    <row r="11" spans="1:9" ht="15" customHeight="1" x14ac:dyDescent="0.2">
      <c r="A11" s="184"/>
      <c r="B11" s="184"/>
      <c r="C11" s="184"/>
      <c r="D11" s="184"/>
      <c r="E11" s="206"/>
      <c r="F11" s="184"/>
      <c r="G11" s="183" t="s">
        <v>5</v>
      </c>
      <c r="H11" s="204" t="s">
        <v>6</v>
      </c>
      <c r="I11" s="184"/>
    </row>
    <row r="12" spans="1:9" ht="11.25" customHeight="1" x14ac:dyDescent="0.2">
      <c r="A12" s="185"/>
      <c r="B12" s="185"/>
      <c r="C12" s="185"/>
      <c r="D12" s="185"/>
      <c r="E12" s="193"/>
      <c r="F12" s="185"/>
      <c r="G12" s="185"/>
      <c r="H12" s="205"/>
      <c r="I12" s="185"/>
    </row>
    <row r="13" spans="1:9" ht="27" customHeight="1" x14ac:dyDescent="0.25">
      <c r="A13" s="113">
        <v>1</v>
      </c>
      <c r="B13" s="183" t="s">
        <v>38</v>
      </c>
      <c r="C13" s="69" t="s">
        <v>174</v>
      </c>
      <c r="D13" s="69" t="s">
        <v>175</v>
      </c>
      <c r="E13" s="56">
        <v>17.2</v>
      </c>
      <c r="F13" s="56">
        <f t="shared" ref="F13:F48" si="0">SUM(G13,I13)</f>
        <v>17.190000000000001</v>
      </c>
      <c r="G13" s="83">
        <v>17.190000000000001</v>
      </c>
      <c r="H13" s="56">
        <v>0.49</v>
      </c>
      <c r="I13" s="56"/>
    </row>
    <row r="14" spans="1:9" ht="14.25" customHeight="1" x14ac:dyDescent="0.25">
      <c r="A14" s="113">
        <v>2</v>
      </c>
      <c r="B14" s="184"/>
      <c r="C14" s="69" t="s">
        <v>233</v>
      </c>
      <c r="D14" s="69" t="s">
        <v>237</v>
      </c>
      <c r="E14" s="56">
        <v>1.7</v>
      </c>
      <c r="F14" s="56">
        <f t="shared" si="0"/>
        <v>1.25</v>
      </c>
      <c r="G14" s="83">
        <v>1.25</v>
      </c>
      <c r="H14" s="56"/>
      <c r="I14" s="56"/>
    </row>
    <row r="15" spans="1:9" ht="28.5" customHeight="1" x14ac:dyDescent="0.25">
      <c r="A15" s="113">
        <v>3</v>
      </c>
      <c r="B15" s="184"/>
      <c r="C15" s="69" t="s">
        <v>234</v>
      </c>
      <c r="D15" s="69" t="s">
        <v>238</v>
      </c>
      <c r="E15" s="56">
        <v>4.8</v>
      </c>
      <c r="F15" s="56">
        <f t="shared" si="0"/>
        <v>3.57</v>
      </c>
      <c r="G15" s="83">
        <v>3.57</v>
      </c>
      <c r="H15" s="56"/>
      <c r="I15" s="56"/>
    </row>
    <row r="16" spans="1:9" ht="28.5" customHeight="1" x14ac:dyDescent="0.25">
      <c r="A16" s="113">
        <v>4</v>
      </c>
      <c r="B16" s="184"/>
      <c r="C16" s="69" t="s">
        <v>61</v>
      </c>
      <c r="D16" s="69" t="s">
        <v>75</v>
      </c>
      <c r="E16" s="56">
        <v>0</v>
      </c>
      <c r="F16" s="56">
        <f t="shared" si="0"/>
        <v>0</v>
      </c>
      <c r="G16" s="83"/>
      <c r="H16" s="56"/>
      <c r="I16" s="56"/>
    </row>
    <row r="17" spans="1:9" ht="14.25" customHeight="1" x14ac:dyDescent="0.25">
      <c r="A17" s="113">
        <v>5</v>
      </c>
      <c r="B17" s="184"/>
      <c r="C17" s="69" t="s">
        <v>149</v>
      </c>
      <c r="D17" s="69" t="s">
        <v>150</v>
      </c>
      <c r="E17" s="56">
        <v>8.8000000000000007</v>
      </c>
      <c r="F17" s="56">
        <f t="shared" si="0"/>
        <v>7.7489999999999997</v>
      </c>
      <c r="G17" s="83">
        <v>7.7489999999999997</v>
      </c>
      <c r="H17" s="56"/>
      <c r="I17" s="56"/>
    </row>
    <row r="18" spans="1:9" ht="14.25" customHeight="1" x14ac:dyDescent="0.25">
      <c r="A18" s="113">
        <v>6</v>
      </c>
      <c r="B18" s="184"/>
      <c r="C18" s="69" t="s">
        <v>26</v>
      </c>
      <c r="D18" s="69" t="s">
        <v>76</v>
      </c>
      <c r="E18" s="56">
        <v>11.6</v>
      </c>
      <c r="F18" s="56">
        <f t="shared" si="0"/>
        <v>10.407</v>
      </c>
      <c r="G18" s="83">
        <v>10.407</v>
      </c>
      <c r="H18" s="56">
        <v>0.64900000000000002</v>
      </c>
      <c r="I18" s="56"/>
    </row>
    <row r="19" spans="1:9" ht="14.25" customHeight="1" x14ac:dyDescent="0.25">
      <c r="A19" s="113">
        <v>7</v>
      </c>
      <c r="B19" s="184"/>
      <c r="C19" s="69" t="s">
        <v>8</v>
      </c>
      <c r="D19" s="69" t="s">
        <v>77</v>
      </c>
      <c r="E19" s="56">
        <v>5</v>
      </c>
      <c r="F19" s="56">
        <f t="shared" si="0"/>
        <v>4.8860000000000001</v>
      </c>
      <c r="G19" s="83">
        <v>4.8860000000000001</v>
      </c>
      <c r="H19" s="56"/>
      <c r="I19" s="56"/>
    </row>
    <row r="20" spans="1:9" ht="14.25" customHeight="1" x14ac:dyDescent="0.25">
      <c r="A20" s="113">
        <v>8</v>
      </c>
      <c r="B20" s="184"/>
      <c r="C20" s="69" t="s">
        <v>9</v>
      </c>
      <c r="D20" s="69" t="s">
        <v>78</v>
      </c>
      <c r="E20" s="56">
        <v>4.0999999999999996</v>
      </c>
      <c r="F20" s="56">
        <f t="shared" si="0"/>
        <v>4.0810000000000004</v>
      </c>
      <c r="G20" s="83">
        <v>4.0810000000000004</v>
      </c>
      <c r="H20" s="56"/>
      <c r="I20" s="56"/>
    </row>
    <row r="21" spans="1:9" ht="14.25" customHeight="1" x14ac:dyDescent="0.25">
      <c r="A21" s="113">
        <v>9</v>
      </c>
      <c r="B21" s="184"/>
      <c r="C21" s="68" t="s">
        <v>140</v>
      </c>
      <c r="D21" s="115" t="s">
        <v>141</v>
      </c>
      <c r="E21" s="56">
        <v>4.7</v>
      </c>
      <c r="F21" s="56">
        <f t="shared" si="0"/>
        <v>4.7</v>
      </c>
      <c r="G21" s="83">
        <v>4.7</v>
      </c>
      <c r="H21" s="56"/>
      <c r="I21" s="56"/>
    </row>
    <row r="22" spans="1:9" ht="14.25" customHeight="1" x14ac:dyDescent="0.25">
      <c r="A22" s="113">
        <v>10</v>
      </c>
      <c r="B22" s="184"/>
      <c r="C22" s="69" t="s">
        <v>147</v>
      </c>
      <c r="D22" s="69" t="s">
        <v>148</v>
      </c>
      <c r="E22" s="56">
        <v>10.199999999999999</v>
      </c>
      <c r="F22" s="56">
        <f t="shared" si="0"/>
        <v>9.0790000000000006</v>
      </c>
      <c r="G22" s="83">
        <v>9.0790000000000006</v>
      </c>
      <c r="H22" s="56"/>
      <c r="I22" s="56"/>
    </row>
    <row r="23" spans="1:9" ht="14.25" customHeight="1" x14ac:dyDescent="0.25">
      <c r="A23" s="113">
        <v>11</v>
      </c>
      <c r="B23" s="184"/>
      <c r="C23" s="69" t="s">
        <v>10</v>
      </c>
      <c r="D23" s="69" t="s">
        <v>79</v>
      </c>
      <c r="E23" s="56">
        <v>3.1</v>
      </c>
      <c r="F23" s="56">
        <f t="shared" si="0"/>
        <v>2.8639999999999999</v>
      </c>
      <c r="G23" s="83">
        <v>2.8639999999999999</v>
      </c>
      <c r="H23" s="56"/>
      <c r="I23" s="56"/>
    </row>
    <row r="24" spans="1:9" ht="27.75" customHeight="1" x14ac:dyDescent="0.25">
      <c r="A24" s="113">
        <v>12</v>
      </c>
      <c r="B24" s="184"/>
      <c r="C24" s="69" t="s">
        <v>151</v>
      </c>
      <c r="D24" s="69" t="s">
        <v>152</v>
      </c>
      <c r="E24" s="56">
        <v>15.6</v>
      </c>
      <c r="F24" s="56">
        <f t="shared" si="0"/>
        <v>14.657999999999999</v>
      </c>
      <c r="G24" s="56">
        <v>14.657999999999999</v>
      </c>
      <c r="H24" s="56">
        <v>0.49</v>
      </c>
      <c r="I24" s="56"/>
    </row>
    <row r="25" spans="1:9" ht="14.25" customHeight="1" x14ac:dyDescent="0.25">
      <c r="A25" s="113">
        <v>13</v>
      </c>
      <c r="B25" s="184"/>
      <c r="C25" s="69" t="s">
        <v>19</v>
      </c>
      <c r="D25" s="69" t="s">
        <v>103</v>
      </c>
      <c r="E25" s="56">
        <v>48.2</v>
      </c>
      <c r="F25" s="56">
        <f t="shared" si="0"/>
        <v>47.664000000000001</v>
      </c>
      <c r="G25" s="83">
        <v>44.231999999999999</v>
      </c>
      <c r="H25" s="56">
        <v>3.1</v>
      </c>
      <c r="I25" s="56">
        <v>3.4319999999999999</v>
      </c>
    </row>
    <row r="26" spans="1:9" ht="14.25" customHeight="1" x14ac:dyDescent="0.25">
      <c r="A26" s="113">
        <v>14</v>
      </c>
      <c r="B26" s="184"/>
      <c r="C26" s="69" t="s">
        <v>20</v>
      </c>
      <c r="D26" s="69" t="s">
        <v>104</v>
      </c>
      <c r="E26" s="56">
        <v>61.3</v>
      </c>
      <c r="F26" s="56">
        <f t="shared" si="0"/>
        <v>60.183999999999997</v>
      </c>
      <c r="G26" s="83">
        <v>60.183999999999997</v>
      </c>
      <c r="H26" s="56">
        <v>4.3499999999999996</v>
      </c>
      <c r="I26" s="56"/>
    </row>
    <row r="27" spans="1:9" ht="14.25" customHeight="1" x14ac:dyDescent="0.25">
      <c r="A27" s="113">
        <v>15</v>
      </c>
      <c r="B27" s="184"/>
      <c r="C27" s="69" t="s">
        <v>21</v>
      </c>
      <c r="D27" s="69" t="s">
        <v>105</v>
      </c>
      <c r="E27" s="56">
        <v>71.099999999999994</v>
      </c>
      <c r="F27" s="56">
        <f t="shared" si="0"/>
        <v>69.554999999999993</v>
      </c>
      <c r="G27" s="83">
        <v>66.454999999999998</v>
      </c>
      <c r="H27" s="56">
        <v>3.7850000000000001</v>
      </c>
      <c r="I27" s="56">
        <v>3.1</v>
      </c>
    </row>
    <row r="28" spans="1:9" ht="14.25" customHeight="1" x14ac:dyDescent="0.25">
      <c r="A28" s="113">
        <v>16</v>
      </c>
      <c r="B28" s="184"/>
      <c r="C28" s="69" t="s">
        <v>22</v>
      </c>
      <c r="D28" s="69" t="s">
        <v>106</v>
      </c>
      <c r="E28" s="56">
        <v>86</v>
      </c>
      <c r="F28" s="56">
        <f t="shared" si="0"/>
        <v>81.548999999999992</v>
      </c>
      <c r="G28" s="83">
        <v>80.688999999999993</v>
      </c>
      <c r="H28" s="56">
        <v>5.5</v>
      </c>
      <c r="I28" s="56">
        <v>0.86</v>
      </c>
    </row>
    <row r="29" spans="1:9" ht="14.25" customHeight="1" x14ac:dyDescent="0.25">
      <c r="A29" s="113">
        <v>17</v>
      </c>
      <c r="B29" s="184"/>
      <c r="C29" s="69" t="s">
        <v>23</v>
      </c>
      <c r="D29" s="69" t="s">
        <v>107</v>
      </c>
      <c r="E29" s="56">
        <v>75.3</v>
      </c>
      <c r="F29" s="56">
        <f t="shared" si="0"/>
        <v>74.656999999999996</v>
      </c>
      <c r="G29" s="83">
        <v>74.656999999999996</v>
      </c>
      <c r="H29" s="56">
        <v>5.2</v>
      </c>
      <c r="I29" s="56"/>
    </row>
    <row r="30" spans="1:9" ht="14.25" customHeight="1" x14ac:dyDescent="0.25">
      <c r="A30" s="113">
        <v>18</v>
      </c>
      <c r="B30" s="184"/>
      <c r="C30" s="69" t="s">
        <v>24</v>
      </c>
      <c r="D30" s="69" t="s">
        <v>108</v>
      </c>
      <c r="E30" s="56">
        <v>101.9</v>
      </c>
      <c r="F30" s="56">
        <f t="shared" si="0"/>
        <v>100.515</v>
      </c>
      <c r="G30" s="83">
        <v>100.515</v>
      </c>
      <c r="H30" s="56">
        <v>7</v>
      </c>
      <c r="I30" s="56"/>
    </row>
    <row r="31" spans="1:9" ht="14.25" customHeight="1" x14ac:dyDescent="0.25">
      <c r="A31" s="113">
        <v>19</v>
      </c>
      <c r="B31" s="184"/>
      <c r="C31" s="69" t="s">
        <v>11</v>
      </c>
      <c r="D31" s="69" t="s">
        <v>109</v>
      </c>
      <c r="E31" s="56">
        <v>65.099999999999994</v>
      </c>
      <c r="F31" s="56">
        <f t="shared" si="0"/>
        <v>52.287999999999997</v>
      </c>
      <c r="G31" s="56">
        <v>39.744</v>
      </c>
      <c r="H31" s="56">
        <v>1.21</v>
      </c>
      <c r="I31" s="56">
        <v>12.544</v>
      </c>
    </row>
    <row r="32" spans="1:9" ht="14.25" customHeight="1" x14ac:dyDescent="0.25">
      <c r="A32" s="113">
        <v>20</v>
      </c>
      <c r="B32" s="184"/>
      <c r="C32" s="69" t="s">
        <v>12</v>
      </c>
      <c r="D32" s="69" t="s">
        <v>110</v>
      </c>
      <c r="E32" s="56">
        <v>12</v>
      </c>
      <c r="F32" s="56">
        <f t="shared" si="0"/>
        <v>10.945</v>
      </c>
      <c r="G32" s="83">
        <v>10.945</v>
      </c>
      <c r="H32" s="56"/>
      <c r="I32" s="56"/>
    </row>
    <row r="33" spans="1:9" ht="14.25" customHeight="1" x14ac:dyDescent="0.25">
      <c r="A33" s="113">
        <v>21</v>
      </c>
      <c r="B33" s="185"/>
      <c r="C33" s="119" t="s">
        <v>142</v>
      </c>
      <c r="D33" s="119" t="s">
        <v>139</v>
      </c>
      <c r="E33" s="56">
        <v>43.7</v>
      </c>
      <c r="F33" s="56">
        <f t="shared" si="0"/>
        <v>37.536000000000001</v>
      </c>
      <c r="G33" s="83">
        <v>37.536000000000001</v>
      </c>
      <c r="H33" s="56"/>
      <c r="I33" s="56"/>
    </row>
    <row r="34" spans="1:9" ht="14.25" customHeight="1" x14ac:dyDescent="0.25">
      <c r="A34" s="113">
        <v>22</v>
      </c>
      <c r="B34" s="200" t="s">
        <v>81</v>
      </c>
      <c r="C34" s="115" t="s">
        <v>168</v>
      </c>
      <c r="D34" s="115" t="s">
        <v>167</v>
      </c>
      <c r="E34" s="56">
        <v>14.8</v>
      </c>
      <c r="F34" s="56">
        <f t="shared" si="0"/>
        <v>14.798999999999999</v>
      </c>
      <c r="G34" s="83">
        <v>13.2</v>
      </c>
      <c r="H34" s="83"/>
      <c r="I34" s="83">
        <v>1.599</v>
      </c>
    </row>
    <row r="35" spans="1:9" ht="14.25" customHeight="1" x14ac:dyDescent="0.25">
      <c r="A35" s="113">
        <v>23</v>
      </c>
      <c r="B35" s="200"/>
      <c r="C35" s="115" t="s">
        <v>48</v>
      </c>
      <c r="D35" s="115" t="s">
        <v>82</v>
      </c>
      <c r="E35" s="56">
        <v>34</v>
      </c>
      <c r="F35" s="56">
        <f t="shared" si="0"/>
        <v>32.134999999999998</v>
      </c>
      <c r="G35" s="83">
        <v>32.134999999999998</v>
      </c>
      <c r="H35" s="83"/>
      <c r="I35" s="83"/>
    </row>
    <row r="36" spans="1:9" ht="28.5" customHeight="1" x14ac:dyDescent="0.25">
      <c r="A36" s="113">
        <v>24</v>
      </c>
      <c r="B36" s="200"/>
      <c r="C36" s="69" t="s">
        <v>143</v>
      </c>
      <c r="D36" s="69" t="s">
        <v>170</v>
      </c>
      <c r="E36" s="56">
        <v>10</v>
      </c>
      <c r="F36" s="56">
        <f t="shared" si="0"/>
        <v>8.02</v>
      </c>
      <c r="G36" s="83">
        <v>8.02</v>
      </c>
      <c r="H36" s="83"/>
      <c r="I36" s="83"/>
    </row>
    <row r="37" spans="1:9" ht="28.5" customHeight="1" x14ac:dyDescent="0.25">
      <c r="A37" s="113">
        <v>25</v>
      </c>
      <c r="B37" s="156" t="s">
        <v>91</v>
      </c>
      <c r="C37" s="69" t="s">
        <v>13</v>
      </c>
      <c r="D37" s="69" t="s">
        <v>119</v>
      </c>
      <c r="E37" s="56">
        <v>3</v>
      </c>
      <c r="F37" s="56">
        <f t="shared" si="0"/>
        <v>2.0819999999999999</v>
      </c>
      <c r="G37" s="56">
        <v>2.0819999999999999</v>
      </c>
      <c r="H37" s="56"/>
      <c r="I37" s="56"/>
    </row>
    <row r="38" spans="1:9" ht="28.5" customHeight="1" x14ac:dyDescent="0.25">
      <c r="A38" s="113">
        <v>26</v>
      </c>
      <c r="B38" s="156"/>
      <c r="C38" s="69" t="s">
        <v>165</v>
      </c>
      <c r="D38" s="69" t="s">
        <v>166</v>
      </c>
      <c r="E38" s="56">
        <v>5</v>
      </c>
      <c r="F38" s="56">
        <f t="shared" si="0"/>
        <v>4.867</v>
      </c>
      <c r="G38" s="56">
        <v>4.867</v>
      </c>
      <c r="H38" s="56"/>
      <c r="I38" s="56"/>
    </row>
    <row r="39" spans="1:9" ht="15.75" customHeight="1" x14ac:dyDescent="0.25">
      <c r="A39" s="113">
        <v>27</v>
      </c>
      <c r="B39" s="156"/>
      <c r="C39" s="69" t="s">
        <v>53</v>
      </c>
      <c r="D39" s="69" t="s">
        <v>85</v>
      </c>
      <c r="E39" s="56">
        <v>78.5</v>
      </c>
      <c r="F39" s="56">
        <f t="shared" si="0"/>
        <v>77.585999999999999</v>
      </c>
      <c r="G39" s="56">
        <v>65.117999999999995</v>
      </c>
      <c r="H39" s="56">
        <v>28.1</v>
      </c>
      <c r="I39" s="56">
        <v>12.468</v>
      </c>
    </row>
    <row r="40" spans="1:9" ht="28.5" customHeight="1" x14ac:dyDescent="0.25">
      <c r="A40" s="113">
        <v>28</v>
      </c>
      <c r="B40" s="156"/>
      <c r="C40" s="69" t="s">
        <v>15</v>
      </c>
      <c r="D40" s="69" t="s">
        <v>86</v>
      </c>
      <c r="E40" s="56">
        <v>29</v>
      </c>
      <c r="F40" s="56">
        <f t="shared" si="0"/>
        <v>19.77</v>
      </c>
      <c r="G40" s="56">
        <v>14.77</v>
      </c>
      <c r="H40" s="56"/>
      <c r="I40" s="56">
        <v>5</v>
      </c>
    </row>
    <row r="41" spans="1:9" ht="14.25" customHeight="1" x14ac:dyDescent="0.25">
      <c r="A41" s="113">
        <v>29</v>
      </c>
      <c r="B41" s="156"/>
      <c r="C41" s="69" t="s">
        <v>29</v>
      </c>
      <c r="D41" s="69" t="s">
        <v>87</v>
      </c>
      <c r="E41" s="56">
        <v>0.6</v>
      </c>
      <c r="F41" s="56">
        <f t="shared" si="0"/>
        <v>0.17100000000000001</v>
      </c>
      <c r="G41" s="56">
        <v>0.17100000000000001</v>
      </c>
      <c r="H41" s="56"/>
      <c r="I41" s="56"/>
    </row>
    <row r="42" spans="1:9" ht="14.25" customHeight="1" x14ac:dyDescent="0.25">
      <c r="A42" s="113">
        <v>30</v>
      </c>
      <c r="B42" s="156"/>
      <c r="C42" s="69" t="s">
        <v>51</v>
      </c>
      <c r="D42" s="69" t="s">
        <v>88</v>
      </c>
      <c r="E42" s="56">
        <v>4.2</v>
      </c>
      <c r="F42" s="56">
        <f t="shared" si="0"/>
        <v>3.8849999999999998</v>
      </c>
      <c r="G42" s="56">
        <v>3.8849999999999998</v>
      </c>
      <c r="H42" s="56"/>
      <c r="I42" s="56"/>
    </row>
    <row r="43" spans="1:9" ht="14.25" customHeight="1" x14ac:dyDescent="0.25">
      <c r="A43" s="113">
        <v>31</v>
      </c>
      <c r="B43" s="156"/>
      <c r="C43" s="69" t="s">
        <v>16</v>
      </c>
      <c r="D43" s="69" t="s">
        <v>89</v>
      </c>
      <c r="E43" s="56">
        <v>11.1</v>
      </c>
      <c r="F43" s="56">
        <f t="shared" si="0"/>
        <v>10.646000000000001</v>
      </c>
      <c r="G43" s="56">
        <v>10.646000000000001</v>
      </c>
      <c r="H43" s="56"/>
      <c r="I43" s="56"/>
    </row>
    <row r="44" spans="1:9" ht="14.25" customHeight="1" x14ac:dyDescent="0.25">
      <c r="A44" s="113">
        <v>32</v>
      </c>
      <c r="B44" s="156"/>
      <c r="C44" s="69" t="s">
        <v>59</v>
      </c>
      <c r="D44" s="69" t="s">
        <v>90</v>
      </c>
      <c r="E44" s="56">
        <v>10.6</v>
      </c>
      <c r="F44" s="56">
        <f t="shared" si="0"/>
        <v>4.0439999999999996</v>
      </c>
      <c r="G44" s="56">
        <v>4.0439999999999996</v>
      </c>
      <c r="H44" s="56"/>
      <c r="I44" s="56"/>
    </row>
    <row r="45" spans="1:9" ht="31.5" customHeight="1" x14ac:dyDescent="0.25">
      <c r="A45" s="113">
        <v>33</v>
      </c>
      <c r="B45" s="197" t="s">
        <v>83</v>
      </c>
      <c r="C45" s="69" t="s">
        <v>236</v>
      </c>
      <c r="D45" s="69" t="s">
        <v>235</v>
      </c>
      <c r="E45" s="56">
        <v>2.5</v>
      </c>
      <c r="F45" s="56">
        <f t="shared" si="0"/>
        <v>0.54600000000000004</v>
      </c>
      <c r="G45" s="56">
        <v>0.54600000000000004</v>
      </c>
      <c r="H45" s="56"/>
      <c r="I45" s="56"/>
    </row>
    <row r="46" spans="1:9" ht="18" customHeight="1" x14ac:dyDescent="0.25">
      <c r="A46" s="113">
        <v>34</v>
      </c>
      <c r="B46" s="198"/>
      <c r="C46" s="186" t="s">
        <v>7</v>
      </c>
      <c r="D46" s="69" t="s">
        <v>97</v>
      </c>
      <c r="E46" s="56">
        <v>177.3</v>
      </c>
      <c r="F46" s="56">
        <f>SUM(G46,I46)</f>
        <v>156.369</v>
      </c>
      <c r="G46" s="56">
        <v>156.369</v>
      </c>
      <c r="H46" s="56"/>
      <c r="I46" s="56"/>
    </row>
    <row r="47" spans="1:9" ht="18" customHeight="1" x14ac:dyDescent="0.25">
      <c r="A47" s="125">
        <v>35</v>
      </c>
      <c r="B47" s="198"/>
      <c r="C47" s="187"/>
      <c r="D47" s="65" t="s">
        <v>229</v>
      </c>
      <c r="E47" s="101">
        <v>13.5</v>
      </c>
      <c r="F47" s="102">
        <f>SUM(G47,I47)</f>
        <v>9.9860000000000007</v>
      </c>
      <c r="G47" s="101">
        <v>9.4830000000000005</v>
      </c>
      <c r="H47" s="101"/>
      <c r="I47" s="142">
        <v>0.503</v>
      </c>
    </row>
    <row r="48" spans="1:9" ht="45.75" customHeight="1" x14ac:dyDescent="0.25">
      <c r="A48" s="113">
        <v>36</v>
      </c>
      <c r="B48" s="130" t="s">
        <v>38</v>
      </c>
      <c r="C48" s="69" t="s">
        <v>429</v>
      </c>
      <c r="D48" s="69" t="s">
        <v>430</v>
      </c>
      <c r="E48" s="56">
        <v>10.4</v>
      </c>
      <c r="F48" s="56">
        <f t="shared" si="0"/>
        <v>6.2309999999999999</v>
      </c>
      <c r="G48" s="56">
        <v>6.2309999999999999</v>
      </c>
      <c r="H48" s="56"/>
      <c r="I48" s="56"/>
    </row>
    <row r="49" spans="1:9" ht="15" customHeight="1" x14ac:dyDescent="0.25">
      <c r="A49" s="156" t="s">
        <v>111</v>
      </c>
      <c r="B49" s="156"/>
      <c r="C49" s="156"/>
      <c r="D49" s="156"/>
      <c r="E49" s="74">
        <f>SUM(E13:E33)+E48</f>
        <v>661.80000000000007</v>
      </c>
      <c r="F49" s="56">
        <f>SUM(G49,I49)</f>
        <v>621.55800000000011</v>
      </c>
      <c r="G49" s="56">
        <f>SUM(G13:G33)+G48</f>
        <v>601.62200000000007</v>
      </c>
      <c r="H49" s="56">
        <f t="shared" ref="H49:I49" si="1">SUM(H13:H33)+H48</f>
        <v>31.774000000000001</v>
      </c>
      <c r="I49" s="56">
        <f t="shared" si="1"/>
        <v>19.936</v>
      </c>
    </row>
    <row r="50" spans="1:9" ht="15" customHeight="1" x14ac:dyDescent="0.25">
      <c r="A50" s="156" t="s">
        <v>114</v>
      </c>
      <c r="B50" s="156"/>
      <c r="C50" s="156"/>
      <c r="D50" s="156"/>
      <c r="E50" s="74">
        <f>SUM(E34:E36)</f>
        <v>58.8</v>
      </c>
      <c r="F50" s="56">
        <f>SUM(G50,I50)</f>
        <v>54.953999999999986</v>
      </c>
      <c r="G50" s="56">
        <f>SUM(G34:G36)</f>
        <v>53.35499999999999</v>
      </c>
      <c r="H50" s="56">
        <f>SUM(H34:H36)</f>
        <v>0</v>
      </c>
      <c r="I50" s="56">
        <f>SUM(I34:I36)</f>
        <v>1.599</v>
      </c>
    </row>
    <row r="51" spans="1:9" ht="15" customHeight="1" x14ac:dyDescent="0.25">
      <c r="A51" s="156" t="s">
        <v>116</v>
      </c>
      <c r="B51" s="156"/>
      <c r="C51" s="156"/>
      <c r="D51" s="156"/>
      <c r="E51" s="74">
        <f>SUM(E37:E44)</f>
        <v>142</v>
      </c>
      <c r="F51" s="56">
        <f>SUM(G51,I51)</f>
        <v>123.051</v>
      </c>
      <c r="G51" s="56">
        <f>SUM(G37:G44)</f>
        <v>105.583</v>
      </c>
      <c r="H51" s="56">
        <f>SUM(H37:H44)</f>
        <v>28.1</v>
      </c>
      <c r="I51" s="56">
        <f>SUM(I37:I44)</f>
        <v>17.468</v>
      </c>
    </row>
    <row r="52" spans="1:9" ht="15" customHeight="1" x14ac:dyDescent="0.25">
      <c r="A52" s="156" t="s">
        <v>117</v>
      </c>
      <c r="B52" s="156"/>
      <c r="C52" s="156"/>
      <c r="D52" s="156"/>
      <c r="E52" s="74">
        <f>SUM(E45:E47)</f>
        <v>193.3</v>
      </c>
      <c r="F52" s="56">
        <f>SUM(G52,I52)</f>
        <v>166.90099999999998</v>
      </c>
      <c r="G52" s="56">
        <f>SUM(G45:G47)</f>
        <v>166.398</v>
      </c>
      <c r="H52" s="56">
        <f>SUM(H45:H47)</f>
        <v>0</v>
      </c>
      <c r="I52" s="56">
        <f>SUM(I45:I47)</f>
        <v>0.503</v>
      </c>
    </row>
    <row r="53" spans="1:9" ht="15" customHeight="1" x14ac:dyDescent="0.2">
      <c r="A53" s="180" t="s">
        <v>173</v>
      </c>
      <c r="B53" s="180"/>
      <c r="C53" s="180"/>
      <c r="D53" s="180"/>
      <c r="E53" s="132">
        <f>SUM(E49+E50+E51+E52)</f>
        <v>1055.9000000000001</v>
      </c>
      <c r="F53" s="72">
        <f>G53+I53</f>
        <v>966.46400000000006</v>
      </c>
      <c r="G53" s="72">
        <f>SUM(G49+G50+G51+G52)</f>
        <v>926.95800000000008</v>
      </c>
      <c r="H53" s="72">
        <f>SUM(H49+H50+H51+H52)</f>
        <v>59.874000000000002</v>
      </c>
      <c r="I53" s="72">
        <f>SUM(I49+I50+I51+I52)</f>
        <v>39.506</v>
      </c>
    </row>
    <row r="55" spans="1:9" x14ac:dyDescent="0.2">
      <c r="G55" s="16"/>
      <c r="H55" s="16"/>
      <c r="I55" s="16"/>
    </row>
    <row r="56" spans="1:9" x14ac:dyDescent="0.2">
      <c r="F56" s="16"/>
      <c r="G56" s="16"/>
      <c r="H56" s="16"/>
      <c r="I56" s="16"/>
    </row>
    <row r="57" spans="1:9" x14ac:dyDescent="0.2">
      <c r="F57" s="16"/>
      <c r="G57" s="16"/>
      <c r="H57" s="16"/>
      <c r="I57" s="16"/>
    </row>
    <row r="58" spans="1:9" x14ac:dyDescent="0.2">
      <c r="G58" s="16"/>
    </row>
    <row r="59" spans="1:9" x14ac:dyDescent="0.2">
      <c r="F59" s="16"/>
      <c r="G59" s="16"/>
      <c r="H59" s="16"/>
      <c r="I59" s="16"/>
    </row>
  </sheetData>
  <mergeCells count="28">
    <mergeCell ref="F9:F12"/>
    <mergeCell ref="A49:D49"/>
    <mergeCell ref="A50:D50"/>
    <mergeCell ref="A51:D51"/>
    <mergeCell ref="E8:E12"/>
    <mergeCell ref="F8:I8"/>
    <mergeCell ref="D8:D12"/>
    <mergeCell ref="C8:C12"/>
    <mergeCell ref="B8:B12"/>
    <mergeCell ref="A8:A12"/>
    <mergeCell ref="B13:B33"/>
    <mergeCell ref="A53:D53"/>
    <mergeCell ref="B34:B36"/>
    <mergeCell ref="B37:B44"/>
    <mergeCell ref="A52:D52"/>
    <mergeCell ref="B45:B47"/>
    <mergeCell ref="C46:C47"/>
    <mergeCell ref="F1:I1"/>
    <mergeCell ref="F2:I2"/>
    <mergeCell ref="F3:I3"/>
    <mergeCell ref="F4:I4"/>
    <mergeCell ref="A6:I6"/>
    <mergeCell ref="H7:I7"/>
    <mergeCell ref="G9:I9"/>
    <mergeCell ref="G10:H10"/>
    <mergeCell ref="I10:I12"/>
    <mergeCell ref="G11:G12"/>
    <mergeCell ref="H11:H12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xSplit="4" ySplit="12" topLeftCell="E22" activePane="bottomRight" state="frozen"/>
      <selection activeCell="H21" sqref="H21"/>
      <selection pane="topRight" activeCell="H21" sqref="H21"/>
      <selection pane="bottomLeft" activeCell="H21" sqref="H21"/>
      <selection pane="bottomRight" activeCell="K24" sqref="K24"/>
    </sheetView>
  </sheetViews>
  <sheetFormatPr defaultColWidth="9.140625" defaultRowHeight="15" x14ac:dyDescent="0.2"/>
  <cols>
    <col min="1" max="1" width="4" style="110" customWidth="1"/>
    <col min="2" max="2" width="17.140625" style="110" customWidth="1"/>
    <col min="3" max="3" width="26.7109375" style="110" customWidth="1"/>
    <col min="4" max="4" width="33.5703125" style="110" customWidth="1"/>
    <col min="5" max="5" width="10.140625" style="110" customWidth="1"/>
    <col min="6" max="6" width="10.28515625" style="110" customWidth="1"/>
    <col min="7" max="7" width="10.42578125" style="110" customWidth="1"/>
    <col min="8" max="8" width="9.28515625" style="110" customWidth="1"/>
    <col min="9" max="9" width="10.28515625" style="110" customWidth="1"/>
    <col min="10" max="16384" width="9.140625" style="110"/>
  </cols>
  <sheetData>
    <row r="1" spans="1:9" ht="13.5" customHeight="1" x14ac:dyDescent="0.2">
      <c r="F1" s="148" t="s">
        <v>186</v>
      </c>
      <c r="G1" s="148"/>
      <c r="H1" s="148"/>
      <c r="I1" s="148"/>
    </row>
    <row r="2" spans="1:9" ht="13.5" customHeight="1" x14ac:dyDescent="0.2">
      <c r="F2" s="149" t="s">
        <v>473</v>
      </c>
      <c r="G2" s="149"/>
      <c r="H2" s="149"/>
      <c r="I2" s="149"/>
    </row>
    <row r="3" spans="1:9" ht="13.5" customHeight="1" x14ac:dyDescent="0.2">
      <c r="F3" s="149" t="s">
        <v>474</v>
      </c>
      <c r="G3" s="149"/>
      <c r="H3" s="149"/>
      <c r="I3" s="149"/>
    </row>
    <row r="4" spans="1:9" ht="16.5" customHeight="1" x14ac:dyDescent="0.2">
      <c r="F4" s="149" t="s">
        <v>464</v>
      </c>
      <c r="G4" s="149"/>
      <c r="H4" s="149"/>
      <c r="I4" s="149"/>
    </row>
    <row r="5" spans="1:9" ht="16.5" customHeight="1" x14ac:dyDescent="0.2">
      <c r="F5" s="111"/>
      <c r="G5" s="111"/>
      <c r="H5" s="111"/>
      <c r="I5" s="111"/>
    </row>
    <row r="6" spans="1:9" ht="13.5" customHeight="1" x14ac:dyDescent="0.2">
      <c r="A6" s="179" t="s">
        <v>469</v>
      </c>
      <c r="B6" s="179"/>
      <c r="C6" s="179"/>
      <c r="D6" s="179"/>
      <c r="E6" s="179"/>
      <c r="F6" s="179"/>
      <c r="G6" s="179"/>
      <c r="H6" s="179"/>
      <c r="I6" s="179"/>
    </row>
    <row r="7" spans="1:9" ht="12.75" customHeight="1" x14ac:dyDescent="0.2">
      <c r="H7" s="178" t="s">
        <v>171</v>
      </c>
      <c r="I7" s="178"/>
    </row>
    <row r="8" spans="1:9" ht="12.75" customHeight="1" x14ac:dyDescent="0.2">
      <c r="A8" s="156" t="s">
        <v>42</v>
      </c>
      <c r="B8" s="156" t="s">
        <v>63</v>
      </c>
      <c r="C8" s="156" t="s">
        <v>74</v>
      </c>
      <c r="D8" s="156" t="s">
        <v>80</v>
      </c>
      <c r="E8" s="156" t="s">
        <v>379</v>
      </c>
      <c r="F8" s="156" t="s">
        <v>431</v>
      </c>
      <c r="G8" s="156"/>
      <c r="H8" s="156"/>
      <c r="I8" s="156"/>
    </row>
    <row r="9" spans="1:9" ht="15.75" customHeight="1" x14ac:dyDescent="0.2">
      <c r="A9" s="156"/>
      <c r="B9" s="156"/>
      <c r="C9" s="156"/>
      <c r="D9" s="156"/>
      <c r="E9" s="156"/>
      <c r="F9" s="156" t="s">
        <v>1</v>
      </c>
      <c r="G9" s="156" t="s">
        <v>2</v>
      </c>
      <c r="H9" s="156"/>
      <c r="I9" s="156"/>
    </row>
    <row r="10" spans="1:9" ht="17.25" customHeight="1" x14ac:dyDescent="0.2">
      <c r="A10" s="156"/>
      <c r="B10" s="156"/>
      <c r="C10" s="156"/>
      <c r="D10" s="156"/>
      <c r="E10" s="156"/>
      <c r="F10" s="156"/>
      <c r="G10" s="156" t="s">
        <v>3</v>
      </c>
      <c r="H10" s="156"/>
      <c r="I10" s="156" t="s">
        <v>4</v>
      </c>
    </row>
    <row r="11" spans="1:9" ht="15" customHeight="1" x14ac:dyDescent="0.2">
      <c r="A11" s="156"/>
      <c r="B11" s="156"/>
      <c r="C11" s="156"/>
      <c r="D11" s="156"/>
      <c r="E11" s="156"/>
      <c r="F11" s="156"/>
      <c r="G11" s="156" t="s">
        <v>5</v>
      </c>
      <c r="H11" s="200" t="s">
        <v>6</v>
      </c>
      <c r="I11" s="156"/>
    </row>
    <row r="12" spans="1:9" ht="15.75" customHeight="1" x14ac:dyDescent="0.2">
      <c r="A12" s="156"/>
      <c r="B12" s="156"/>
      <c r="C12" s="156"/>
      <c r="D12" s="156"/>
      <c r="E12" s="156"/>
      <c r="F12" s="156"/>
      <c r="G12" s="156"/>
      <c r="H12" s="200"/>
      <c r="I12" s="156"/>
    </row>
    <row r="13" spans="1:9" ht="47.25" customHeight="1" x14ac:dyDescent="0.25">
      <c r="A13" s="127">
        <v>1</v>
      </c>
      <c r="B13" s="121" t="s">
        <v>187</v>
      </c>
      <c r="C13" s="126" t="s">
        <v>12</v>
      </c>
      <c r="D13" s="126" t="s">
        <v>301</v>
      </c>
      <c r="E13" s="56">
        <v>1.7</v>
      </c>
      <c r="F13" s="94">
        <f>SUM(G13,I13)</f>
        <v>1.7</v>
      </c>
      <c r="G13" s="94">
        <v>1.7</v>
      </c>
      <c r="H13" s="94"/>
      <c r="I13" s="94"/>
    </row>
    <row r="14" spans="1:9" ht="18" customHeight="1" x14ac:dyDescent="0.25">
      <c r="A14" s="127">
        <v>2</v>
      </c>
      <c r="B14" s="183" t="s">
        <v>157</v>
      </c>
      <c r="C14" s="128" t="s">
        <v>7</v>
      </c>
      <c r="D14" s="183" t="s">
        <v>472</v>
      </c>
      <c r="E14" s="56">
        <v>560.79999999999995</v>
      </c>
      <c r="F14" s="94">
        <f>SUM(G14,I14)</f>
        <v>434.62799999999999</v>
      </c>
      <c r="G14" s="94">
        <v>40.962000000000003</v>
      </c>
      <c r="H14" s="94">
        <v>5.0570000000000004</v>
      </c>
      <c r="I14" s="94">
        <v>393.666</v>
      </c>
    </row>
    <row r="15" spans="1:9" ht="30" customHeight="1" x14ac:dyDescent="0.25">
      <c r="A15" s="127">
        <v>3</v>
      </c>
      <c r="B15" s="184"/>
      <c r="C15" s="128" t="s">
        <v>143</v>
      </c>
      <c r="D15" s="184"/>
      <c r="E15" s="56">
        <v>1.6</v>
      </c>
      <c r="F15" s="94">
        <f t="shared" ref="F15:F41" si="0">SUM(G15,I15)</f>
        <v>1.5489999999999999</v>
      </c>
      <c r="G15" s="94">
        <v>1.5489999999999999</v>
      </c>
      <c r="H15" s="94"/>
      <c r="I15" s="94"/>
    </row>
    <row r="16" spans="1:9" ht="18" customHeight="1" x14ac:dyDescent="0.25">
      <c r="A16" s="127">
        <v>4</v>
      </c>
      <c r="B16" s="184"/>
      <c r="C16" s="128" t="s">
        <v>53</v>
      </c>
      <c r="D16" s="184"/>
      <c r="E16" s="56">
        <v>110.9</v>
      </c>
      <c r="F16" s="94">
        <f t="shared" si="0"/>
        <v>110.91500000000001</v>
      </c>
      <c r="G16" s="94">
        <v>110.91500000000001</v>
      </c>
      <c r="H16" s="94">
        <v>2.0640000000000001</v>
      </c>
      <c r="I16" s="94"/>
    </row>
    <row r="17" spans="1:9" ht="24.75" customHeight="1" x14ac:dyDescent="0.25">
      <c r="A17" s="113">
        <v>5</v>
      </c>
      <c r="B17" s="185"/>
      <c r="C17" s="119" t="s">
        <v>48</v>
      </c>
      <c r="D17" s="185"/>
      <c r="E17" s="56">
        <v>37.799999999999997</v>
      </c>
      <c r="F17" s="136">
        <f t="shared" si="0"/>
        <v>37.811</v>
      </c>
      <c r="G17" s="136">
        <v>37.811</v>
      </c>
      <c r="H17" s="136">
        <v>36.011000000000003</v>
      </c>
      <c r="I17" s="136"/>
    </row>
    <row r="18" spans="1:9" ht="33.75" customHeight="1" x14ac:dyDescent="0.25">
      <c r="A18" s="127">
        <v>6</v>
      </c>
      <c r="B18" s="122" t="s">
        <v>41</v>
      </c>
      <c r="C18" s="183" t="s">
        <v>7</v>
      </c>
      <c r="D18" s="119" t="s">
        <v>177</v>
      </c>
      <c r="E18" s="56">
        <v>77.400000000000006</v>
      </c>
      <c r="F18" s="56">
        <f t="shared" si="0"/>
        <v>22.452000000000002</v>
      </c>
      <c r="G18" s="56">
        <v>22.452000000000002</v>
      </c>
      <c r="H18" s="56"/>
      <c r="I18" s="56"/>
    </row>
    <row r="19" spans="1:9" ht="31.5" customHeight="1" x14ac:dyDescent="0.25">
      <c r="A19" s="127">
        <v>7</v>
      </c>
      <c r="B19" s="183" t="s">
        <v>81</v>
      </c>
      <c r="C19" s="184"/>
      <c r="D19" s="119" t="s">
        <v>232</v>
      </c>
      <c r="E19" s="56">
        <v>99.6</v>
      </c>
      <c r="F19" s="56">
        <f t="shared" si="0"/>
        <v>47</v>
      </c>
      <c r="G19" s="56"/>
      <c r="H19" s="56"/>
      <c r="I19" s="56">
        <v>47</v>
      </c>
    </row>
    <row r="20" spans="1:9" ht="27.75" customHeight="1" x14ac:dyDescent="0.25">
      <c r="A20" s="127">
        <v>8</v>
      </c>
      <c r="B20" s="185"/>
      <c r="C20" s="185"/>
      <c r="D20" s="119" t="s">
        <v>322</v>
      </c>
      <c r="E20" s="56">
        <v>207.6</v>
      </c>
      <c r="F20" s="56">
        <f t="shared" si="0"/>
        <v>207.6</v>
      </c>
      <c r="G20" s="56">
        <v>207.6</v>
      </c>
      <c r="H20" s="56"/>
      <c r="I20" s="56"/>
    </row>
    <row r="21" spans="1:9" ht="30.75" customHeight="1" x14ac:dyDescent="0.25">
      <c r="A21" s="127">
        <v>9</v>
      </c>
      <c r="B21" s="183" t="s">
        <v>133</v>
      </c>
      <c r="C21" s="186" t="s">
        <v>7</v>
      </c>
      <c r="D21" s="119" t="s">
        <v>54</v>
      </c>
      <c r="E21" s="56">
        <v>543.70000000000005</v>
      </c>
      <c r="F21" s="56">
        <f t="shared" si="0"/>
        <v>543.654</v>
      </c>
      <c r="G21" s="56">
        <v>543.654</v>
      </c>
      <c r="H21" s="56"/>
      <c r="I21" s="56"/>
    </row>
    <row r="22" spans="1:9" ht="33" customHeight="1" x14ac:dyDescent="0.25">
      <c r="A22" s="113">
        <v>10</v>
      </c>
      <c r="B22" s="185"/>
      <c r="C22" s="188"/>
      <c r="D22" s="119" t="s">
        <v>178</v>
      </c>
      <c r="E22" s="56">
        <v>86.4</v>
      </c>
      <c r="F22" s="56">
        <f t="shared" si="0"/>
        <v>86.27</v>
      </c>
      <c r="G22" s="56">
        <v>82.72</v>
      </c>
      <c r="H22" s="56"/>
      <c r="I22" s="56">
        <v>3.55</v>
      </c>
    </row>
    <row r="23" spans="1:9" ht="34.5" customHeight="1" x14ac:dyDescent="0.25">
      <c r="A23" s="127">
        <v>11</v>
      </c>
      <c r="B23" s="113" t="s">
        <v>91</v>
      </c>
      <c r="C23" s="119" t="s">
        <v>15</v>
      </c>
      <c r="D23" s="119" t="s">
        <v>302</v>
      </c>
      <c r="E23" s="56">
        <v>21.7</v>
      </c>
      <c r="F23" s="56">
        <f t="shared" si="0"/>
        <v>21.7</v>
      </c>
      <c r="G23" s="56">
        <v>21.7</v>
      </c>
      <c r="H23" s="56"/>
      <c r="I23" s="56"/>
    </row>
    <row r="24" spans="1:9" ht="31.5" customHeight="1" x14ac:dyDescent="0.25">
      <c r="A24" s="127">
        <v>12</v>
      </c>
      <c r="B24" s="184" t="s">
        <v>83</v>
      </c>
      <c r="C24" s="129" t="s">
        <v>7</v>
      </c>
      <c r="D24" s="119" t="s">
        <v>303</v>
      </c>
      <c r="E24" s="56">
        <v>90.4</v>
      </c>
      <c r="F24" s="56">
        <f t="shared" si="0"/>
        <v>90.363</v>
      </c>
      <c r="G24" s="56">
        <v>90.363</v>
      </c>
      <c r="H24" s="56"/>
      <c r="I24" s="56"/>
    </row>
    <row r="25" spans="1:9" ht="33.75" customHeight="1" x14ac:dyDescent="0.25">
      <c r="A25" s="127">
        <v>13</v>
      </c>
      <c r="B25" s="185"/>
      <c r="C25" s="119" t="s">
        <v>228</v>
      </c>
      <c r="D25" s="119" t="s">
        <v>304</v>
      </c>
      <c r="E25" s="56">
        <v>668.2</v>
      </c>
      <c r="F25" s="56">
        <f t="shared" si="0"/>
        <v>668.2</v>
      </c>
      <c r="G25" s="56"/>
      <c r="H25" s="56"/>
      <c r="I25" s="56">
        <v>668.2</v>
      </c>
    </row>
    <row r="26" spans="1:9" ht="18" customHeight="1" x14ac:dyDescent="0.25">
      <c r="A26" s="127">
        <v>14</v>
      </c>
      <c r="B26" s="209" t="s">
        <v>157</v>
      </c>
      <c r="C26" s="119" t="s">
        <v>53</v>
      </c>
      <c r="D26" s="212" t="s">
        <v>190</v>
      </c>
      <c r="E26" s="56">
        <v>0</v>
      </c>
      <c r="F26" s="56">
        <f t="shared" si="0"/>
        <v>0</v>
      </c>
      <c r="G26" s="56"/>
      <c r="H26" s="56"/>
      <c r="I26" s="56"/>
    </row>
    <row r="27" spans="1:9" ht="18" customHeight="1" x14ac:dyDescent="0.25">
      <c r="A27" s="127">
        <v>15</v>
      </c>
      <c r="B27" s="210"/>
      <c r="C27" s="182" t="s">
        <v>7</v>
      </c>
      <c r="D27" s="213"/>
      <c r="E27" s="137">
        <v>174</v>
      </c>
      <c r="F27" s="137">
        <f t="shared" si="0"/>
        <v>173.72399999999999</v>
      </c>
      <c r="G27" s="138">
        <v>4</v>
      </c>
      <c r="H27" s="138"/>
      <c r="I27" s="137">
        <v>169.72399999999999</v>
      </c>
    </row>
    <row r="28" spans="1:9" ht="30" customHeight="1" x14ac:dyDescent="0.25">
      <c r="A28" s="127">
        <v>16</v>
      </c>
      <c r="B28" s="211"/>
      <c r="C28" s="182"/>
      <c r="D28" s="67" t="s">
        <v>275</v>
      </c>
      <c r="E28" s="56">
        <v>3.3</v>
      </c>
      <c r="F28" s="56">
        <f t="shared" si="0"/>
        <v>3.3</v>
      </c>
      <c r="G28" s="56">
        <v>3.3</v>
      </c>
      <c r="H28" s="56"/>
      <c r="I28" s="56"/>
    </row>
    <row r="29" spans="1:9" ht="36.75" customHeight="1" x14ac:dyDescent="0.25">
      <c r="A29" s="127">
        <v>17</v>
      </c>
      <c r="B29" s="141" t="s">
        <v>83</v>
      </c>
      <c r="C29" s="182"/>
      <c r="D29" s="67" t="s">
        <v>98</v>
      </c>
      <c r="E29" s="56">
        <v>48.8</v>
      </c>
      <c r="F29" s="56">
        <f t="shared" si="0"/>
        <v>48.763999999999996</v>
      </c>
      <c r="G29" s="56">
        <v>19.7</v>
      </c>
      <c r="H29" s="56"/>
      <c r="I29" s="56">
        <v>29.064</v>
      </c>
    </row>
    <row r="30" spans="1:9" ht="23.25" customHeight="1" x14ac:dyDescent="0.25">
      <c r="A30" s="113">
        <v>18</v>
      </c>
      <c r="B30" s="207" t="s">
        <v>187</v>
      </c>
      <c r="C30" s="69" t="s">
        <v>26</v>
      </c>
      <c r="D30" s="69" t="s">
        <v>76</v>
      </c>
      <c r="E30" s="56">
        <v>2.5</v>
      </c>
      <c r="F30" s="56">
        <f t="shared" si="0"/>
        <v>2.42</v>
      </c>
      <c r="G30" s="56">
        <v>2.42</v>
      </c>
      <c r="H30" s="56"/>
      <c r="I30" s="56"/>
    </row>
    <row r="31" spans="1:9" ht="23.25" customHeight="1" x14ac:dyDescent="0.25">
      <c r="A31" s="127">
        <v>19</v>
      </c>
      <c r="B31" s="208"/>
      <c r="C31" s="68" t="s">
        <v>140</v>
      </c>
      <c r="D31" s="115" t="s">
        <v>141</v>
      </c>
      <c r="E31" s="56">
        <v>1.5</v>
      </c>
      <c r="F31" s="56">
        <f t="shared" si="0"/>
        <v>1.498</v>
      </c>
      <c r="G31" s="56"/>
      <c r="H31" s="56"/>
      <c r="I31" s="56">
        <v>1.498</v>
      </c>
    </row>
    <row r="32" spans="1:9" ht="37.5" customHeight="1" x14ac:dyDescent="0.25">
      <c r="A32" s="127">
        <v>20</v>
      </c>
      <c r="B32" s="66" t="s">
        <v>81</v>
      </c>
      <c r="C32" s="70" t="s">
        <v>48</v>
      </c>
      <c r="D32" s="70" t="s">
        <v>82</v>
      </c>
      <c r="E32" s="56">
        <v>2.5</v>
      </c>
      <c r="F32" s="56">
        <f t="shared" si="0"/>
        <v>2.5</v>
      </c>
      <c r="G32" s="56">
        <v>2.5</v>
      </c>
      <c r="H32" s="56"/>
      <c r="I32" s="56"/>
    </row>
    <row r="33" spans="1:9" ht="30.75" customHeight="1" x14ac:dyDescent="0.25">
      <c r="A33" s="127">
        <v>21</v>
      </c>
      <c r="B33" s="66" t="s">
        <v>91</v>
      </c>
      <c r="C33" s="70" t="s">
        <v>16</v>
      </c>
      <c r="D33" s="70" t="s">
        <v>89</v>
      </c>
      <c r="E33" s="56">
        <v>6.3</v>
      </c>
      <c r="F33" s="56">
        <f t="shared" si="0"/>
        <v>6.2970000000000006</v>
      </c>
      <c r="G33" s="56">
        <v>2.5</v>
      </c>
      <c r="H33" s="56"/>
      <c r="I33" s="56">
        <v>3.7970000000000002</v>
      </c>
    </row>
    <row r="34" spans="1:9" ht="14.25" customHeight="1" x14ac:dyDescent="0.25">
      <c r="A34" s="201" t="s">
        <v>111</v>
      </c>
      <c r="B34" s="202"/>
      <c r="C34" s="202"/>
      <c r="D34" s="203"/>
      <c r="E34" s="56">
        <f>E13+E30+E31</f>
        <v>5.7</v>
      </c>
      <c r="F34" s="56">
        <f t="shared" si="0"/>
        <v>5.6180000000000003</v>
      </c>
      <c r="G34" s="56">
        <f>G13+G30+G31</f>
        <v>4.12</v>
      </c>
      <c r="H34" s="56">
        <f t="shared" ref="H34:I34" si="1">H13+H30+H31</f>
        <v>0</v>
      </c>
      <c r="I34" s="56">
        <f t="shared" si="1"/>
        <v>1.498</v>
      </c>
    </row>
    <row r="35" spans="1:9" ht="14.25" customHeight="1" x14ac:dyDescent="0.25">
      <c r="A35" s="201" t="s">
        <v>112</v>
      </c>
      <c r="B35" s="202"/>
      <c r="C35" s="202"/>
      <c r="D35" s="203"/>
      <c r="E35" s="56">
        <f>SUM(E14:E17)+E26+E27+E28</f>
        <v>888.39999999999986</v>
      </c>
      <c r="F35" s="56">
        <f t="shared" si="0"/>
        <v>761.92700000000002</v>
      </c>
      <c r="G35" s="56">
        <f>SUM(G14:G17)+G26+G27+G28</f>
        <v>198.53700000000003</v>
      </c>
      <c r="H35" s="56">
        <f t="shared" ref="H35:I35" si="2">SUM(H14:H17)+H26+H27+H28</f>
        <v>43.132000000000005</v>
      </c>
      <c r="I35" s="56">
        <f t="shared" si="2"/>
        <v>563.39</v>
      </c>
    </row>
    <row r="36" spans="1:9" ht="14.25" customHeight="1" x14ac:dyDescent="0.25">
      <c r="A36" s="201" t="s">
        <v>113</v>
      </c>
      <c r="B36" s="202"/>
      <c r="C36" s="202"/>
      <c r="D36" s="203"/>
      <c r="E36" s="56">
        <f>E18</f>
        <v>77.400000000000006</v>
      </c>
      <c r="F36" s="56">
        <f t="shared" si="0"/>
        <v>22.452000000000002</v>
      </c>
      <c r="G36" s="56">
        <f>G18</f>
        <v>22.452000000000002</v>
      </c>
      <c r="H36" s="56">
        <f t="shared" ref="H36:I36" si="3">H18</f>
        <v>0</v>
      </c>
      <c r="I36" s="56">
        <f t="shared" si="3"/>
        <v>0</v>
      </c>
    </row>
    <row r="37" spans="1:9" ht="14.25" customHeight="1" x14ac:dyDescent="0.25">
      <c r="A37" s="201" t="s">
        <v>114</v>
      </c>
      <c r="B37" s="202"/>
      <c r="C37" s="202"/>
      <c r="D37" s="203"/>
      <c r="E37" s="56">
        <f>E19+E20+E32</f>
        <v>309.7</v>
      </c>
      <c r="F37" s="56">
        <f t="shared" si="0"/>
        <v>257.10000000000002</v>
      </c>
      <c r="G37" s="56">
        <f>G19+G20+G32</f>
        <v>210.1</v>
      </c>
      <c r="H37" s="56">
        <f t="shared" ref="H37:I37" si="4">H19+H20+H32</f>
        <v>0</v>
      </c>
      <c r="I37" s="56">
        <f t="shared" si="4"/>
        <v>47</v>
      </c>
    </row>
    <row r="38" spans="1:9" ht="14.25" customHeight="1" x14ac:dyDescent="0.25">
      <c r="A38" s="201" t="s">
        <v>115</v>
      </c>
      <c r="B38" s="202"/>
      <c r="C38" s="202"/>
      <c r="D38" s="203"/>
      <c r="E38" s="56">
        <f>E21+E22</f>
        <v>630.1</v>
      </c>
      <c r="F38" s="56">
        <f t="shared" si="0"/>
        <v>629.92399999999998</v>
      </c>
      <c r="G38" s="56">
        <f>G21+G22</f>
        <v>626.37400000000002</v>
      </c>
      <c r="H38" s="56">
        <f t="shared" ref="H38:I38" si="5">H21+H22</f>
        <v>0</v>
      </c>
      <c r="I38" s="56">
        <f t="shared" si="5"/>
        <v>3.55</v>
      </c>
    </row>
    <row r="39" spans="1:9" ht="14.25" customHeight="1" x14ac:dyDescent="0.25">
      <c r="A39" s="201" t="s">
        <v>116</v>
      </c>
      <c r="B39" s="202"/>
      <c r="C39" s="202"/>
      <c r="D39" s="203"/>
      <c r="E39" s="56">
        <f>E23+E33</f>
        <v>28</v>
      </c>
      <c r="F39" s="56">
        <f t="shared" si="0"/>
        <v>27.997</v>
      </c>
      <c r="G39" s="56">
        <f>G23+G33</f>
        <v>24.2</v>
      </c>
      <c r="H39" s="56">
        <f t="shared" ref="H39:I39" si="6">H23+H33</f>
        <v>0</v>
      </c>
      <c r="I39" s="56">
        <f t="shared" si="6"/>
        <v>3.7970000000000002</v>
      </c>
    </row>
    <row r="40" spans="1:9" ht="14.25" customHeight="1" x14ac:dyDescent="0.25">
      <c r="A40" s="201" t="s">
        <v>117</v>
      </c>
      <c r="B40" s="202"/>
      <c r="C40" s="202"/>
      <c r="D40" s="203"/>
      <c r="E40" s="56">
        <f>E24+E25+E29</f>
        <v>807.4</v>
      </c>
      <c r="F40" s="56">
        <f t="shared" si="0"/>
        <v>807.327</v>
      </c>
      <c r="G40" s="56">
        <f>G24+G25+G29</f>
        <v>110.063</v>
      </c>
      <c r="H40" s="56">
        <f t="shared" ref="H40:I40" si="7">H24+H25+H29</f>
        <v>0</v>
      </c>
      <c r="I40" s="56">
        <f t="shared" si="7"/>
        <v>697.26400000000001</v>
      </c>
    </row>
    <row r="41" spans="1:9" ht="14.25" customHeight="1" x14ac:dyDescent="0.2">
      <c r="A41" s="180" t="s">
        <v>17</v>
      </c>
      <c r="B41" s="180"/>
      <c r="C41" s="180"/>
      <c r="D41" s="180"/>
      <c r="E41" s="72">
        <f>SUM(E34:E40)</f>
        <v>2746.7</v>
      </c>
      <c r="F41" s="72">
        <f t="shared" si="0"/>
        <v>2512.3450000000003</v>
      </c>
      <c r="G41" s="72">
        <f>SUM(G34:G40)</f>
        <v>1195.8460000000002</v>
      </c>
      <c r="H41" s="72">
        <f>SUM(H34:H40)</f>
        <v>43.132000000000005</v>
      </c>
      <c r="I41" s="72">
        <f>SUM(I34:I40)</f>
        <v>1316.499</v>
      </c>
    </row>
    <row r="42" spans="1:9" x14ac:dyDescent="0.2">
      <c r="G42" s="16"/>
      <c r="H42" s="16"/>
      <c r="I42" s="16"/>
    </row>
  </sheetData>
  <mergeCells count="37">
    <mergeCell ref="C8:C12"/>
    <mergeCell ref="B8:B12"/>
    <mergeCell ref="B21:B22"/>
    <mergeCell ref="A8:A12"/>
    <mergeCell ref="F9:F12"/>
    <mergeCell ref="E8:E12"/>
    <mergeCell ref="D8:D12"/>
    <mergeCell ref="D14:D17"/>
    <mergeCell ref="B14:B17"/>
    <mergeCell ref="C21:C22"/>
    <mergeCell ref="B19:B20"/>
    <mergeCell ref="C18:C20"/>
    <mergeCell ref="F1:I1"/>
    <mergeCell ref="F2:I2"/>
    <mergeCell ref="F3:I3"/>
    <mergeCell ref="F4:I4"/>
    <mergeCell ref="A6:I6"/>
    <mergeCell ref="G11:G12"/>
    <mergeCell ref="G10:H10"/>
    <mergeCell ref="H7:I7"/>
    <mergeCell ref="I10:I12"/>
    <mergeCell ref="H11:H12"/>
    <mergeCell ref="G9:I9"/>
    <mergeCell ref="F8:I8"/>
    <mergeCell ref="A41:D41"/>
    <mergeCell ref="A34:D34"/>
    <mergeCell ref="A36:D36"/>
    <mergeCell ref="A37:D37"/>
    <mergeCell ref="B24:B25"/>
    <mergeCell ref="A40:D40"/>
    <mergeCell ref="A39:D39"/>
    <mergeCell ref="A38:D38"/>
    <mergeCell ref="A35:D35"/>
    <mergeCell ref="B30:B31"/>
    <mergeCell ref="C27:C29"/>
    <mergeCell ref="B26:B28"/>
    <mergeCell ref="D26:D27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40"/>
  <sheetViews>
    <sheetView tabSelected="1" workbookViewId="0">
      <selection activeCell="J15" sqref="J15"/>
    </sheetView>
  </sheetViews>
  <sheetFormatPr defaultColWidth="9.140625" defaultRowHeight="15" x14ac:dyDescent="0.2"/>
  <cols>
    <col min="1" max="1" width="7.85546875" style="10" customWidth="1"/>
    <col min="2" max="2" width="61.28515625" style="10" customWidth="1"/>
    <col min="3" max="3" width="3.7109375" style="10" customWidth="1"/>
    <col min="4" max="4" width="11.7109375" style="10" customWidth="1"/>
    <col min="5" max="5" width="12.7109375" style="10" customWidth="1"/>
    <col min="6" max="6" width="12" style="10" customWidth="1"/>
    <col min="7" max="7" width="11.42578125" style="10" customWidth="1"/>
    <col min="8" max="8" width="10.42578125" style="10" customWidth="1"/>
    <col min="9" max="9" width="11.85546875" style="10" customWidth="1"/>
    <col min="10" max="10" width="12.42578125" style="10" customWidth="1"/>
    <col min="11" max="11" width="12" style="10" customWidth="1"/>
    <col min="12" max="12" width="9.140625" style="10"/>
    <col min="13" max="13" width="14.5703125" style="10" customWidth="1"/>
    <col min="14" max="16384" width="9.140625" style="10"/>
  </cols>
  <sheetData>
    <row r="1" spans="1:8" ht="12.75" customHeight="1" x14ac:dyDescent="0.2">
      <c r="F1" s="149" t="s">
        <v>186</v>
      </c>
      <c r="G1" s="149"/>
      <c r="H1" s="149"/>
    </row>
    <row r="2" spans="1:8" ht="12.75" customHeight="1" x14ac:dyDescent="0.2">
      <c r="F2" s="149" t="s">
        <v>473</v>
      </c>
      <c r="G2" s="149"/>
      <c r="H2" s="149"/>
    </row>
    <row r="3" spans="1:8" ht="12.75" customHeight="1" x14ac:dyDescent="0.2">
      <c r="F3" s="149" t="s">
        <v>474</v>
      </c>
      <c r="G3" s="149"/>
      <c r="H3" s="149"/>
    </row>
    <row r="4" spans="1:8" x14ac:dyDescent="0.25">
      <c r="F4" s="93" t="s">
        <v>463</v>
      </c>
      <c r="G4" s="25"/>
      <c r="H4" s="25"/>
    </row>
    <row r="5" spans="1:8" x14ac:dyDescent="0.25">
      <c r="E5" s="93"/>
      <c r="F5" s="93"/>
      <c r="G5" s="93"/>
      <c r="H5" s="93"/>
    </row>
    <row r="6" spans="1:8" ht="32.25" customHeight="1" x14ac:dyDescent="0.2">
      <c r="A6" s="219" t="s">
        <v>470</v>
      </c>
      <c r="B6" s="219"/>
      <c r="C6" s="219"/>
      <c r="D6" s="219"/>
      <c r="E6" s="219"/>
      <c r="F6" s="219"/>
      <c r="G6" s="219"/>
      <c r="H6" s="219"/>
    </row>
    <row r="7" spans="1:8" ht="16.5" customHeight="1" x14ac:dyDescent="0.2">
      <c r="G7" s="217" t="s">
        <v>171</v>
      </c>
      <c r="H7" s="217"/>
    </row>
    <row r="8" spans="1:8" ht="19.5" customHeight="1" x14ac:dyDescent="0.2">
      <c r="A8" s="161" t="s">
        <v>27</v>
      </c>
      <c r="B8" s="161" t="s">
        <v>18</v>
      </c>
      <c r="C8" s="161" t="s">
        <v>42</v>
      </c>
      <c r="D8" s="161" t="s">
        <v>379</v>
      </c>
      <c r="E8" s="220" t="s">
        <v>431</v>
      </c>
      <c r="F8" s="220"/>
      <c r="G8" s="220"/>
      <c r="H8" s="220"/>
    </row>
    <row r="9" spans="1:8" ht="15" customHeight="1" x14ac:dyDescent="0.2">
      <c r="A9" s="161"/>
      <c r="B9" s="161"/>
      <c r="C9" s="161"/>
      <c r="D9" s="161"/>
      <c r="E9" s="161" t="s">
        <v>1</v>
      </c>
      <c r="F9" s="161" t="s">
        <v>2</v>
      </c>
      <c r="G9" s="161"/>
      <c r="H9" s="161"/>
    </row>
    <row r="10" spans="1:8" ht="15" customHeight="1" x14ac:dyDescent="0.2">
      <c r="A10" s="161"/>
      <c r="B10" s="161"/>
      <c r="C10" s="161"/>
      <c r="D10" s="161"/>
      <c r="E10" s="161"/>
      <c r="F10" s="161" t="s">
        <v>3</v>
      </c>
      <c r="G10" s="161"/>
      <c r="H10" s="161" t="s">
        <v>4</v>
      </c>
    </row>
    <row r="11" spans="1:8" ht="15" customHeight="1" x14ac:dyDescent="0.2">
      <c r="A11" s="161"/>
      <c r="B11" s="161"/>
      <c r="C11" s="161"/>
      <c r="D11" s="161"/>
      <c r="E11" s="161"/>
      <c r="F11" s="161" t="s">
        <v>5</v>
      </c>
      <c r="G11" s="161" t="s">
        <v>6</v>
      </c>
      <c r="H11" s="161"/>
    </row>
    <row r="12" spans="1:8" ht="19.5" customHeigh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ht="30.75" customHeight="1" x14ac:dyDescent="0.25">
      <c r="A13" s="109" t="s">
        <v>30</v>
      </c>
      <c r="B13" s="11" t="s">
        <v>25</v>
      </c>
      <c r="C13" s="33">
        <v>1</v>
      </c>
      <c r="D13" s="56">
        <f>'savivaldybės funkcijos(4)'!E106 +'ugd_reikmems(6)'!E37+'kt_ dotacijos (7)'!E75+'biud_ist_pajamos (8)'!E49+'likutis (9)'!E34</f>
        <v>19293.211000000003</v>
      </c>
      <c r="E13" s="57">
        <f t="shared" ref="E13:E38" si="0">SUM(F13,H13)</f>
        <v>19222.759999999998</v>
      </c>
      <c r="F13" s="57">
        <f>'savivaldybės funkcijos(4)'!G106 +'ugd_reikmems(6)'!G37+'kt_ dotacijos (7)'!G75+'biud_ist_pajamos (8)'!G49+'likutis (9)'!G34</f>
        <v>18877.830999999998</v>
      </c>
      <c r="G13" s="57">
        <f>'savivaldybės funkcijos(4)'!H106 +'ugd_reikmems(6)'!H37+'kt_ dotacijos (7)'!H75+'biud_ist_pajamos (8)'!H49+'likutis (9)'!H34</f>
        <v>15920.782999999999</v>
      </c>
      <c r="H13" s="57">
        <f>'savivaldybės funkcijos(4)'!I106 +'ugd_reikmems(6)'!I37+'kt_ dotacijos (7)'!I75+'biud_ist_pajamos (8)'!I49+'likutis (9)'!I34</f>
        <v>344.92899999999997</v>
      </c>
    </row>
    <row r="14" spans="1:8" ht="30.75" customHeight="1" x14ac:dyDescent="0.25">
      <c r="A14" s="30" t="s">
        <v>31</v>
      </c>
      <c r="B14" s="11" t="s">
        <v>49</v>
      </c>
      <c r="C14" s="33">
        <v>2</v>
      </c>
      <c r="D14" s="56">
        <f>'savivaldybės funkcijos(4)'!E107+'kt_ dotacijos (7)'!E76+'likutis (9)'!E35</f>
        <v>12484.346</v>
      </c>
      <c r="E14" s="57">
        <f t="shared" si="0"/>
        <v>10767.539999999999</v>
      </c>
      <c r="F14" s="57">
        <f>'savivaldybės funkcijos(4)'!G107+'kt_ dotacijos (7)'!G76+'likutis (9)'!G35</f>
        <v>1092.0630000000001</v>
      </c>
      <c r="G14" s="57">
        <f>'savivaldybės funkcijos(4)'!H107+'kt_ dotacijos (7)'!H76+'likutis (9)'!H35</f>
        <v>104.242</v>
      </c>
      <c r="H14" s="57">
        <f>'savivaldybės funkcijos(4)'!I107+'kt_ dotacijos (7)'!I76+'likutis (9)'!I35</f>
        <v>9675.476999999999</v>
      </c>
    </row>
    <row r="15" spans="1:8" ht="30.75" customHeight="1" x14ac:dyDescent="0.25">
      <c r="A15" s="30" t="s">
        <v>32</v>
      </c>
      <c r="B15" s="11" t="s">
        <v>28</v>
      </c>
      <c r="C15" s="33">
        <v>3</v>
      </c>
      <c r="D15" s="56">
        <f>'savivaldybės funkcijos(4)'!E108+'v-f (5)'!E36+'likutis (9)'!E36</f>
        <v>231</v>
      </c>
      <c r="E15" s="57">
        <f t="shared" si="0"/>
        <v>172.51300000000001</v>
      </c>
      <c r="F15" s="57">
        <f>'savivaldybės funkcijos(4)'!G108+'v-f (5)'!G36+'likutis (9)'!G36</f>
        <v>66.340999999999994</v>
      </c>
      <c r="G15" s="57">
        <f>'savivaldybės funkcijos(4)'!H108+'v-f (5)'!H36+'likutis (9)'!H36</f>
        <v>16.2</v>
      </c>
      <c r="H15" s="57">
        <f>'savivaldybės funkcijos(4)'!I108+'v-f (5)'!I36+'likutis (9)'!I36</f>
        <v>106.17200000000001</v>
      </c>
    </row>
    <row r="16" spans="1:8" ht="30.75" customHeight="1" x14ac:dyDescent="0.25">
      <c r="A16" s="30" t="s">
        <v>33</v>
      </c>
      <c r="B16" s="11" t="s">
        <v>120</v>
      </c>
      <c r="C16" s="33">
        <v>4</v>
      </c>
      <c r="D16" s="56">
        <f>'savivaldybės funkcijos(4)'!E109+'v-f (5)'!E37+'kt_ dotacijos (7)'!E77+'biud_ist_pajamos (8)'!E50+'likutis (9)'!E37</f>
        <v>7834.0329999999994</v>
      </c>
      <c r="E16" s="57">
        <f t="shared" si="0"/>
        <v>7691.8919999999998</v>
      </c>
      <c r="F16" s="57">
        <f>'savivaldybės funkcijos(4)'!G109+'v-f (5)'!G37+'kt_ dotacijos (7)'!G77+'biud_ist_pajamos (8)'!G50+'likutis (9)'!G37</f>
        <v>7640.857</v>
      </c>
      <c r="G16" s="57">
        <f>'savivaldybės funkcijos(4)'!H109+'v-f (5)'!H37+'kt_ dotacijos (7)'!H77+'biud_ist_pajamos (8)'!H50+'likutis (9)'!H37</f>
        <v>2180.3929999999996</v>
      </c>
      <c r="H16" s="57">
        <f>'savivaldybės funkcijos(4)'!I109+'v-f (5)'!I37+'kt_ dotacijos (7)'!I77+'biud_ist_pajamos (8)'!I50+'likutis (9)'!I37</f>
        <v>51.034999999999997</v>
      </c>
    </row>
    <row r="17" spans="1:8" ht="30.75" customHeight="1" x14ac:dyDescent="0.25">
      <c r="A17" s="30" t="s">
        <v>34</v>
      </c>
      <c r="B17" s="11" t="s">
        <v>50</v>
      </c>
      <c r="C17" s="33">
        <v>5</v>
      </c>
      <c r="D17" s="56">
        <f>'savivaldybės funkcijos(4)'!E110+'kt_ dotacijos (7)'!E78+'likutis (9)'!E38</f>
        <v>1939.6</v>
      </c>
      <c r="E17" s="57">
        <f t="shared" si="0"/>
        <v>1334.7549999999999</v>
      </c>
      <c r="F17" s="57">
        <f>'savivaldybės funkcijos(4)'!G110+'kt_ dotacijos (7)'!G78+'likutis (9)'!G38</f>
        <v>1331.2049999999999</v>
      </c>
      <c r="G17" s="57">
        <f>'savivaldybės funkcijos(4)'!H110+'likutis (9)'!H38</f>
        <v>0</v>
      </c>
      <c r="H17" s="57">
        <f>'savivaldybės funkcijos(4)'!I110+'likutis (9)'!I38</f>
        <v>3.55</v>
      </c>
    </row>
    <row r="18" spans="1:8" ht="30.75" customHeight="1" x14ac:dyDescent="0.25">
      <c r="A18" s="30" t="s">
        <v>37</v>
      </c>
      <c r="B18" s="11" t="s">
        <v>121</v>
      </c>
      <c r="C18" s="33">
        <v>6</v>
      </c>
      <c r="D18" s="56">
        <f>'savivaldybės funkcijos(4)'!E111+'kt_ dotacijos (7)'!E79+'biud_ist_pajamos (8)'!E51+'likutis (9)'!E39</f>
        <v>2800.8</v>
      </c>
      <c r="E18" s="57">
        <f t="shared" si="0"/>
        <v>2781.2790000000005</v>
      </c>
      <c r="F18" s="57">
        <f>'savivaldybės funkcijos(4)'!G111+'kt_ dotacijos (7)'!G79+'biud_ist_pajamos (8)'!G51+'likutis (9)'!G39</f>
        <v>2704.6830000000004</v>
      </c>
      <c r="G18" s="57">
        <f>'savivaldybės funkcijos(4)'!H111+'kt_ dotacijos (7)'!H79+'biud_ist_pajamos (8)'!H51+'likutis (9)'!H39</f>
        <v>1746.8960000000002</v>
      </c>
      <c r="H18" s="57">
        <f>'savivaldybės funkcijos(4)'!I111+'kt_ dotacijos (7)'!I79+'biud_ist_pajamos (8)'!I51+'likutis (9)'!I39</f>
        <v>76.595999999999989</v>
      </c>
    </row>
    <row r="19" spans="1:8" ht="30.75" customHeight="1" x14ac:dyDescent="0.25">
      <c r="A19" s="30" t="s">
        <v>35</v>
      </c>
      <c r="B19" s="11" t="s">
        <v>122</v>
      </c>
      <c r="C19" s="33">
        <v>7</v>
      </c>
      <c r="D19" s="56">
        <f>'savivaldybės funkcijos(4)'!E112+'v-f (5)'!E38+'kt_ dotacijos (7)'!E80+'biud_ist_pajamos (8)'!E52+'likutis (9)'!E40</f>
        <v>12835.125999999997</v>
      </c>
      <c r="E19" s="57">
        <f t="shared" si="0"/>
        <v>12771.423999999999</v>
      </c>
      <c r="F19" s="57">
        <f>'savivaldybės funkcijos(4)'!G112+'v-f (5)'!G38+'kt_ dotacijos (7)'!G80+'biud_ist_pajamos (8)'!G52+'likutis (9)'!G40</f>
        <v>7090.3220000000001</v>
      </c>
      <c r="G19" s="57">
        <f>'savivaldybės funkcijos(4)'!H112+'v-f (5)'!H38+'kt_ dotacijos (7)'!H80+'biud_ist_pajamos (8)'!H52+'likutis (9)'!H40</f>
        <v>4950.5350000000008</v>
      </c>
      <c r="H19" s="57">
        <f>'savivaldybės funkcijos(4)'!I112+'v-f (5)'!I38+'kt_ dotacijos (7)'!I80+'biud_ist_pajamos (8)'!I52+'likutis (9)'!I40</f>
        <v>5681.1019999999999</v>
      </c>
    </row>
    <row r="20" spans="1:8" ht="30.75" customHeight="1" x14ac:dyDescent="0.25">
      <c r="A20" s="30" t="s">
        <v>36</v>
      </c>
      <c r="B20" s="11" t="s">
        <v>123</v>
      </c>
      <c r="C20" s="33">
        <v>8</v>
      </c>
      <c r="D20" s="56">
        <f>'savivaldybės funkcijos(4)'!E113+'kt_ dotacijos (7)'!E58</f>
        <v>2994.4</v>
      </c>
      <c r="E20" s="57">
        <f t="shared" si="0"/>
        <v>2924.0429999999997</v>
      </c>
      <c r="F20" s="57">
        <f>'savivaldybės funkcijos(4)'!G113+'kt_ dotacijos (7)'!G58</f>
        <v>816.58</v>
      </c>
      <c r="G20" s="57">
        <f>'savivaldybės funkcijos(4)'!H113+'kt_ dotacijos (7)'!H58</f>
        <v>0</v>
      </c>
      <c r="H20" s="57">
        <f>'savivaldybės funkcijos(4)'!I113+'kt_ dotacijos (7)'!I58</f>
        <v>2107.4629999999997</v>
      </c>
    </row>
    <row r="21" spans="1:8" ht="18.75" customHeight="1" x14ac:dyDescent="0.2">
      <c r="A21" s="215" t="s">
        <v>169</v>
      </c>
      <c r="B21" s="216"/>
      <c r="C21" s="108">
        <v>9</v>
      </c>
      <c r="D21" s="79">
        <f>SUM(D13:D20)</f>
        <v>60412.515999999996</v>
      </c>
      <c r="E21" s="59">
        <f t="shared" si="0"/>
        <v>57666.205999999991</v>
      </c>
      <c r="F21" s="59">
        <f>SUM(F13:F20)</f>
        <v>39619.881999999998</v>
      </c>
      <c r="G21" s="59">
        <f>SUM(G13:G20)</f>
        <v>24919.048999999999</v>
      </c>
      <c r="H21" s="59">
        <f>SUM(H13:H20)</f>
        <v>18046.323999999997</v>
      </c>
    </row>
    <row r="22" spans="1:8" hidden="1" x14ac:dyDescent="0.25">
      <c r="A22" s="12"/>
      <c r="B22" s="13"/>
      <c r="C22" s="34"/>
      <c r="D22" s="80"/>
      <c r="E22" s="59" t="e">
        <f t="shared" si="0"/>
        <v>#REF!</v>
      </c>
      <c r="F22" s="57" t="e">
        <f>'savivaldybės funkcijos(4)'!G115+'v-f (5)'!G41+'kt_ dotacijos (7)'!#REF!+#REF!</f>
        <v>#REF!</v>
      </c>
      <c r="G22" s="59">
        <f t="shared" ref="G22:G38" si="1">SUM(G14:G21)</f>
        <v>33917.315000000002</v>
      </c>
      <c r="H22" s="59">
        <f t="shared" ref="H22:H38" si="2">SUM(H14:H21)</f>
        <v>35747.718999999997</v>
      </c>
    </row>
    <row r="23" spans="1:8" hidden="1" x14ac:dyDescent="0.25">
      <c r="A23" s="12"/>
      <c r="B23" s="13"/>
      <c r="C23" s="34"/>
      <c r="D23" s="80"/>
      <c r="E23" s="59" t="e">
        <f t="shared" si="0"/>
        <v>#REF!</v>
      </c>
      <c r="F23" s="57" t="e">
        <f>'savivaldybės funkcijos(4)'!G116+'v-f (5)'!G42+'kt_ dotacijos (7)'!#REF!+#REF!</f>
        <v>#REF!</v>
      </c>
      <c r="G23" s="59">
        <f t="shared" si="1"/>
        <v>67730.388000000006</v>
      </c>
      <c r="H23" s="59">
        <f t="shared" si="2"/>
        <v>61819.960999999996</v>
      </c>
    </row>
    <row r="24" spans="1:8" hidden="1" x14ac:dyDescent="0.25">
      <c r="A24" s="12"/>
      <c r="B24" s="13"/>
      <c r="C24" s="34"/>
      <c r="D24" s="80"/>
      <c r="E24" s="59" t="e">
        <f t="shared" si="0"/>
        <v>#REF!</v>
      </c>
      <c r="F24" s="57" t="e">
        <f>'savivaldybės funkcijos(4)'!#REF!+'v-f (5)'!G43+'kt_ dotacijos (7)'!#REF!+#REF!</f>
        <v>#REF!</v>
      </c>
      <c r="G24" s="59">
        <f t="shared" si="1"/>
        <v>135444.576</v>
      </c>
      <c r="H24" s="59">
        <f t="shared" si="2"/>
        <v>123533.74999999999</v>
      </c>
    </row>
    <row r="25" spans="1:8" hidden="1" x14ac:dyDescent="0.25">
      <c r="A25" s="12"/>
      <c r="B25" s="13"/>
      <c r="C25" s="34"/>
      <c r="D25" s="80"/>
      <c r="E25" s="59" t="e">
        <f t="shared" si="0"/>
        <v>#REF!</v>
      </c>
      <c r="F25" s="57" t="e">
        <f>'savivaldybės funkcijos(4)'!#REF!+'v-f (5)'!G44+'kt_ dotacijos (7)'!#REF!+#REF!</f>
        <v>#REF!</v>
      </c>
      <c r="G25" s="59">
        <f t="shared" si="1"/>
        <v>268708.75900000002</v>
      </c>
      <c r="H25" s="59">
        <f t="shared" si="2"/>
        <v>247016.46499999997</v>
      </c>
    </row>
    <row r="26" spans="1:8" hidden="1" x14ac:dyDescent="0.25">
      <c r="A26" s="12"/>
      <c r="B26" s="13"/>
      <c r="C26" s="34"/>
      <c r="D26" s="80"/>
      <c r="E26" s="59" t="e">
        <f t="shared" si="0"/>
        <v>#REF!</v>
      </c>
      <c r="F26" s="57" t="e">
        <f>'savivaldybės funkcijos(4)'!#REF!+'v-f (5)'!G45+'kt_ dotacijos (7)'!#REF!+#REF!</f>
        <v>#REF!</v>
      </c>
      <c r="G26" s="59">
        <f t="shared" si="1"/>
        <v>537417.51800000004</v>
      </c>
      <c r="H26" s="59">
        <f t="shared" si="2"/>
        <v>494029.37999999995</v>
      </c>
    </row>
    <row r="27" spans="1:8" hidden="1" x14ac:dyDescent="0.25">
      <c r="A27" s="12"/>
      <c r="B27" s="13"/>
      <c r="C27" s="34"/>
      <c r="D27" s="80"/>
      <c r="E27" s="59" t="e">
        <f t="shared" si="0"/>
        <v>#REF!</v>
      </c>
      <c r="F27" s="57" t="e">
        <f>'savivaldybės funkcijos(4)'!#REF!+'v-f (5)'!G46+'kt_ dotacijos (7)'!#REF!+#REF!</f>
        <v>#REF!</v>
      </c>
      <c r="G27" s="59">
        <f t="shared" si="1"/>
        <v>1073088.1400000001</v>
      </c>
      <c r="H27" s="59">
        <f t="shared" si="2"/>
        <v>987982.16399999987</v>
      </c>
    </row>
    <row r="28" spans="1:8" hidden="1" x14ac:dyDescent="0.25">
      <c r="A28" s="12"/>
      <c r="B28" s="13"/>
      <c r="C28" s="34"/>
      <c r="D28" s="80"/>
      <c r="E28" s="59" t="e">
        <f t="shared" si="0"/>
        <v>#REF!</v>
      </c>
      <c r="F28" s="57" t="e">
        <f>'savivaldybės funkcijos(4)'!#REF!+'v-f (5)'!G47+'kt_ dotacijos (7)'!#REF!+#REF!</f>
        <v>#REF!</v>
      </c>
      <c r="G28" s="59">
        <f t="shared" si="1"/>
        <v>2141225.7450000001</v>
      </c>
      <c r="H28" s="59">
        <f t="shared" si="2"/>
        <v>1970283.2259999998</v>
      </c>
    </row>
    <row r="29" spans="1:8" hidden="1" x14ac:dyDescent="0.25">
      <c r="A29" s="12"/>
      <c r="B29" s="13"/>
      <c r="C29" s="34"/>
      <c r="D29" s="80"/>
      <c r="E29" s="59" t="e">
        <f t="shared" si="0"/>
        <v>#REF!</v>
      </c>
      <c r="F29" s="57" t="e">
        <f>'savivaldybės funkcijos(4)'!#REF!+'v-f (5)'!G48+'kt_ dotacijos (7)'!#REF!+#REF!</f>
        <v>#REF!</v>
      </c>
      <c r="G29" s="59">
        <f t="shared" si="1"/>
        <v>4282451.49</v>
      </c>
      <c r="H29" s="59">
        <f t="shared" si="2"/>
        <v>3938458.9889999996</v>
      </c>
    </row>
    <row r="30" spans="1:8" hidden="1" x14ac:dyDescent="0.25">
      <c r="A30" s="12"/>
      <c r="B30" s="13"/>
      <c r="C30" s="34"/>
      <c r="D30" s="80"/>
      <c r="E30" s="59" t="e">
        <f t="shared" si="0"/>
        <v>#REF!</v>
      </c>
      <c r="F30" s="57" t="e">
        <f>'savivaldybės funkcijos(4)'!#REF!+'v-f (5)'!G49+'kt_ dotacijos (7)'!#REF!+#REF!</f>
        <v>#REF!</v>
      </c>
      <c r="G30" s="59">
        <f t="shared" si="1"/>
        <v>8539983.9310000017</v>
      </c>
      <c r="H30" s="59">
        <f t="shared" si="2"/>
        <v>7858871.6539999992</v>
      </c>
    </row>
    <row r="31" spans="1:8" hidden="1" x14ac:dyDescent="0.25">
      <c r="A31" s="12"/>
      <c r="B31" s="13"/>
      <c r="C31" s="34"/>
      <c r="D31" s="80"/>
      <c r="E31" s="59" t="e">
        <f t="shared" si="0"/>
        <v>#REF!</v>
      </c>
      <c r="F31" s="57" t="e">
        <f>'savivaldybės funkcijos(4)'!#REF!+'v-f (5)'!G50+'kt_ dotacijos (7)'!#REF!+#REF!</f>
        <v>#REF!</v>
      </c>
      <c r="G31" s="59">
        <f t="shared" si="1"/>
        <v>17046050.547000002</v>
      </c>
      <c r="H31" s="59">
        <f t="shared" si="2"/>
        <v>15681995.588999998</v>
      </c>
    </row>
    <row r="32" spans="1:8" hidden="1" x14ac:dyDescent="0.25">
      <c r="A32" s="12"/>
      <c r="B32" s="13"/>
      <c r="C32" s="34"/>
      <c r="D32" s="80"/>
      <c r="E32" s="59" t="e">
        <f t="shared" si="0"/>
        <v>#REF!</v>
      </c>
      <c r="F32" s="57" t="e">
        <f>'savivaldybės funkcijos(4)'!#REF!+'v-f (5)'!G51+'kt_ dotacijos (7)'!#REF!+#REF!</f>
        <v>#REF!</v>
      </c>
      <c r="G32" s="59">
        <f t="shared" si="1"/>
        <v>34024370.706</v>
      </c>
      <c r="H32" s="59">
        <f t="shared" si="2"/>
        <v>31302171.216999996</v>
      </c>
    </row>
    <row r="33" spans="1:8" hidden="1" x14ac:dyDescent="0.25">
      <c r="A33" s="12"/>
      <c r="B33" s="13"/>
      <c r="C33" s="34"/>
      <c r="D33" s="80"/>
      <c r="E33" s="59" t="e">
        <f t="shared" si="0"/>
        <v>#REF!</v>
      </c>
      <c r="F33" s="57" t="e">
        <f>'savivaldybės funkcijos(4)'!#REF!+'v-f (5)'!G52+'kt_ dotacijos (7)'!#REF!+#REF!</f>
        <v>#REF!</v>
      </c>
      <c r="G33" s="59">
        <f t="shared" si="1"/>
        <v>67913296.83600001</v>
      </c>
      <c r="H33" s="59">
        <f t="shared" si="2"/>
        <v>62480808.683999993</v>
      </c>
    </row>
    <row r="34" spans="1:8" hidden="1" x14ac:dyDescent="0.25">
      <c r="A34" s="12"/>
      <c r="B34" s="13"/>
      <c r="C34" s="34"/>
      <c r="D34" s="80"/>
      <c r="E34" s="59" t="e">
        <f t="shared" si="0"/>
        <v>#REF!</v>
      </c>
      <c r="F34" s="57" t="e">
        <f>'savivaldybės funkcijos(4)'!#REF!+'v-f (5)'!G53+'kt_ dotacijos (7)'!#REF!+#REF!</f>
        <v>#REF!</v>
      </c>
      <c r="G34" s="59">
        <f t="shared" si="1"/>
        <v>135557884.91300002</v>
      </c>
      <c r="H34" s="59">
        <f t="shared" si="2"/>
        <v>124714600.903</v>
      </c>
    </row>
    <row r="35" spans="1:8" hidden="1" x14ac:dyDescent="0.25">
      <c r="A35" s="12"/>
      <c r="B35" s="13"/>
      <c r="C35" s="34"/>
      <c r="D35" s="80"/>
      <c r="E35" s="59" t="e">
        <f t="shared" si="0"/>
        <v>#REF!</v>
      </c>
      <c r="F35" s="57" t="e">
        <f>'savivaldybės funkcijos(4)'!#REF!+'v-f (5)'!G54+'kt_ dotacijos (7)'!#REF!+#REF!</f>
        <v>#REF!</v>
      </c>
      <c r="G35" s="59">
        <f t="shared" si="1"/>
        <v>270578352.30800003</v>
      </c>
      <c r="H35" s="59">
        <f t="shared" si="2"/>
        <v>248935172.42599997</v>
      </c>
    </row>
    <row r="36" spans="1:8" hidden="1" x14ac:dyDescent="0.25">
      <c r="A36" s="12"/>
      <c r="B36" s="13"/>
      <c r="C36" s="34"/>
      <c r="D36" s="80"/>
      <c r="E36" s="59" t="e">
        <f t="shared" si="0"/>
        <v>#REF!</v>
      </c>
      <c r="F36" s="57" t="e">
        <f>'savivaldybės funkcijos(4)'!#REF!+'v-f (5)'!G55+'kt_ dotacijos (7)'!#REF!+#REF!</f>
        <v>#REF!</v>
      </c>
      <c r="G36" s="59">
        <f t="shared" si="1"/>
        <v>540083616.47600007</v>
      </c>
      <c r="H36" s="59">
        <f t="shared" si="2"/>
        <v>496882362.68799996</v>
      </c>
    </row>
    <row r="37" spans="1:8" hidden="1" x14ac:dyDescent="0.25">
      <c r="A37" s="12"/>
      <c r="B37" s="13"/>
      <c r="C37" s="34"/>
      <c r="D37" s="80"/>
      <c r="E37" s="59" t="e">
        <f t="shared" si="0"/>
        <v>#REF!</v>
      </c>
      <c r="F37" s="57" t="e">
        <f>'savivaldybės funkcijos(4)'!#REF!+'v-f (5)'!G56+'kt_ dotacijos (7)'!#REF!+#REF!</f>
        <v>#REF!</v>
      </c>
      <c r="G37" s="59">
        <f t="shared" si="1"/>
        <v>1078026007.2070003</v>
      </c>
      <c r="H37" s="59">
        <f t="shared" si="2"/>
        <v>991794442.14999986</v>
      </c>
    </row>
    <row r="38" spans="1:8" hidden="1" x14ac:dyDescent="0.25">
      <c r="A38" s="12"/>
      <c r="B38" s="13"/>
      <c r="C38" s="34"/>
      <c r="D38" s="80"/>
      <c r="E38" s="59" t="e">
        <f t="shared" si="0"/>
        <v>#REF!</v>
      </c>
      <c r="F38" s="77" t="e">
        <f>'savivaldybės funkcijos(4)'!#REF!+'v-f (5)'!G57+'kt_ dotacijos (7)'!#REF!+#REF!</f>
        <v>#REF!</v>
      </c>
      <c r="G38" s="78">
        <f t="shared" si="1"/>
        <v>2151769562.9240003</v>
      </c>
      <c r="H38" s="78">
        <f t="shared" si="2"/>
        <v>1979650425.3109999</v>
      </c>
    </row>
    <row r="39" spans="1:8" ht="18.75" customHeight="1" x14ac:dyDescent="0.25">
      <c r="A39" s="218" t="s">
        <v>272</v>
      </c>
      <c r="B39" s="218"/>
      <c r="C39" s="109">
        <v>10</v>
      </c>
      <c r="D39" s="57">
        <f>'savivaldybės funkcijos(4)'!E115</f>
        <v>3821.1000000000004</v>
      </c>
      <c r="E39" s="59">
        <f>SUM(F39,H39)</f>
        <v>3820.817</v>
      </c>
      <c r="F39" s="57">
        <f>'savivaldybės funkcijos(4)'!G115</f>
        <v>0</v>
      </c>
      <c r="G39" s="57">
        <f>'savivaldybės funkcijos(4)'!H115</f>
        <v>0</v>
      </c>
      <c r="H39" s="57">
        <f>'savivaldybės funkcijos(4)'!I115</f>
        <v>3820.817</v>
      </c>
    </row>
    <row r="40" spans="1:8" ht="15.75" customHeight="1" x14ac:dyDescent="0.2">
      <c r="A40" s="214" t="s">
        <v>189</v>
      </c>
      <c r="B40" s="214"/>
      <c r="C40" s="39">
        <v>11</v>
      </c>
      <c r="D40" s="59">
        <f>D21-D39</f>
        <v>56591.415999999997</v>
      </c>
      <c r="E40" s="59">
        <f>E21-E39</f>
        <v>53845.388999999988</v>
      </c>
      <c r="F40" s="59">
        <f>F21-F39</f>
        <v>39619.881999999998</v>
      </c>
      <c r="G40" s="59">
        <f>G21-G39</f>
        <v>24919.048999999999</v>
      </c>
      <c r="H40" s="59">
        <f>H21-H39</f>
        <v>14225.506999999998</v>
      </c>
    </row>
  </sheetData>
  <mergeCells count="19">
    <mergeCell ref="G7:H7"/>
    <mergeCell ref="A39:B39"/>
    <mergeCell ref="F1:H1"/>
    <mergeCell ref="F2:H2"/>
    <mergeCell ref="F3:H3"/>
    <mergeCell ref="A6:H6"/>
    <mergeCell ref="E8:H8"/>
    <mergeCell ref="A40:B40"/>
    <mergeCell ref="A21:B21"/>
    <mergeCell ref="G11:G12"/>
    <mergeCell ref="F11:F12"/>
    <mergeCell ref="H10:H12"/>
    <mergeCell ref="F10:G10"/>
    <mergeCell ref="E9:E12"/>
    <mergeCell ref="F9:H9"/>
    <mergeCell ref="D8:D12"/>
    <mergeCell ref="C8:C12"/>
    <mergeCell ref="B8:B12"/>
    <mergeCell ref="A8:A12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(2)</vt:lpstr>
      <vt:lpstr> imokos(3)</vt:lpstr>
      <vt:lpstr>savivaldybės funkcijos(4)</vt:lpstr>
      <vt:lpstr>v-f (5)</vt:lpstr>
      <vt:lpstr>ugd_reikmems(6)</vt:lpstr>
      <vt:lpstr>kt_ dotacijos (7)</vt:lpstr>
      <vt:lpstr>biud_ist_pajamos (8)</vt:lpstr>
      <vt:lpstr>likutis (9)</vt:lpstr>
      <vt:lpstr>programos(10)</vt:lpstr>
      <vt:lpstr>'ugd_reikmems(6)'!Print_Area</vt:lpstr>
      <vt:lpstr>' imokos(3)'!Print_Titles</vt:lpstr>
      <vt:lpstr>'biud_ist_pajamos (8)'!Print_Titles</vt:lpstr>
      <vt:lpstr>'kt_ dotacijos (7)'!Print_Titles</vt:lpstr>
      <vt:lpstr>'likutis (9)'!Print_Titles</vt:lpstr>
      <vt:lpstr>'pajamos (2)'!Print_Titles</vt:lpstr>
      <vt:lpstr>'savivaldybės funkcijos(4)'!Print_Titles</vt:lpstr>
      <vt:lpstr>'ugd_reikmems(6)'!Print_Titles</vt:lpstr>
      <vt:lpstr>'v-f 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2022-07-14T12:15:59Z</cp:lastPrinted>
  <dcterms:created xsi:type="dcterms:W3CDTF">2002-11-07T10:01:21Z</dcterms:created>
  <dcterms:modified xsi:type="dcterms:W3CDTF">2022-07-28T13:41:35Z</dcterms:modified>
</cp:coreProperties>
</file>