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4240" windowHeight="13140"/>
  </bookViews>
  <sheets>
    <sheet name="2022" sheetId="11" r:id="rId1"/>
    <sheet name="Sheet1" sheetId="7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5" i="11" l="1"/>
  <c r="E275" i="11"/>
  <c r="F275" i="11"/>
  <c r="D173" i="11"/>
  <c r="E173" i="11"/>
  <c r="F173" i="11"/>
  <c r="C173" i="11"/>
  <c r="C275" i="11" l="1"/>
  <c r="I488" i="11" l="1"/>
  <c r="F174" i="11" l="1"/>
  <c r="D174" i="11"/>
  <c r="E174" i="11"/>
  <c r="G174" i="11"/>
  <c r="C174" i="11"/>
  <c r="B158" i="11"/>
  <c r="B157" i="11"/>
  <c r="J157" i="11" s="1"/>
  <c r="O485" i="11" l="1"/>
  <c r="O460" i="11"/>
  <c r="D459" i="11" l="1"/>
  <c r="C276" i="11" l="1"/>
  <c r="D137" i="11"/>
  <c r="E137" i="11"/>
  <c r="F137" i="11"/>
  <c r="C137" i="11"/>
  <c r="D138" i="11"/>
  <c r="E138" i="11"/>
  <c r="F138" i="11"/>
  <c r="C138" i="11"/>
  <c r="C192" i="11"/>
  <c r="C363" i="11"/>
  <c r="C459" i="11"/>
  <c r="C484" i="11"/>
  <c r="D364" i="11"/>
  <c r="E364" i="11"/>
  <c r="F364" i="11"/>
  <c r="C364" i="11"/>
  <c r="D363" i="11"/>
  <c r="E363" i="11"/>
  <c r="F363" i="11"/>
  <c r="D276" i="11"/>
  <c r="E276" i="11"/>
  <c r="F276" i="11"/>
  <c r="B269" i="11"/>
  <c r="B268" i="11"/>
  <c r="J268" i="11" l="1"/>
  <c r="G273" i="11" l="1"/>
  <c r="B221" i="11"/>
  <c r="B225" i="11"/>
  <c r="B224" i="11"/>
  <c r="O138" i="11"/>
  <c r="O174" i="11"/>
  <c r="F485" i="11"/>
  <c r="E485" i="11"/>
  <c r="D485" i="11"/>
  <c r="C485" i="11"/>
  <c r="D484" i="11"/>
  <c r="E484" i="11"/>
  <c r="F484" i="11"/>
  <c r="B162" i="11"/>
  <c r="B161" i="11"/>
  <c r="B170" i="11"/>
  <c r="B169" i="11"/>
  <c r="B145" i="11"/>
  <c r="B134" i="11"/>
  <c r="B133" i="11"/>
  <c r="B130" i="11"/>
  <c r="B129" i="11"/>
  <c r="B126" i="11"/>
  <c r="B125" i="11"/>
  <c r="B122" i="11"/>
  <c r="B121" i="11"/>
  <c r="J121" i="11" s="1"/>
  <c r="B118" i="11"/>
  <c r="B117" i="11"/>
  <c r="B114" i="11"/>
  <c r="B113" i="11"/>
  <c r="B8" i="11"/>
  <c r="B9" i="11"/>
  <c r="B12" i="11"/>
  <c r="B13" i="11"/>
  <c r="B16" i="11"/>
  <c r="B17" i="11"/>
  <c r="B20" i="11"/>
  <c r="B21" i="11"/>
  <c r="B24" i="11"/>
  <c r="B25" i="11"/>
  <c r="B28" i="11"/>
  <c r="B29" i="11"/>
  <c r="B32" i="11"/>
  <c r="B33" i="11"/>
  <c r="B36" i="11"/>
  <c r="B37" i="11"/>
  <c r="B40" i="11"/>
  <c r="B41" i="11"/>
  <c r="B44" i="11"/>
  <c r="B45" i="11"/>
  <c r="B48" i="11"/>
  <c r="B49" i="11"/>
  <c r="B52" i="11"/>
  <c r="B53" i="11"/>
  <c r="B56" i="11"/>
  <c r="B57" i="11"/>
  <c r="B60" i="11"/>
  <c r="B61" i="11"/>
  <c r="B64" i="11"/>
  <c r="B65" i="11"/>
  <c r="B68" i="11"/>
  <c r="B69" i="11"/>
  <c r="B72" i="11"/>
  <c r="B73" i="11"/>
  <c r="B76" i="11"/>
  <c r="B77" i="11"/>
  <c r="B80" i="11"/>
  <c r="B81" i="11"/>
  <c r="B84" i="11"/>
  <c r="B85" i="11"/>
  <c r="B88" i="11"/>
  <c r="B89" i="11"/>
  <c r="B92" i="11"/>
  <c r="B93" i="11"/>
  <c r="B96" i="11"/>
  <c r="B97" i="11"/>
  <c r="B101" i="11"/>
  <c r="B102" i="11"/>
  <c r="B105" i="11"/>
  <c r="B106" i="11"/>
  <c r="B109" i="11"/>
  <c r="B110" i="11"/>
  <c r="B146" i="11"/>
  <c r="B149" i="11"/>
  <c r="B150" i="11"/>
  <c r="B153" i="11"/>
  <c r="B154" i="11"/>
  <c r="B165" i="11"/>
  <c r="B166" i="11"/>
  <c r="B180" i="11"/>
  <c r="B181" i="11"/>
  <c r="B184" i="11"/>
  <c r="B185" i="11"/>
  <c r="B188" i="11"/>
  <c r="B189" i="11"/>
  <c r="D192" i="11"/>
  <c r="D488" i="11" s="1"/>
  <c r="E192" i="11"/>
  <c r="F192" i="11"/>
  <c r="C193" i="11"/>
  <c r="D193" i="11"/>
  <c r="E193" i="11"/>
  <c r="F193" i="11"/>
  <c r="B204" i="11"/>
  <c r="B205" i="11"/>
  <c r="B208" i="11"/>
  <c r="J208" i="11" s="1"/>
  <c r="B212" i="11"/>
  <c r="B213" i="11"/>
  <c r="B216" i="11"/>
  <c r="B217" i="11"/>
  <c r="B220" i="11"/>
  <c r="J220" i="11" s="1"/>
  <c r="B228" i="11"/>
  <c r="J228" i="11" s="1"/>
  <c r="B232" i="11"/>
  <c r="J232" i="11" s="1"/>
  <c r="B236" i="11"/>
  <c r="B240" i="11"/>
  <c r="B241" i="11"/>
  <c r="B244" i="11"/>
  <c r="B245" i="11"/>
  <c r="B248" i="11"/>
  <c r="B249" i="11"/>
  <c r="B252" i="11"/>
  <c r="B253" i="11"/>
  <c r="B256" i="11"/>
  <c r="B257" i="11"/>
  <c r="B260" i="11"/>
  <c r="B261" i="11"/>
  <c r="B264" i="11"/>
  <c r="B265" i="11"/>
  <c r="B272" i="11"/>
  <c r="B273" i="11"/>
  <c r="B282" i="11"/>
  <c r="B283" i="11"/>
  <c r="B286" i="11"/>
  <c r="B287" i="11"/>
  <c r="C290" i="11"/>
  <c r="D290" i="11"/>
  <c r="E290" i="11"/>
  <c r="F290" i="11"/>
  <c r="C291" i="11"/>
  <c r="D291" i="11"/>
  <c r="E291" i="11"/>
  <c r="F291" i="11"/>
  <c r="B297" i="11"/>
  <c r="B298" i="11"/>
  <c r="B301" i="11"/>
  <c r="B302" i="11"/>
  <c r="B305" i="11"/>
  <c r="B306" i="11"/>
  <c r="B309" i="11"/>
  <c r="B310" i="11"/>
  <c r="B313" i="11"/>
  <c r="B314" i="11"/>
  <c r="B317" i="11"/>
  <c r="B318" i="11"/>
  <c r="B321" i="11"/>
  <c r="B322" i="11"/>
  <c r="B325" i="11"/>
  <c r="B326" i="11"/>
  <c r="B329" i="11"/>
  <c r="B330" i="11"/>
  <c r="B333" i="11"/>
  <c r="B334" i="11"/>
  <c r="B337" i="11"/>
  <c r="B338" i="11"/>
  <c r="B340" i="11"/>
  <c r="B341" i="11"/>
  <c r="B343" i="11"/>
  <c r="B344" i="11"/>
  <c r="B347" i="11"/>
  <c r="B348" i="11"/>
  <c r="B351" i="11"/>
  <c r="B352" i="11"/>
  <c r="B355" i="11"/>
  <c r="B356" i="11"/>
  <c r="B359" i="11"/>
  <c r="B360" i="11"/>
  <c r="B371" i="11"/>
  <c r="B372" i="11"/>
  <c r="B375" i="11"/>
  <c r="B376" i="11"/>
  <c r="B379" i="11"/>
  <c r="B380" i="11"/>
  <c r="B383" i="11"/>
  <c r="B384" i="11"/>
  <c r="B387" i="11"/>
  <c r="B388" i="11"/>
  <c r="B391" i="11"/>
  <c r="B392" i="11"/>
  <c r="B395" i="11"/>
  <c r="B396" i="11"/>
  <c r="B399" i="11"/>
  <c r="B400" i="11"/>
  <c r="B403" i="11"/>
  <c r="B404" i="11"/>
  <c r="B407" i="11"/>
  <c r="B408" i="11"/>
  <c r="B411" i="11"/>
  <c r="B412" i="11"/>
  <c r="B415" i="11"/>
  <c r="B416" i="11"/>
  <c r="B419" i="11"/>
  <c r="B420" i="11"/>
  <c r="B423" i="11"/>
  <c r="B424" i="11"/>
  <c r="B427" i="11"/>
  <c r="B428" i="11"/>
  <c r="B431" i="11"/>
  <c r="B432" i="11"/>
  <c r="B435" i="11"/>
  <c r="B436" i="11"/>
  <c r="B439" i="11"/>
  <c r="B440" i="11"/>
  <c r="B443" i="11"/>
  <c r="B444" i="11"/>
  <c r="B447" i="11"/>
  <c r="B448" i="11"/>
  <c r="B451" i="11"/>
  <c r="B452" i="11"/>
  <c r="B455" i="11"/>
  <c r="B456" i="11"/>
  <c r="E459" i="11"/>
  <c r="F459" i="11"/>
  <c r="F488" i="11" s="1"/>
  <c r="C460" i="11"/>
  <c r="D460" i="11"/>
  <c r="E460" i="11"/>
  <c r="F460" i="11"/>
  <c r="B468" i="11"/>
  <c r="B469" i="11"/>
  <c r="B472" i="11"/>
  <c r="B473" i="11"/>
  <c r="B476" i="11"/>
  <c r="B477" i="11"/>
  <c r="B480" i="11"/>
  <c r="B481" i="11"/>
  <c r="C491" i="11"/>
  <c r="D491" i="11"/>
  <c r="E491" i="11"/>
  <c r="F491" i="11"/>
  <c r="C494" i="11"/>
  <c r="D494" i="11"/>
  <c r="E494" i="11"/>
  <c r="F494" i="11"/>
  <c r="G137" i="11"/>
  <c r="H174" i="11"/>
  <c r="G138" i="11"/>
  <c r="G492" i="11"/>
  <c r="H492" i="11"/>
  <c r="G452" i="11"/>
  <c r="G173" i="11"/>
  <c r="G451" i="11"/>
  <c r="B276" i="11"/>
  <c r="J468" i="11" l="1"/>
  <c r="J455" i="11"/>
  <c r="J439" i="11"/>
  <c r="J145" i="11"/>
  <c r="J423" i="11"/>
  <c r="E488" i="11"/>
  <c r="J240" i="11"/>
  <c r="J407" i="11"/>
  <c r="J391" i="11"/>
  <c r="J451" i="11"/>
  <c r="J435" i="11"/>
  <c r="J419" i="11"/>
  <c r="J403" i="11"/>
  <c r="J387" i="11"/>
  <c r="J371" i="11"/>
  <c r="J333" i="11"/>
  <c r="J317" i="11"/>
  <c r="J301" i="11"/>
  <c r="O489" i="11"/>
  <c r="J375" i="11"/>
  <c r="J72" i="11"/>
  <c r="J40" i="11"/>
  <c r="J476" i="11"/>
  <c r="J447" i="11"/>
  <c r="J431" i="11"/>
  <c r="J415" i="11"/>
  <c r="J399" i="11"/>
  <c r="J383" i="11"/>
  <c r="J359" i="11"/>
  <c r="J343" i="11"/>
  <c r="J329" i="11"/>
  <c r="J313" i="11"/>
  <c r="J297" i="11"/>
  <c r="J113" i="11"/>
  <c r="J472" i="11"/>
  <c r="J427" i="11"/>
  <c r="J411" i="11"/>
  <c r="J395" i="11"/>
  <c r="J379" i="11"/>
  <c r="J355" i="11"/>
  <c r="J325" i="11"/>
  <c r="J309" i="11"/>
  <c r="J321" i="11"/>
  <c r="J305" i="11"/>
  <c r="J286" i="11"/>
  <c r="J16" i="11"/>
  <c r="J282" i="11"/>
  <c r="J264" i="11"/>
  <c r="J248" i="11"/>
  <c r="J92" i="11"/>
  <c r="J84" i="11"/>
  <c r="J169" i="11"/>
  <c r="J68" i="11"/>
  <c r="J36" i="11"/>
  <c r="J28" i="11"/>
  <c r="J184" i="11"/>
  <c r="J149" i="11"/>
  <c r="J133" i="11"/>
  <c r="J60" i="11"/>
  <c r="J44" i="11"/>
  <c r="B291" i="11"/>
  <c r="J96" i="11"/>
  <c r="J76" i="11"/>
  <c r="J204" i="11"/>
  <c r="J105" i="11"/>
  <c r="J101" i="11"/>
  <c r="J80" i="11"/>
  <c r="B494" i="11"/>
  <c r="B364" i="11"/>
  <c r="J188" i="11"/>
  <c r="J88" i="11"/>
  <c r="B459" i="11"/>
  <c r="J56" i="11"/>
  <c r="J244" i="11"/>
  <c r="J212" i="11"/>
  <c r="B363" i="11"/>
  <c r="B460" i="11"/>
  <c r="J12" i="11"/>
  <c r="B485" i="11"/>
  <c r="J24" i="11"/>
  <c r="J8" i="11"/>
  <c r="B491" i="11"/>
  <c r="J165" i="11"/>
  <c r="J256" i="11"/>
  <c r="J216" i="11"/>
  <c r="J109" i="11"/>
  <c r="J64" i="11"/>
  <c r="J48" i="11"/>
  <c r="B484" i="11"/>
  <c r="B290" i="11"/>
  <c r="B275" i="11"/>
  <c r="J275" i="11" s="1"/>
  <c r="B192" i="11"/>
  <c r="B138" i="11"/>
  <c r="C488" i="11"/>
  <c r="F492" i="11"/>
  <c r="F489" i="11"/>
  <c r="F495" i="11" s="1"/>
  <c r="B174" i="11"/>
  <c r="C489" i="11"/>
  <c r="C495" i="11" s="1"/>
  <c r="E492" i="11"/>
  <c r="B193" i="11"/>
  <c r="E489" i="11"/>
  <c r="E495" i="11" s="1"/>
  <c r="D489" i="11"/>
  <c r="D495" i="11" s="1"/>
  <c r="B137" i="11"/>
  <c r="B173" i="11"/>
  <c r="J459" i="11" l="1"/>
  <c r="J363" i="11"/>
  <c r="J290" i="11"/>
  <c r="J484" i="11"/>
  <c r="J137" i="11"/>
  <c r="J192" i="11"/>
  <c r="C492" i="11"/>
  <c r="B488" i="11"/>
  <c r="J173" i="11"/>
  <c r="D492" i="11"/>
  <c r="B489" i="11"/>
  <c r="B495" i="11" s="1"/>
  <c r="J488" i="11" l="1"/>
  <c r="B492" i="11"/>
</calcChain>
</file>

<file path=xl/sharedStrings.xml><?xml version="1.0" encoding="utf-8"?>
<sst xmlns="http://schemas.openxmlformats.org/spreadsheetml/2006/main" count="410" uniqueCount="140">
  <si>
    <t>IŠ  VISO</t>
  </si>
  <si>
    <t>Kitos išlaidos</t>
  </si>
  <si>
    <t>iš jų:</t>
  </si>
  <si>
    <t>ALSĖDŽIŲ SENIŪNIJA</t>
  </si>
  <si>
    <t>BABRUNGO SENIŪNIJA</t>
  </si>
  <si>
    <t>KULIŲ SENIŪNIJA</t>
  </si>
  <si>
    <t>NAUSODŽIO SENIŪNIJA</t>
  </si>
  <si>
    <t>PAUKŠTAKIŲ SENIŪNIJA</t>
  </si>
  <si>
    <t>STALGĖNŲ SENIŪNIJA</t>
  </si>
  <si>
    <t>ŠATEIKIŲ SENIŪNIJA</t>
  </si>
  <si>
    <t>ŽEMAIČIŲ KALVARIJOS SENIŪNIJA</t>
  </si>
  <si>
    <t>ŽLIBINŲ SENIŪNIJA</t>
  </si>
  <si>
    <t>PALŪKANŲ MOKĖJIMAS</t>
  </si>
  <si>
    <t>SPECIALIOJI APLINKOS APSAUGOS RĖMIMO PROGRAMA</t>
  </si>
  <si>
    <t>JAUNIMO  VEIKLOS PROGRAMA</t>
  </si>
  <si>
    <t>(02) EKONOMINĖS IR PROJEKTINĖS VEIKLOS PROGRAMA</t>
  </si>
  <si>
    <t>IŠ VISO (02) EKONOMINĖS IR PROJEKTINĖS VEIKLOS PROGRAMAI</t>
  </si>
  <si>
    <t>(03) TERITORIJŲ PLANAVIMO PROGRAMA</t>
  </si>
  <si>
    <t>(04) SOCIALIAI SAUGIOS IR SVEIKOS APLINKOS KŪRIMO PROGRAMA</t>
  </si>
  <si>
    <t xml:space="preserve">SAVIVALDYBĖS TEIKIAMOS PARAMOS ORGANIZAVIMAS </t>
  </si>
  <si>
    <t>PLUNGĖS SOCIALINIŲ PASLAUGŲ CENTRO VEIKLA</t>
  </si>
  <si>
    <t>IŠ VISO (04) SOCIALIAI SAUGIOS IR SVEIKOS APLINKOS KŪRIMO PROGRAMAI</t>
  </si>
  <si>
    <t>KOMUNALINIŲ ATLIEKŲ SURINKIMUI IR TVARKYMUI</t>
  </si>
  <si>
    <t>05 SAVIVALDYBĖS APLINKOS APSAUGOS PROGRAMA</t>
  </si>
  <si>
    <t>IŠ VISO (05) SAVIVALDYBĖS APLINKOS APSAUGOS PROGRAMAI</t>
  </si>
  <si>
    <t>PLUNGĖS RAJ.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</si>
  <si>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</si>
  <si>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</si>
  <si>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</si>
  <si>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</si>
  <si>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RAJONO SAVIVALDYBĖS VIEŠOSIOS BIBLIOTEKOS VEIKLA</t>
  </si>
  <si>
    <t>PARKO PRIEŽIŪRA</t>
  </si>
  <si>
    <t>SPORTO PROJEKTŲ RĖMIMAS</t>
  </si>
  <si>
    <t>(07) SAVIVALDYBĖS VEIKLOS VALDYMO PROGRAMA</t>
  </si>
  <si>
    <t>SAVIVALDYBĖS KONTROLĖS IR AUDITO TARNYBOS DARBO UŽTIKRINIMAS</t>
  </si>
  <si>
    <t>SAVIVALDYBĖS TARYBOS VEIKLA</t>
  </si>
  <si>
    <t>KAIMO RĖMIMUI</t>
  </si>
  <si>
    <t>IŠ VISO (07) SAVIVALDYBĖS VEIKLOS VALDYMO PROGRAMAI</t>
  </si>
  <si>
    <t>PLATELIŲ GIMNAZIJOS VEIKLA</t>
  </si>
  <si>
    <t>'RYTO" PAGRINDINĖS MOKYKLOS VEIKLA</t>
  </si>
  <si>
    <t>"SAULĖS" GIMNAZIJOS VEIKLA</t>
  </si>
  <si>
    <t>ŠATEIKIŲ PAGRINDINĖS MOKYKLOS VEIKLA</t>
  </si>
  <si>
    <t>VYSKUPO M.VALANČIAUS  PRAD. MOKYKLOS VEIKLA</t>
  </si>
  <si>
    <t>LOPŠELIO-DARŽELIO "NYKŠTUKAS" VEIKLA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</si>
  <si>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</si>
  <si>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</si>
  <si>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</si>
  <si>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</si>
  <si>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</si>
  <si>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M.OGINSKIO MENO MOKYKLOS VEIKLA</t>
  </si>
  <si>
    <t>PLATELIŲ MENO MOKYKLOS VEIKLA</t>
  </si>
  <si>
    <t>NVO PROGRAMŲ RĖMIMAS</t>
  </si>
  <si>
    <t>(8) INFRASTRUKTŪROS OBJEKTŲ PRIEŽIŪROS IR ŪKINIŲ SUBJEKTŲ RĖMIMO PROGRAMA</t>
  </si>
  <si>
    <t>IŠ VISO (8) INFRASTRUKTŪROS OBJEKTŲ PRIEŽIŪROS IR ŪKINIŲ SUBJEKTŲ RĖMIMO PROGRAMAI</t>
  </si>
  <si>
    <t>PLUNGĖS ATVIRO JAUNIMO CENTRO VEIKLA</t>
  </si>
  <si>
    <t>IŠ VISO (03)TERITORIJŲ PLANAVIMO PROGRAMAI</t>
  </si>
  <si>
    <t>PLUNGĖS RAJONO POLICIJOS KOMISARIATO PROGRAMA</t>
  </si>
  <si>
    <t>SENAMIESČIO  MOKYKLOS VEIKLA</t>
  </si>
  <si>
    <t>MOKSLO RĖMIMO PROGRAMA</t>
  </si>
  <si>
    <t xml:space="preserve">PLUNGĖS SPORTO IR REKREACIJOS CENTRO VEIKLA </t>
  </si>
  <si>
    <t>TREČIOJO AMŽIAUS UNIVERSITETO (TAU) VEIKLA</t>
  </si>
  <si>
    <t>KULIŲ GIMNAZIJOS VEIKLA</t>
  </si>
  <si>
    <t>ŽEMAIČIŲ KALVARIJOS M. VALANČIAUS GIMNAZIJOS VEIKLA</t>
  </si>
  <si>
    <t>PASIRUOŠIMAS DAINŲ ŠVENTEI</t>
  </si>
  <si>
    <t>ŽEMĖTVARKOS PROCESO (DARBŲ) ORGANIZAVIMAS</t>
  </si>
  <si>
    <t xml:space="preserve">KULTŪROS PROJEKTŲ RĖMIMAS </t>
  </si>
  <si>
    <t>ARCHITEKTŪROS  IR TERITORIJŲ PLANAVIMO PROCESO ORGANIZAVIMAS</t>
  </si>
  <si>
    <t>PLUNGĖS KRIZIŲ CENTRO VEIKLA</t>
  </si>
  <si>
    <t>VšĮ "PLUNGĖS FUTBOLAS" PROGRAMA</t>
  </si>
  <si>
    <t>Didėjimo/mažėjimo procentas</t>
  </si>
  <si>
    <t xml:space="preserve">SOCIALINĖMS PAŠALPOMS IR KOMPENSACIJOMS SKAIČIUOTI IR MOKĖTI </t>
  </si>
  <si>
    <t xml:space="preserve">ŽEMAIČIŲ DAILĖS MUZIEJAUS VEIKLA </t>
  </si>
  <si>
    <t>PLATELIŲ SENIŪNIJA</t>
  </si>
  <si>
    <t>ALSĖDŽIŲ S.NARUTAVIČIAUS GIMNAZIJOS VEIKLA</t>
  </si>
  <si>
    <t>MIESTO ŠVENTĖS IR KITI REPREZENTACINIAI RENGINIAI</t>
  </si>
  <si>
    <t>PASKOLŲ GRĄŽINIMAS</t>
  </si>
  <si>
    <t xml:space="preserve">INVESTICIJŲ  IR KITI  PROJEKTAI (SKOLINTOS LĖŠOS) </t>
  </si>
  <si>
    <t>SAVIVALDYBĖS VIETINĖS REIKŠMĖS KELIAMS (GATVĖMS)</t>
  </si>
  <si>
    <t>VAIKŲ VASAROS POILSIO ORGANIZAVIMO PROGRAMA</t>
  </si>
  <si>
    <t>SMULKIOJO IR VIDUTINIO VERSLO SUBJEKTŲ RĖMIMAS</t>
  </si>
  <si>
    <t>VAIKŲ DIENOS CENTRŲ PROGRAMŲ RĖMIMAS</t>
  </si>
  <si>
    <t>PRIKLAUSOMYBIŲ MAŽINIMO PROGRAMA</t>
  </si>
  <si>
    <t>INVESTICIJŲ  IR KITI  PROJEKTAI (PRISIDĖTI PRIE PROJEKTŲ)</t>
  </si>
  <si>
    <t xml:space="preserve">VIETOS BENDRUOMENIŲ INICIATYVŲ SKATINIMAS </t>
  </si>
  <si>
    <t>KULTŪROS VERTYBIŲ APSAUGOS ORGANIZAVIMAS</t>
  </si>
  <si>
    <t>VšĮ PLUNGĖS RAJONO GREITOSIOS MEDICINOS PAGALBOS PROGRAMA</t>
  </si>
  <si>
    <t>SAVIVALDYBĖS IR SOCIALINIO BŪSTO FONDO PLĖTRA</t>
  </si>
  <si>
    <t xml:space="preserve">SAVIVALDYBĖS INFRASTRUKTŪROS OBJEKTŲ PLANAVIMAS, PRIEŽIŪRA IR STATYBA  </t>
  </si>
  <si>
    <t>VISUOMENĖS SVEIKATOS RĖMIMO SPECIALIOJI PROGRAMA</t>
  </si>
  <si>
    <t>AKADEMIKO A. JUCIO PROGIMNAZIJOS VEIKLA</t>
  </si>
  <si>
    <t>06 PROGRAMA</t>
  </si>
  <si>
    <t>07 PROGRAMA</t>
  </si>
  <si>
    <t>01 PROGRAMA</t>
  </si>
  <si>
    <t xml:space="preserve">Soc. draud. įmokos </t>
  </si>
  <si>
    <t>Darbo užmokestis</t>
  </si>
  <si>
    <t>PLUNGĖS PASLAUGŲ IR ŠVIETIMO PAGALBOS CENTRO VEIKLA</t>
  </si>
  <si>
    <t xml:space="preserve">SAVIVALDYBĖS ADMINISTRACIJOS VEIKLA </t>
  </si>
  <si>
    <t xml:space="preserve">PROJEKTINĖS VEIKLOS ORGANIZAVIMAS </t>
  </si>
  <si>
    <t>PLUNGĖS RAJ.REPREZENTUOJANČIŲ SPORTININKŲ KOMANDŲ RĖMIMAS</t>
  </si>
  <si>
    <t>VšĮ PLUNGĖS BENDRUOMENĖS CENTRO PROGRAMA</t>
  </si>
  <si>
    <t>SAVIVALDYBĖS ADMINISTRACIJOS DIREKTORIAUS REZERVAS</t>
  </si>
  <si>
    <t>LIETUVOS KULTŪROS TARYBOS IR KITŲ KULTŪRINIŲ PROJEKTŲ RĖMIMAS</t>
  </si>
  <si>
    <t>Darbd. soc. parama pinigais</t>
  </si>
  <si>
    <t xml:space="preserve">2021 m. skolintos lėšos </t>
  </si>
  <si>
    <t>2021 m. savar. sav. f. be skolintų lėšų</t>
  </si>
  <si>
    <t xml:space="preserve">PLUNGĖS MIESTO SENIŪNIJA </t>
  </si>
  <si>
    <t>SPECIALIOJO UGDYMO CENTRO VEIKLA</t>
  </si>
  <si>
    <t>PRIEŠGAISRINEI SAUGAI (automobiliui pagal 2020.10.29 tarybos sprendimą Nr.T1-243)</t>
  </si>
  <si>
    <t>VIPA DOTACIJOS GRĄŽINIMAS</t>
  </si>
  <si>
    <t>SAVIVALDYBĖS TURTO VALDYMAS</t>
  </si>
  <si>
    <t>TARPTAUTINIO M.OGINSKIO FESTIVALIO ORGANIZAVIMAS</t>
  </si>
  <si>
    <t>PLUNGĖS TURIZMO INFORMACIJOS CENTRO VEIKLA</t>
  </si>
  <si>
    <t>Lėšos, 2021 m. numatytos turte</t>
  </si>
  <si>
    <t>2021 m. biudžetas</t>
  </si>
  <si>
    <t>2022 m. projektas</t>
  </si>
  <si>
    <t>UGDYMO KOKYBĖS UŽTIKRINIMAS</t>
  </si>
  <si>
    <t>KREPŠINIO KOMANDOS "PLUNGĖS OLIMPAS" RĖMIMAS</t>
  </si>
  <si>
    <t>FUTBOLO KOMANDOS FK "BABRUNGAS" RĖMIMAS</t>
  </si>
  <si>
    <t>BENDRADARBYSTĖS CENTRO "SPIEČIUS" VEIKLA</t>
  </si>
  <si>
    <t>DALYVAUJAMOJO  BIUDŽETO ĮGYVENDINIMAS</t>
  </si>
  <si>
    <t>KELEIVIŲ IR MOKSLEIVIŲ PAVEŽĖJIMAS (2021 m. iš likučio skirta - 207,6 tūkst. eurų)</t>
  </si>
  <si>
    <t>(01) UGDYMO KOKYBĖS, SPORTO IR MODERNIOS APLINKOS UŽTIKRINIMO PROGRAMA</t>
  </si>
  <si>
    <t>(06) KULTŪROS IR TURIZMO PROGRAMA</t>
  </si>
  <si>
    <t>IŠ VISO (06) KULTŪROS IR TURIZMO PROGRAMAI</t>
  </si>
  <si>
    <t>IŠ VISO (01) UGDYMO KOKYBĖS,SPORTO IR MODERNIOS APLINKOS UŽTIKRINIMO PROGRAMAI</t>
  </si>
  <si>
    <t>LIEPIJŲ MOKYKLOS VEIKLA</t>
  </si>
  <si>
    <t>PLUNGĖS SPECIALIOJO UGDYMO CENTRO VEIKLA</t>
  </si>
  <si>
    <t>PLUNGĖS RAJ. SAV. VISUOMENĖS SVEIKATOS BIURO VEIKLA</t>
  </si>
  <si>
    <t xml:space="preserve">2022 m. skolintos lėšos </t>
  </si>
  <si>
    <t>2022 m. savar. sav. f. be skolintų lėšų</t>
  </si>
  <si>
    <t>IŠ VISO 2022 M. BIUDŽETAS SAVARANKIŠKOSIOMS SAVIVALDYBĖS FUNKCIJOMS - VISOS PROGRAMOS</t>
  </si>
  <si>
    <t>Finansavimas iš likučio iš 2021 m., tūkst. Eur</t>
  </si>
  <si>
    <t>Savivaldybės įstaigoms reikalingų specialybių darbuotojų  finansinis skatinimas</t>
  </si>
  <si>
    <t>PLUNGĖS DEKANATO APTARNAUJAMŲ PARAPIJŲ RĖMIMAS</t>
  </si>
  <si>
    <t>"BABRUNGO" PROGIMNAZIJOS VEIKLA</t>
  </si>
  <si>
    <t>INFRASTRUKTŪROS PLĖTRA SAV. IR FIZINIŲ AR JURID. ASMENŲ JUNGT. VEIKLOS PAGR.</t>
  </si>
  <si>
    <t>VšĮ PLUNGĖS RAJ. SAV. LIGONINĖS PROGRAMOMS (Saugi nakvynė , rezidentai, ligonionės programa )</t>
  </si>
  <si>
    <t>SAVIVALDYBĖS ĮMONĖS  "PLUNGĖS BŪSTAS" PROGRAMA</t>
  </si>
  <si>
    <t>2022 M. BIUDŽETO PROJEKTAS PAGAL STRATEGINIO VEIKLOS PLANO PIEMONES (IŠLAIDOS SAVARANKIŠKOSIOMS FUNKCIJOMS),  eurais (2021 metų biudžetas, patvirtintas metų pradžioje)</t>
  </si>
  <si>
    <t>12  lentelė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</si>
</sst>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0.0"/>
  </numFmts>
  <fonts count="15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9"/>
      <name val="Times New Roman"/>
      <family val="1"/>
      <charset val="186"/>
    </font>
    <font>
      <b/>
      <sz val="9"/>
      <color indexed="9"/>
      <name val="Times New Roman"/>
      <family val="1"/>
      <charset val="186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</cellStyleXfs>
  <cellXfs count="297">
    <xf numFmtId="0" fontId="0" fillId="0" borderId="0" xfId="0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right"/>
      <protection locked="0"/>
    </xf>
    <xf numFmtId="0" fontId="3" fillId="3" borderId="0" xfId="0" applyNumberFormat="1" applyFont="1" applyFill="1" applyBorder="1"/>
    <xf numFmtId="0" fontId="4" fillId="0" borderId="0" xfId="0" applyNumberFormat="1" applyFont="1" applyFill="1"/>
    <xf numFmtId="0" fontId="3" fillId="0" borderId="0" xfId="0" applyNumberFormat="1" applyFont="1" applyFill="1" applyBorder="1" applyAlignment="1">
      <alignment horizontal="center" wrapText="1"/>
    </xf>
    <xf numFmtId="0" fontId="3" fillId="4" borderId="0" xfId="0" applyNumberFormat="1" applyFont="1" applyFill="1"/>
    <xf numFmtId="0" fontId="3" fillId="0" borderId="1" xfId="6" applyNumberFormat="1" applyFont="1" applyFill="1" applyBorder="1" applyProtection="1"/>
    <xf numFmtId="0" fontId="4" fillId="0" borderId="1" xfId="6" applyNumberFormat="1" applyFont="1" applyFill="1" applyBorder="1" applyProtection="1"/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0" fontId="4" fillId="0" borderId="0" xfId="6" applyNumberFormat="1" applyFont="1" applyFill="1" applyBorder="1" applyAlignment="1" applyProtection="1">
      <alignment horizontal="center"/>
    </xf>
    <xf numFmtId="0" fontId="3" fillId="4" borderId="0" xfId="0" applyNumberFormat="1" applyFont="1" applyFill="1" applyAlignment="1">
      <alignment horizontal="center" wrapText="1"/>
    </xf>
    <xf numFmtId="0" fontId="4" fillId="0" borderId="1" xfId="6" applyNumberFormat="1" applyFont="1" applyFill="1" applyBorder="1" applyProtection="1"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3" fillId="4" borderId="0" xfId="6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Alignment="1" applyProtection="1">
      <alignment horizontal="center"/>
    </xf>
    <xf numFmtId="0" fontId="4" fillId="0" borderId="0" xfId="6" applyNumberFormat="1" applyFont="1" applyFill="1" applyBorder="1" applyProtection="1"/>
    <xf numFmtId="0" fontId="4" fillId="0" borderId="0" xfId="0" applyNumberFormat="1" applyFont="1" applyFill="1" applyBorder="1"/>
    <xf numFmtId="0" fontId="4" fillId="0" borderId="2" xfId="6" applyNumberFormat="1" applyFont="1" applyFill="1" applyBorder="1" applyProtection="1"/>
    <xf numFmtId="0" fontId="4" fillId="0" borderId="3" xfId="6" applyNumberFormat="1" applyFont="1" applyFill="1" applyBorder="1" applyProtection="1"/>
    <xf numFmtId="0" fontId="4" fillId="0" borderId="3" xfId="6" applyNumberFormat="1" applyFont="1" applyFill="1" applyBorder="1" applyProtection="1">
      <protection locked="0"/>
    </xf>
    <xf numFmtId="0" fontId="3" fillId="4" borderId="0" xfId="6" applyNumberFormat="1" applyFont="1" applyFill="1" applyBorder="1" applyAlignment="1" applyProtection="1">
      <alignment horizontal="center"/>
      <protection locked="0"/>
    </xf>
    <xf numFmtId="0" fontId="3" fillId="0" borderId="0" xfId="6" applyNumberFormat="1" applyFont="1" applyFill="1" applyBorder="1" applyAlignment="1" applyProtection="1">
      <alignment horizontal="center"/>
      <protection locked="0"/>
    </xf>
    <xf numFmtId="0" fontId="3" fillId="0" borderId="4" xfId="6" applyNumberFormat="1" applyFont="1" applyFill="1" applyBorder="1" applyProtection="1"/>
    <xf numFmtId="0" fontId="3" fillId="4" borderId="0" xfId="0" applyNumberFormat="1" applyFont="1" applyFill="1" applyBorder="1"/>
    <xf numFmtId="0" fontId="3" fillId="0" borderId="5" xfId="6" applyNumberFormat="1" applyFont="1" applyFill="1" applyBorder="1" applyProtection="1"/>
    <xf numFmtId="0" fontId="4" fillId="0" borderId="6" xfId="0" applyNumberFormat="1" applyFont="1" applyFill="1" applyBorder="1"/>
    <xf numFmtId="0" fontId="4" fillId="0" borderId="7" xfId="0" applyNumberFormat="1" applyFont="1" applyFill="1" applyBorder="1"/>
    <xf numFmtId="0" fontId="4" fillId="0" borderId="8" xfId="0" applyNumberFormat="1" applyFont="1" applyFill="1" applyBorder="1"/>
    <xf numFmtId="0" fontId="4" fillId="0" borderId="9" xfId="6" applyNumberFormat="1" applyFont="1" applyFill="1" applyBorder="1" applyProtection="1"/>
    <xf numFmtId="0" fontId="3" fillId="2" borderId="10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3" fillId="2" borderId="10" xfId="0" applyNumberFormat="1" applyFont="1" applyFill="1" applyBorder="1" applyAlignment="1" applyProtection="1">
      <alignment horizontal="center"/>
    </xf>
    <xf numFmtId="0" fontId="3" fillId="4" borderId="0" xfId="0" applyNumberFormat="1" applyFont="1" applyFill="1" applyBorder="1" applyAlignment="1" applyProtection="1">
      <alignment horizontal="center"/>
    </xf>
    <xf numFmtId="0" fontId="3" fillId="0" borderId="0" xfId="6" applyNumberFormat="1" applyFont="1" applyFill="1" applyBorder="1" applyProtection="1"/>
    <xf numFmtId="0" fontId="3" fillId="0" borderId="0" xfId="0" applyNumberFormat="1" applyFont="1" applyFill="1" applyBorder="1" applyProtection="1">
      <protection locked="0"/>
    </xf>
    <xf numFmtId="0" fontId="4" fillId="0" borderId="11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4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3" fillId="4" borderId="0" xfId="0" applyNumberFormat="1" applyFont="1" applyFill="1" applyAlignment="1">
      <alignment horizontal="right"/>
    </xf>
    <xf numFmtId="0" fontId="4" fillId="0" borderId="6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/>
    </xf>
    <xf numFmtId="0" fontId="3" fillId="2" borderId="12" xfId="0" applyNumberFormat="1" applyFont="1" applyFill="1" applyBorder="1" applyAlignment="1" applyProtection="1">
      <alignment horizontal="center" wrapText="1"/>
      <protection locked="0"/>
    </xf>
    <xf numFmtId="0" fontId="3" fillId="4" borderId="0" xfId="0" applyNumberFormat="1" applyFont="1" applyFill="1" applyBorder="1" applyAlignment="1" applyProtection="1">
      <alignment horizontal="center" wrapText="1"/>
      <protection locked="0"/>
    </xf>
    <xf numFmtId="0" fontId="4" fillId="3" borderId="0" xfId="0" applyNumberFormat="1" applyFont="1" applyFill="1"/>
    <xf numFmtId="0" fontId="3" fillId="0" borderId="6" xfId="0" applyNumberFormat="1" applyFont="1" applyFill="1" applyBorder="1" applyProtection="1"/>
    <xf numFmtId="0" fontId="3" fillId="4" borderId="0" xfId="0" applyNumberFormat="1" applyFont="1" applyFill="1" applyBorder="1" applyProtection="1"/>
    <xf numFmtId="0" fontId="3" fillId="0" borderId="13" xfId="0" applyNumberFormat="1" applyFont="1" applyFill="1" applyBorder="1" applyProtection="1"/>
    <xf numFmtId="0" fontId="4" fillId="0" borderId="14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/>
    <xf numFmtId="0" fontId="6" fillId="4" borderId="0" xfId="0" applyNumberFormat="1" applyFont="1" applyFill="1"/>
    <xf numFmtId="0" fontId="6" fillId="0" borderId="0" xfId="0" applyNumberFormat="1" applyFont="1" applyFill="1"/>
    <xf numFmtId="0" fontId="4" fillId="0" borderId="0" xfId="0" applyNumberFormat="1" applyFont="1" applyFill="1" applyAlignment="1"/>
    <xf numFmtId="0" fontId="3" fillId="0" borderId="0" xfId="0" applyNumberFormat="1" applyFont="1" applyFill="1" applyAlignment="1"/>
    <xf numFmtId="166" fontId="4" fillId="0" borderId="1" xfId="6" applyNumberFormat="1" applyFont="1" applyFill="1" applyBorder="1" applyProtection="1"/>
    <xf numFmtId="166" fontId="3" fillId="0" borderId="1" xfId="6" applyNumberFormat="1" applyFont="1" applyFill="1" applyBorder="1" applyProtection="1"/>
    <xf numFmtId="166" fontId="3" fillId="0" borderId="1" xfId="6" applyNumberFormat="1" applyFont="1" applyFill="1" applyBorder="1" applyProtection="1">
      <protection locked="0"/>
    </xf>
    <xf numFmtId="166" fontId="4" fillId="0" borderId="1" xfId="6" applyNumberFormat="1" applyFont="1" applyFill="1" applyBorder="1" applyProtection="1">
      <protection locked="0"/>
    </xf>
    <xf numFmtId="166" fontId="3" fillId="0" borderId="1" xfId="0" applyNumberFormat="1" applyFont="1" applyFill="1" applyBorder="1"/>
    <xf numFmtId="166" fontId="4" fillId="0" borderId="1" xfId="0" applyNumberFormat="1" applyFont="1" applyFill="1" applyBorder="1"/>
    <xf numFmtId="166" fontId="3" fillId="0" borderId="15" xfId="6" applyNumberFormat="1" applyFont="1" applyFill="1" applyBorder="1" applyProtection="1"/>
    <xf numFmtId="166" fontId="3" fillId="0" borderId="14" xfId="6" applyNumberFormat="1" applyFont="1" applyFill="1" applyBorder="1" applyProtection="1"/>
    <xf numFmtId="166" fontId="4" fillId="0" borderId="0" xfId="0" applyNumberFormat="1" applyFont="1" applyFill="1"/>
    <xf numFmtId="166" fontId="3" fillId="0" borderId="1" xfId="0" applyNumberFormat="1" applyFont="1" applyFill="1" applyBorder="1" applyProtection="1"/>
    <xf numFmtId="166" fontId="3" fillId="0" borderId="1" xfId="0" applyNumberFormat="1" applyFont="1" applyFill="1" applyBorder="1" applyProtection="1">
      <protection locked="0"/>
    </xf>
    <xf numFmtId="166" fontId="4" fillId="0" borderId="1" xfId="0" applyNumberFormat="1" applyFont="1" applyFill="1" applyBorder="1" applyProtection="1"/>
    <xf numFmtId="166" fontId="4" fillId="0" borderId="1" xfId="0" applyNumberFormat="1" applyFont="1" applyFill="1" applyBorder="1" applyProtection="1">
      <protection locked="0"/>
    </xf>
    <xf numFmtId="166" fontId="4" fillId="0" borderId="16" xfId="0" applyNumberFormat="1" applyFont="1" applyFill="1" applyBorder="1" applyProtection="1"/>
    <xf numFmtId="166" fontId="4" fillId="0" borderId="16" xfId="0" applyNumberFormat="1" applyFont="1" applyFill="1" applyBorder="1" applyProtection="1">
      <protection locked="0"/>
    </xf>
    <xf numFmtId="166" fontId="3" fillId="0" borderId="15" xfId="0" applyNumberFormat="1" applyFont="1" applyFill="1" applyBorder="1" applyProtection="1"/>
    <xf numFmtId="166" fontId="3" fillId="0" borderId="15" xfId="0" applyNumberFormat="1" applyFont="1" applyFill="1" applyBorder="1" applyProtection="1">
      <protection locked="0"/>
    </xf>
    <xf numFmtId="166" fontId="3" fillId="0" borderId="14" xfId="0" applyNumberFormat="1" applyFont="1" applyFill="1" applyBorder="1" applyProtection="1"/>
    <xf numFmtId="166" fontId="4" fillId="0" borderId="18" xfId="0" applyNumberFormat="1" applyFont="1" applyFill="1" applyBorder="1" applyProtection="1"/>
    <xf numFmtId="166" fontId="4" fillId="0" borderId="18" xfId="0" applyNumberFormat="1" applyFont="1" applyFill="1" applyBorder="1" applyProtection="1">
      <protection locked="0"/>
    </xf>
    <xf numFmtId="166" fontId="3" fillId="0" borderId="15" xfId="0" applyNumberFormat="1" applyFont="1" applyFill="1" applyBorder="1"/>
    <xf numFmtId="166" fontId="3" fillId="0" borderId="14" xfId="0" applyNumberFormat="1" applyFont="1" applyFill="1" applyBorder="1"/>
    <xf numFmtId="0" fontId="3" fillId="2" borderId="19" xfId="0" applyNumberFormat="1" applyFont="1" applyFill="1" applyBorder="1" applyAlignment="1" applyProtection="1">
      <alignment horizontal="center" wrapText="1"/>
      <protection locked="0"/>
    </xf>
    <xf numFmtId="0" fontId="4" fillId="0" borderId="16" xfId="6" applyNumberFormat="1" applyFont="1" applyFill="1" applyBorder="1" applyProtection="1"/>
    <xf numFmtId="0" fontId="3" fillId="0" borderId="16" xfId="6" applyNumberFormat="1" applyFont="1" applyFill="1" applyBorder="1" applyProtection="1"/>
    <xf numFmtId="0" fontId="3" fillId="2" borderId="12" xfId="6" applyNumberFormat="1" applyFont="1" applyFill="1" applyBorder="1" applyAlignment="1" applyProtection="1">
      <alignment horizontal="center"/>
      <protection locked="0"/>
    </xf>
    <xf numFmtId="0" fontId="4" fillId="4" borderId="0" xfId="0" applyNumberFormat="1" applyFont="1" applyFill="1"/>
    <xf numFmtId="0" fontId="4" fillId="4" borderId="0" xfId="0" applyNumberFormat="1" applyFont="1" applyFill="1" applyBorder="1"/>
    <xf numFmtId="0" fontId="3" fillId="4" borderId="0" xfId="0" applyNumberFormat="1" applyFont="1" applyFill="1" applyBorder="1" applyAlignment="1" applyProtection="1"/>
    <xf numFmtId="166" fontId="4" fillId="4" borderId="0" xfId="0" applyNumberFormat="1" applyFont="1" applyFill="1"/>
    <xf numFmtId="0" fontId="3" fillId="0" borderId="1" xfId="6" applyNumberFormat="1" applyFont="1" applyFill="1" applyBorder="1" applyAlignment="1" applyProtection="1"/>
    <xf numFmtId="166" fontId="3" fillId="0" borderId="1" xfId="6" applyNumberFormat="1" applyFont="1" applyFill="1" applyBorder="1" applyAlignment="1" applyProtection="1">
      <alignment horizontal="right"/>
    </xf>
    <xf numFmtId="0" fontId="3" fillId="4" borderId="0" xfId="0" applyNumberFormat="1" applyFont="1" applyFill="1" applyBorder="1" applyAlignment="1"/>
    <xf numFmtId="0" fontId="3" fillId="2" borderId="2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/>
    <xf numFmtId="0" fontId="3" fillId="0" borderId="1" xfId="6" applyNumberFormat="1" applyFont="1" applyFill="1" applyBorder="1" applyAlignment="1" applyProtection="1">
      <alignment horizontal="left"/>
    </xf>
    <xf numFmtId="0" fontId="4" fillId="0" borderId="11" xfId="0" applyNumberFormat="1" applyFont="1" applyFill="1" applyBorder="1" applyAlignment="1" applyProtection="1">
      <alignment horizontal="center"/>
      <protection locked="0"/>
    </xf>
    <xf numFmtId="0" fontId="3" fillId="4" borderId="0" xfId="0" applyNumberFormat="1" applyFont="1" applyFill="1" applyBorder="1" applyAlignment="1">
      <alignment horizontal="center" wrapText="1"/>
    </xf>
    <xf numFmtId="0" fontId="3" fillId="4" borderId="0" xfId="0" applyNumberFormat="1" applyFont="1" applyFill="1" applyBorder="1" applyAlignment="1">
      <alignment wrapText="1"/>
    </xf>
    <xf numFmtId="0" fontId="3" fillId="4" borderId="0" xfId="0" applyNumberFormat="1" applyFont="1" applyFill="1" applyAlignment="1"/>
    <xf numFmtId="166" fontId="3" fillId="0" borderId="0" xfId="0" applyNumberFormat="1" applyFont="1" applyFill="1" applyBorder="1" applyProtection="1"/>
    <xf numFmtId="166" fontId="7" fillId="0" borderId="1" xfId="6" applyNumberFormat="1" applyFont="1" applyFill="1" applyBorder="1" applyProtection="1"/>
    <xf numFmtId="166" fontId="4" fillId="0" borderId="3" xfId="6" applyNumberFormat="1" applyFont="1" applyFill="1" applyBorder="1" applyProtection="1">
      <protection locked="0"/>
    </xf>
    <xf numFmtId="0" fontId="7" fillId="0" borderId="1" xfId="6" applyNumberFormat="1" applyFont="1" applyFill="1" applyBorder="1" applyProtection="1"/>
    <xf numFmtId="0" fontId="4" fillId="0" borderId="1" xfId="6" applyNumberFormat="1" applyFont="1" applyFill="1" applyBorder="1" applyAlignment="1" applyProtection="1">
      <alignment horizontal="right"/>
    </xf>
    <xf numFmtId="0" fontId="4" fillId="0" borderId="2" xfId="6" applyNumberFormat="1" applyFont="1" applyFill="1" applyBorder="1" applyAlignment="1" applyProtection="1">
      <alignment horizontal="right"/>
    </xf>
    <xf numFmtId="0" fontId="4" fillId="0" borderId="3" xfId="6" applyNumberFormat="1" applyFont="1" applyFill="1" applyBorder="1" applyAlignment="1" applyProtection="1">
      <alignment horizontal="right"/>
    </xf>
    <xf numFmtId="0" fontId="7" fillId="0" borderId="16" xfId="6" applyNumberFormat="1" applyFont="1" applyFill="1" applyBorder="1" applyProtection="1"/>
    <xf numFmtId="0" fontId="4" fillId="0" borderId="11" xfId="0" applyNumberFormat="1" applyFont="1" applyFill="1" applyBorder="1"/>
    <xf numFmtId="0" fontId="4" fillId="0" borderId="21" xfId="0" applyNumberFormat="1" applyFont="1" applyFill="1" applyBorder="1"/>
    <xf numFmtId="0" fontId="4" fillId="0" borderId="21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right"/>
    </xf>
    <xf numFmtId="166" fontId="4" fillId="0" borderId="3" xfId="0" applyNumberFormat="1" applyFont="1" applyFill="1" applyBorder="1" applyProtection="1"/>
    <xf numFmtId="166" fontId="4" fillId="0" borderId="3" xfId="0" applyNumberFormat="1" applyFont="1" applyFill="1" applyBorder="1" applyProtection="1">
      <protection locked="0"/>
    </xf>
    <xf numFmtId="166" fontId="4" fillId="0" borderId="0" xfId="0" applyNumberFormat="1" applyFont="1" applyFill="1" applyBorder="1" applyProtection="1"/>
    <xf numFmtId="166" fontId="4" fillId="0" borderId="0" xfId="0" applyNumberFormat="1" applyFont="1" applyFill="1" applyBorder="1" applyProtection="1">
      <protection locked="0"/>
    </xf>
    <xf numFmtId="166" fontId="3" fillId="0" borderId="0" xfId="0" applyNumberFormat="1" applyFont="1" applyFill="1" applyBorder="1" applyAlignment="1"/>
    <xf numFmtId="1" fontId="4" fillId="0" borderId="0" xfId="0" applyNumberFormat="1" applyFont="1" applyFill="1"/>
    <xf numFmtId="166" fontId="3" fillId="0" borderId="0" xfId="0" applyNumberFormat="1" applyFont="1" applyFill="1"/>
    <xf numFmtId="0" fontId="4" fillId="0" borderId="14" xfId="6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>
      <alignment wrapText="1"/>
    </xf>
    <xf numFmtId="0" fontId="3" fillId="0" borderId="14" xfId="0" applyNumberFormat="1" applyFont="1" applyFill="1" applyBorder="1" applyProtection="1"/>
    <xf numFmtId="166" fontId="3" fillId="0" borderId="0" xfId="6" applyNumberFormat="1" applyFont="1" applyFill="1" applyBorder="1" applyProtection="1"/>
    <xf numFmtId="166" fontId="3" fillId="4" borderId="0" xfId="6" applyNumberFormat="1" applyFont="1" applyFill="1" applyBorder="1" applyProtection="1"/>
    <xf numFmtId="166" fontId="3" fillId="0" borderId="22" xfId="6" applyNumberFormat="1" applyFont="1" applyFill="1" applyBorder="1" applyProtection="1"/>
    <xf numFmtId="166" fontId="4" fillId="0" borderId="1" xfId="6" applyNumberFormat="1" applyFont="1" applyFill="1" applyBorder="1" applyAlignment="1" applyProtection="1">
      <alignment horizontal="right"/>
    </xf>
    <xf numFmtId="0" fontId="4" fillId="0" borderId="17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Protection="1">
      <protection locked="0"/>
    </xf>
    <xf numFmtId="0" fontId="3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wrapText="1"/>
    </xf>
    <xf numFmtId="0" fontId="4" fillId="0" borderId="5" xfId="0" applyNumberFormat="1" applyFont="1" applyFill="1" applyBorder="1" applyAlignment="1">
      <alignment wrapText="1"/>
    </xf>
    <xf numFmtId="0" fontId="4" fillId="5" borderId="1" xfId="6" applyNumberFormat="1" applyFont="1" applyFill="1" applyBorder="1" applyProtection="1"/>
    <xf numFmtId="0" fontId="3" fillId="5" borderId="1" xfId="6" applyNumberFormat="1" applyFont="1" applyFill="1" applyBorder="1" applyProtection="1"/>
    <xf numFmtId="0" fontId="8" fillId="0" borderId="1" xfId="6" applyNumberFormat="1" applyFont="1" applyFill="1" applyBorder="1" applyProtection="1"/>
    <xf numFmtId="0" fontId="4" fillId="0" borderId="1" xfId="6" applyNumberFormat="1" applyFont="1" applyFill="1" applyBorder="1" applyAlignment="1" applyProtection="1">
      <alignment horizontal="left"/>
    </xf>
    <xf numFmtId="166" fontId="4" fillId="0" borderId="3" xfId="6" applyNumberFormat="1" applyFont="1" applyFill="1" applyBorder="1" applyProtection="1"/>
    <xf numFmtId="166" fontId="4" fillId="5" borderId="1" xfId="0" applyNumberFormat="1" applyFont="1" applyFill="1" applyBorder="1" applyProtection="1">
      <protection locked="0"/>
    </xf>
    <xf numFmtId="166" fontId="3" fillId="0" borderId="25" xfId="6" applyNumberFormat="1" applyFont="1" applyFill="1" applyBorder="1" applyProtection="1"/>
    <xf numFmtId="166" fontId="3" fillId="3" borderId="0" xfId="0" applyNumberFormat="1" applyFont="1" applyFill="1" applyBorder="1" applyAlignment="1">
      <alignment horizontal="right"/>
    </xf>
    <xf numFmtId="166" fontId="7" fillId="0" borderId="0" xfId="0" applyNumberFormat="1" applyFont="1" applyFill="1"/>
    <xf numFmtId="0" fontId="4" fillId="4" borderId="0" xfId="0" applyNumberFormat="1" applyFont="1" applyFill="1" applyBorder="1" applyAlignment="1">
      <alignment horizontal="left" wrapText="1"/>
    </xf>
    <xf numFmtId="0" fontId="4" fillId="4" borderId="0" xfId="0" applyNumberFormat="1" applyFont="1" applyFill="1" applyBorder="1" applyAlignment="1">
      <alignment wrapText="1"/>
    </xf>
    <xf numFmtId="0" fontId="3" fillId="3" borderId="12" xfId="0" applyNumberFormat="1" applyFont="1" applyFill="1" applyBorder="1" applyAlignment="1" applyProtection="1">
      <alignment horizontal="center"/>
      <protection locked="0"/>
    </xf>
    <xf numFmtId="0" fontId="3" fillId="2" borderId="26" xfId="0" applyNumberFormat="1" applyFont="1" applyFill="1" applyBorder="1" applyAlignment="1" applyProtection="1">
      <alignment horizontal="center" wrapText="1"/>
      <protection locked="0"/>
    </xf>
    <xf numFmtId="166" fontId="3" fillId="5" borderId="1" xfId="6" applyNumberFormat="1" applyFont="1" applyFill="1" applyBorder="1" applyProtection="1"/>
    <xf numFmtId="166" fontId="3" fillId="5" borderId="1" xfId="6" applyNumberFormat="1" applyFont="1" applyFill="1" applyBorder="1" applyProtection="1">
      <protection locked="0"/>
    </xf>
    <xf numFmtId="0" fontId="4" fillId="5" borderId="1" xfId="6" applyNumberFormat="1" applyFont="1" applyFill="1" applyBorder="1" applyAlignment="1" applyProtection="1">
      <alignment horizontal="left"/>
    </xf>
    <xf numFmtId="166" fontId="4" fillId="0" borderId="0" xfId="0" applyNumberFormat="1" applyFont="1" applyFill="1" applyBorder="1"/>
    <xf numFmtId="166" fontId="3" fillId="0" borderId="1" xfId="6" applyNumberFormat="1" applyFont="1" applyFill="1" applyBorder="1" applyAlignment="1" applyProtection="1"/>
    <xf numFmtId="166" fontId="4" fillId="5" borderId="1" xfId="6" applyNumberFormat="1" applyFont="1" applyFill="1" applyBorder="1" applyAlignment="1" applyProtection="1"/>
    <xf numFmtId="0" fontId="4" fillId="5" borderId="1" xfId="6" applyNumberFormat="1" applyFont="1" applyFill="1" applyBorder="1" applyProtection="1">
      <protection locked="0"/>
    </xf>
    <xf numFmtId="166" fontId="7" fillId="0" borderId="1" xfId="0" applyNumberFormat="1" applyFont="1" applyFill="1" applyBorder="1" applyProtection="1">
      <protection locked="0"/>
    </xf>
    <xf numFmtId="0" fontId="7" fillId="0" borderId="1" xfId="0" applyNumberFormat="1" applyFont="1" applyFill="1" applyBorder="1" applyProtection="1">
      <protection locked="0"/>
    </xf>
    <xf numFmtId="166" fontId="3" fillId="4" borderId="0" xfId="0" applyNumberFormat="1" applyFont="1" applyFill="1" applyBorder="1" applyProtection="1"/>
    <xf numFmtId="0" fontId="4" fillId="0" borderId="0" xfId="0" applyNumberFormat="1" applyFont="1" applyFill="1" applyBorder="1" applyProtection="1"/>
    <xf numFmtId="0" fontId="4" fillId="0" borderId="3" xfId="0" applyNumberFormat="1" applyFont="1" applyFill="1" applyBorder="1" applyProtection="1"/>
    <xf numFmtId="0" fontId="4" fillId="0" borderId="3" xfId="0" applyNumberFormat="1" applyFont="1" applyFill="1" applyBorder="1" applyProtection="1">
      <protection locked="0"/>
    </xf>
    <xf numFmtId="166" fontId="4" fillId="5" borderId="1" xfId="0" applyNumberFormat="1" applyFont="1" applyFill="1" applyBorder="1" applyProtection="1"/>
    <xf numFmtId="166" fontId="7" fillId="0" borderId="1" xfId="0" applyNumberFormat="1" applyFont="1" applyFill="1" applyBorder="1" applyProtection="1"/>
    <xf numFmtId="166" fontId="3" fillId="0" borderId="27" xfId="0" applyNumberFormat="1" applyFont="1" applyFill="1" applyBorder="1" applyProtection="1"/>
    <xf numFmtId="166" fontId="3" fillId="0" borderId="27" xfId="0" applyNumberFormat="1" applyFont="1" applyFill="1" applyBorder="1" applyProtection="1">
      <protection locked="0"/>
    </xf>
    <xf numFmtId="166" fontId="4" fillId="0" borderId="27" xfId="0" applyNumberFormat="1" applyFont="1" applyFill="1" applyBorder="1" applyProtection="1"/>
    <xf numFmtId="166" fontId="4" fillId="0" borderId="27" xfId="0" applyNumberFormat="1" applyFont="1" applyFill="1" applyBorder="1" applyProtection="1">
      <protection locked="0"/>
    </xf>
    <xf numFmtId="0" fontId="9" fillId="0" borderId="0" xfId="0" applyNumberFormat="1" applyFont="1"/>
    <xf numFmtId="0" fontId="10" fillId="4" borderId="0" xfId="0" applyNumberFormat="1" applyFont="1" applyFill="1"/>
    <xf numFmtId="0" fontId="10" fillId="0" borderId="0" xfId="0" applyNumberFormat="1" applyFont="1" applyFill="1"/>
    <xf numFmtId="0" fontId="9" fillId="4" borderId="0" xfId="0" applyNumberFormat="1" applyFont="1" applyFill="1"/>
    <xf numFmtId="0" fontId="4" fillId="0" borderId="19" xfId="0" applyNumberFormat="1" applyFont="1" applyFill="1" applyBorder="1"/>
    <xf numFmtId="0" fontId="4" fillId="0" borderId="17" xfId="0" applyNumberFormat="1" applyFont="1" applyFill="1" applyBorder="1"/>
    <xf numFmtId="166" fontId="4" fillId="0" borderId="15" xfId="0" applyNumberFormat="1" applyFont="1" applyFill="1" applyBorder="1" applyProtection="1"/>
    <xf numFmtId="166" fontId="4" fillId="0" borderId="15" xfId="0" applyNumberFormat="1" applyFont="1" applyFill="1" applyBorder="1"/>
    <xf numFmtId="166" fontId="4" fillId="0" borderId="14" xfId="0" applyNumberFormat="1" applyFont="1" applyFill="1" applyBorder="1"/>
    <xf numFmtId="166" fontId="4" fillId="0" borderId="22" xfId="0" applyNumberFormat="1" applyFont="1" applyFill="1" applyBorder="1"/>
    <xf numFmtId="165" fontId="4" fillId="4" borderId="0" xfId="3" applyFont="1" applyFill="1" applyBorder="1"/>
    <xf numFmtId="166" fontId="3" fillId="0" borderId="24" xfId="0" applyNumberFormat="1" applyFont="1" applyFill="1" applyBorder="1" applyProtection="1"/>
    <xf numFmtId="166" fontId="3" fillId="0" borderId="25" xfId="0" applyNumberFormat="1" applyFont="1" applyFill="1" applyBorder="1" applyProtection="1"/>
    <xf numFmtId="166" fontId="3" fillId="5" borderId="1" xfId="0" applyNumberFormat="1" applyFont="1" applyFill="1" applyBorder="1" applyProtection="1">
      <protection locked="0"/>
    </xf>
    <xf numFmtId="166" fontId="4" fillId="0" borderId="24" xfId="0" applyNumberFormat="1" applyFont="1" applyFill="1" applyBorder="1"/>
    <xf numFmtId="166" fontId="4" fillId="0" borderId="25" xfId="0" applyNumberFormat="1" applyFont="1" applyFill="1" applyBorder="1"/>
    <xf numFmtId="0" fontId="4" fillId="4" borderId="0" xfId="0" applyNumberFormat="1" applyFont="1" applyFill="1" applyBorder="1" applyAlignment="1">
      <alignment horizontal="left" wrapText="1"/>
    </xf>
    <xf numFmtId="0" fontId="7" fillId="0" borderId="1" xfId="6" applyNumberFormat="1" applyFont="1" applyFill="1" applyBorder="1" applyProtection="1">
      <protection locked="0"/>
    </xf>
    <xf numFmtId="166" fontId="7" fillId="0" borderId="1" xfId="6" applyNumberFormat="1" applyFont="1" applyFill="1" applyBorder="1" applyProtection="1">
      <protection locked="0"/>
    </xf>
    <xf numFmtId="166" fontId="3" fillId="0" borderId="0" xfId="0" applyNumberFormat="1" applyFont="1" applyFill="1" applyBorder="1" applyAlignment="1" applyProtection="1">
      <alignment horizontal="right"/>
      <protection locked="0"/>
    </xf>
    <xf numFmtId="166" fontId="3" fillId="0" borderId="24" xfId="0" applyNumberFormat="1" applyFont="1" applyFill="1" applyBorder="1"/>
    <xf numFmtId="166" fontId="3" fillId="0" borderId="25" xfId="0" applyNumberFormat="1" applyFont="1" applyFill="1" applyBorder="1"/>
    <xf numFmtId="0" fontId="3" fillId="0" borderId="27" xfId="6" applyNumberFormat="1" applyFont="1" applyFill="1" applyBorder="1" applyProtection="1"/>
    <xf numFmtId="0" fontId="4" fillId="5" borderId="16" xfId="6" applyNumberFormat="1" applyFont="1" applyFill="1" applyBorder="1" applyProtection="1"/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166" fontId="3" fillId="5" borderId="1" xfId="0" applyNumberFormat="1" applyFont="1" applyFill="1" applyBorder="1" applyProtection="1"/>
    <xf numFmtId="0" fontId="3" fillId="5" borderId="16" xfId="6" applyNumberFormat="1" applyFont="1" applyFill="1" applyBorder="1" applyProtection="1"/>
    <xf numFmtId="0" fontId="14" fillId="0" borderId="0" xfId="0" applyNumberFormat="1" applyFont="1" applyFill="1" applyAlignment="1"/>
    <xf numFmtId="0" fontId="4" fillId="4" borderId="0" xfId="0" applyNumberFormat="1" applyFont="1" applyFill="1" applyBorder="1" applyAlignment="1">
      <alignment horizontal="center"/>
    </xf>
    <xf numFmtId="166" fontId="4" fillId="3" borderId="14" xfId="0" applyNumberFormat="1" applyFont="1" applyFill="1" applyBorder="1"/>
    <xf numFmtId="166" fontId="3" fillId="0" borderId="13" xfId="0" applyNumberFormat="1" applyFont="1" applyFill="1" applyBorder="1" applyProtection="1"/>
    <xf numFmtId="0" fontId="3" fillId="0" borderId="0" xfId="0" applyNumberFormat="1" applyFont="1" applyFill="1" applyBorder="1" applyAlignment="1">
      <alignment wrapText="1"/>
    </xf>
    <xf numFmtId="0" fontId="3" fillId="3" borderId="0" xfId="0" applyNumberFormat="1" applyFont="1" applyFill="1"/>
    <xf numFmtId="166" fontId="3" fillId="3" borderId="0" xfId="0" applyNumberFormat="1" applyFont="1" applyFill="1" applyBorder="1"/>
    <xf numFmtId="166" fontId="3" fillId="0" borderId="1" xfId="0" applyNumberFormat="1" applyFont="1" applyFill="1" applyBorder="1" applyAlignment="1" applyProtection="1">
      <alignment horizontal="right"/>
      <protection locked="0"/>
    </xf>
    <xf numFmtId="0" fontId="4" fillId="4" borderId="0" xfId="0" applyNumberFormat="1" applyFont="1" applyFill="1" applyBorder="1" applyAlignment="1">
      <alignment horizontal="center" wrapText="1"/>
    </xf>
    <xf numFmtId="0" fontId="4" fillId="4" borderId="0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 applyProtection="1">
      <alignment horizontal="center" wrapText="1"/>
      <protection locked="0"/>
    </xf>
    <xf numFmtId="0" fontId="3" fillId="0" borderId="3" xfId="0" applyNumberFormat="1" applyFont="1" applyFill="1" applyBorder="1" applyAlignment="1" applyProtection="1">
      <alignment horizontal="center" wrapText="1"/>
      <protection locked="0"/>
    </xf>
    <xf numFmtId="0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NumberFormat="1" applyFont="1" applyFill="1" applyBorder="1" applyAlignment="1" applyProtection="1">
      <alignment horizontal="center"/>
      <protection locked="0"/>
    </xf>
    <xf numFmtId="0" fontId="4" fillId="0" borderId="32" xfId="0" applyNumberFormat="1" applyFont="1" applyFill="1" applyBorder="1" applyAlignment="1" applyProtection="1">
      <alignment horizontal="center"/>
      <protection locked="0"/>
    </xf>
    <xf numFmtId="0" fontId="4" fillId="0" borderId="33" xfId="0" applyNumberFormat="1" applyFont="1" applyFill="1" applyBorder="1" applyAlignment="1" applyProtection="1">
      <alignment horizontal="center"/>
      <protection locked="0"/>
    </xf>
    <xf numFmtId="0" fontId="3" fillId="2" borderId="31" xfId="0" applyNumberFormat="1" applyFont="1" applyFill="1" applyBorder="1" applyAlignment="1" applyProtection="1">
      <alignment horizontal="center" wrapText="1"/>
      <protection locked="0"/>
    </xf>
    <xf numFmtId="0" fontId="3" fillId="2" borderId="26" xfId="0" applyNumberFormat="1" applyFont="1" applyFill="1" applyBorder="1" applyAlignment="1" applyProtection="1">
      <alignment horizontal="center" wrapText="1"/>
      <protection locked="0"/>
    </xf>
    <xf numFmtId="0" fontId="4" fillId="0" borderId="2" xfId="6" applyNumberFormat="1" applyFont="1" applyFill="1" applyBorder="1" applyAlignment="1" applyProtection="1">
      <alignment horizontal="center"/>
    </xf>
    <xf numFmtId="0" fontId="4" fillId="0" borderId="3" xfId="6" applyNumberFormat="1" applyFont="1" applyFill="1" applyBorder="1" applyAlignment="1" applyProtection="1">
      <alignment horizontal="center"/>
    </xf>
    <xf numFmtId="0" fontId="3" fillId="2" borderId="31" xfId="0" applyNumberFormat="1" applyFont="1" applyFill="1" applyBorder="1" applyAlignment="1" applyProtection="1">
      <alignment horizontal="center"/>
    </xf>
    <xf numFmtId="0" fontId="3" fillId="2" borderId="26" xfId="0" applyNumberFormat="1" applyFont="1" applyFill="1" applyBorder="1" applyAlignment="1" applyProtection="1">
      <alignment horizontal="center"/>
    </xf>
    <xf numFmtId="0" fontId="3" fillId="3" borderId="31" xfId="0" applyNumberFormat="1" applyFont="1" applyFill="1" applyBorder="1" applyAlignment="1" applyProtection="1">
      <alignment horizontal="center"/>
      <protection locked="0"/>
    </xf>
    <xf numFmtId="0" fontId="3" fillId="3" borderId="26" xfId="0" applyNumberFormat="1" applyFont="1" applyFill="1" applyBorder="1" applyAlignment="1" applyProtection="1">
      <alignment horizontal="center"/>
      <protection locked="0"/>
    </xf>
    <xf numFmtId="0" fontId="3" fillId="3" borderId="23" xfId="0" applyNumberFormat="1" applyFont="1" applyFill="1" applyBorder="1" applyAlignment="1" applyProtection="1">
      <alignment horizontal="center"/>
      <protection locked="0"/>
    </xf>
    <xf numFmtId="0" fontId="3" fillId="3" borderId="17" xfId="0" applyNumberFormat="1" applyFont="1" applyFill="1" applyBorder="1" applyAlignment="1" applyProtection="1">
      <alignment horizont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3" fillId="0" borderId="2" xfId="6" applyNumberFormat="1" applyFont="1" applyFill="1" applyBorder="1" applyAlignment="1" applyProtection="1">
      <alignment horizontal="center"/>
    </xf>
    <xf numFmtId="0" fontId="3" fillId="0" borderId="3" xfId="6" applyNumberFormat="1" applyFont="1" applyFill="1" applyBorder="1" applyAlignment="1" applyProtection="1">
      <alignment horizontal="center"/>
    </xf>
    <xf numFmtId="0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2" xfId="0" applyNumberFormat="1" applyFont="1" applyFill="1" applyBorder="1" applyAlignment="1" applyProtection="1">
      <alignment horizontal="center"/>
      <protection locked="0"/>
    </xf>
    <xf numFmtId="0" fontId="3" fillId="0" borderId="30" xfId="0" applyNumberFormat="1" applyFont="1" applyFill="1" applyBorder="1" applyAlignment="1" applyProtection="1">
      <alignment horizontal="center"/>
      <protection locked="0"/>
    </xf>
    <xf numFmtId="0" fontId="3" fillId="0" borderId="22" xfId="0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0" fontId="7" fillId="0" borderId="2" xfId="6" applyNumberFormat="1" applyFont="1" applyFill="1" applyBorder="1" applyAlignment="1" applyProtection="1">
      <alignment horizontal="center"/>
    </xf>
    <xf numFmtId="0" fontId="7" fillId="0" borderId="3" xfId="6" applyNumberFormat="1" applyFont="1" applyFill="1" applyBorder="1" applyAlignment="1" applyProtection="1">
      <alignment horizontal="center"/>
    </xf>
    <xf numFmtId="0" fontId="3" fillId="0" borderId="30" xfId="0" applyNumberFormat="1" applyFont="1" applyFill="1" applyBorder="1" applyAlignment="1" applyProtection="1">
      <alignment horizontal="center" wrapText="1"/>
      <protection locked="0"/>
    </xf>
    <xf numFmtId="0" fontId="3" fillId="0" borderId="22" xfId="0" applyNumberFormat="1" applyFont="1" applyFill="1" applyBorder="1" applyAlignment="1" applyProtection="1">
      <alignment horizontal="center" wrapText="1"/>
      <protection locked="0"/>
    </xf>
    <xf numFmtId="0" fontId="11" fillId="0" borderId="2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2" borderId="37" xfId="0" applyNumberFormat="1" applyFont="1" applyFill="1" applyBorder="1" applyAlignment="1" applyProtection="1">
      <alignment horizontal="center" wrapText="1"/>
      <protection locked="0"/>
    </xf>
    <xf numFmtId="0" fontId="3" fillId="2" borderId="38" xfId="0" applyNumberFormat="1" applyFont="1" applyFill="1" applyBorder="1" applyAlignment="1" applyProtection="1">
      <alignment horizontal="center" wrapText="1"/>
      <protection locked="0"/>
    </xf>
    <xf numFmtId="0" fontId="11" fillId="0" borderId="30" xfId="0" applyNumberFormat="1" applyFont="1" applyFill="1" applyBorder="1" applyAlignment="1" applyProtection="1">
      <alignment horizontal="center" wrapText="1"/>
      <protection locked="0"/>
    </xf>
    <xf numFmtId="0" fontId="11" fillId="0" borderId="22" xfId="0" applyNumberFormat="1" applyFont="1" applyFill="1" applyBorder="1" applyAlignment="1" applyProtection="1">
      <alignment horizontal="center" wrapText="1"/>
      <protection locked="0"/>
    </xf>
    <xf numFmtId="0" fontId="3" fillId="2" borderId="23" xfId="0" applyNumberFormat="1" applyFont="1" applyFill="1" applyBorder="1" applyAlignment="1" applyProtection="1">
      <alignment horizontal="center" wrapText="1"/>
      <protection locked="0"/>
    </xf>
    <xf numFmtId="0" fontId="3" fillId="2" borderId="17" xfId="0" applyNumberFormat="1" applyFont="1" applyFill="1" applyBorder="1" applyAlignment="1" applyProtection="1">
      <alignment horizontal="center" wrapText="1"/>
      <protection locked="0"/>
    </xf>
    <xf numFmtId="0" fontId="3" fillId="3" borderId="37" xfId="0" applyNumberFormat="1" applyFont="1" applyFill="1" applyBorder="1" applyAlignment="1" applyProtection="1">
      <alignment horizontal="center"/>
      <protection locked="0"/>
    </xf>
    <xf numFmtId="0" fontId="3" fillId="3" borderId="38" xfId="0" applyNumberFormat="1" applyFont="1" applyFill="1" applyBorder="1" applyAlignment="1" applyProtection="1">
      <alignment horizontal="center"/>
      <protection locked="0"/>
    </xf>
    <xf numFmtId="0" fontId="3" fillId="0" borderId="2" xfId="6" applyNumberFormat="1" applyFont="1" applyFill="1" applyBorder="1" applyAlignment="1" applyProtection="1">
      <alignment horizontal="center"/>
      <protection locked="0"/>
    </xf>
    <xf numFmtId="0" fontId="3" fillId="0" borderId="3" xfId="6" applyNumberFormat="1" applyFont="1" applyFill="1" applyBorder="1" applyAlignment="1" applyProtection="1">
      <alignment horizontal="center"/>
      <protection locked="0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4" fillId="0" borderId="34" xfId="6" applyNumberFormat="1" applyFont="1" applyFill="1" applyBorder="1" applyAlignment="1" applyProtection="1">
      <alignment horizontal="center"/>
    </xf>
    <xf numFmtId="0" fontId="4" fillId="0" borderId="35" xfId="6" applyNumberFormat="1" applyFont="1" applyFill="1" applyBorder="1" applyAlignment="1" applyProtection="1">
      <alignment horizontal="center"/>
    </xf>
    <xf numFmtId="0" fontId="3" fillId="0" borderId="21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 wrapText="1"/>
    </xf>
    <xf numFmtId="0" fontId="11" fillId="2" borderId="31" xfId="6" applyNumberFormat="1" applyFont="1" applyFill="1" applyBorder="1" applyAlignment="1" applyProtection="1">
      <alignment horizontal="center"/>
      <protection locked="0"/>
    </xf>
    <xf numFmtId="0" fontId="11" fillId="2" borderId="26" xfId="6" applyNumberFormat="1" applyFont="1" applyFill="1" applyBorder="1" applyAlignment="1" applyProtection="1">
      <alignment horizontal="center"/>
      <protection locked="0"/>
    </xf>
    <xf numFmtId="0" fontId="11" fillId="2" borderId="12" xfId="6" applyNumberFormat="1" applyFont="1" applyFill="1" applyBorder="1" applyAlignment="1" applyProtection="1">
      <alignment horizontal="center"/>
      <protection locked="0"/>
    </xf>
    <xf numFmtId="0" fontId="4" fillId="0" borderId="36" xfId="6" applyNumberFormat="1" applyFont="1" applyFill="1" applyBorder="1" applyAlignment="1" applyProtection="1">
      <alignment horizontal="center"/>
    </xf>
    <xf numFmtId="0" fontId="4" fillId="0" borderId="33" xfId="6" applyNumberFormat="1" applyFont="1" applyFill="1" applyBorder="1" applyAlignment="1" applyProtection="1">
      <alignment horizontal="center"/>
    </xf>
    <xf numFmtId="0" fontId="4" fillId="0" borderId="21" xfId="0" applyNumberFormat="1" applyFont="1" applyFill="1" applyBorder="1" applyAlignment="1">
      <alignment horizontal="center" wrapText="1"/>
    </xf>
    <xf numFmtId="0" fontId="3" fillId="0" borderId="2" xfId="6" applyNumberFormat="1" applyFont="1" applyFill="1" applyBorder="1" applyAlignment="1" applyProtection="1">
      <alignment horizontal="center" wrapText="1"/>
      <protection locked="0"/>
    </xf>
    <xf numFmtId="0" fontId="3" fillId="0" borderId="3" xfId="6" applyNumberFormat="1" applyFont="1" applyFill="1" applyBorder="1" applyAlignment="1" applyProtection="1">
      <alignment horizontal="center" wrapText="1"/>
      <protection locked="0"/>
    </xf>
    <xf numFmtId="0" fontId="4" fillId="0" borderId="30" xfId="6" applyNumberFormat="1" applyFont="1" applyFill="1" applyBorder="1" applyAlignment="1" applyProtection="1">
      <alignment horizontal="center" vertical="center"/>
    </xf>
    <xf numFmtId="0" fontId="4" fillId="0" borderId="22" xfId="6" applyNumberFormat="1" applyFont="1" applyFill="1" applyBorder="1" applyAlignment="1" applyProtection="1">
      <alignment horizontal="center" vertical="center"/>
    </xf>
    <xf numFmtId="0" fontId="4" fillId="0" borderId="13" xfId="6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>
      <alignment horizontal="center" wrapText="1"/>
    </xf>
    <xf numFmtId="0" fontId="4" fillId="0" borderId="39" xfId="0" applyNumberFormat="1" applyFont="1" applyFill="1" applyBorder="1" applyAlignment="1">
      <alignment horizontal="center" wrapText="1"/>
    </xf>
    <xf numFmtId="0" fontId="4" fillId="0" borderId="27" xfId="0" applyNumberFormat="1" applyFont="1" applyFill="1" applyBorder="1" applyAlignment="1">
      <alignment horizontal="center" wrapText="1"/>
    </xf>
    <xf numFmtId="0" fontId="4" fillId="0" borderId="28" xfId="6" applyNumberFormat="1" applyFont="1" applyFill="1" applyBorder="1" applyAlignment="1" applyProtection="1">
      <alignment horizontal="center" vertical="center" wrapText="1"/>
    </xf>
    <xf numFmtId="0" fontId="4" fillId="0" borderId="29" xfId="6" applyNumberFormat="1" applyFont="1" applyFill="1" applyBorder="1" applyAlignment="1" applyProtection="1">
      <alignment horizontal="center" vertical="center" wrapText="1"/>
    </xf>
    <xf numFmtId="0" fontId="3" fillId="0" borderId="30" xfId="6" applyNumberFormat="1" applyFont="1" applyFill="1" applyBorder="1" applyAlignment="1" applyProtection="1">
      <alignment horizontal="center"/>
    </xf>
    <xf numFmtId="0" fontId="3" fillId="0" borderId="22" xfId="6" applyNumberFormat="1" applyFont="1" applyFill="1" applyBorder="1" applyAlignment="1" applyProtection="1">
      <alignment horizontal="center"/>
    </xf>
    <xf numFmtId="0" fontId="3" fillId="0" borderId="2" xfId="6" applyNumberFormat="1" applyFont="1" applyFill="1" applyBorder="1" applyAlignment="1" applyProtection="1">
      <alignment horizontal="center" wrapText="1"/>
    </xf>
    <xf numFmtId="0" fontId="3" fillId="0" borderId="3" xfId="6" applyNumberFormat="1" applyFont="1" applyFill="1" applyBorder="1" applyAlignment="1" applyProtection="1">
      <alignment horizontal="center" wrapText="1"/>
    </xf>
    <xf numFmtId="0" fontId="3" fillId="0" borderId="2" xfId="6" quotePrefix="1" applyNumberFormat="1" applyFont="1" applyFill="1" applyBorder="1" applyAlignment="1" applyProtection="1">
      <alignment horizontal="center"/>
    </xf>
    <xf numFmtId="0" fontId="3" fillId="0" borderId="3" xfId="6" quotePrefix="1" applyNumberFormat="1" applyFont="1" applyFill="1" applyBorder="1" applyAlignment="1" applyProtection="1">
      <alignment horizontal="center"/>
    </xf>
    <xf numFmtId="0" fontId="3" fillId="0" borderId="16" xfId="6" applyNumberFormat="1" applyFont="1" applyFill="1" applyBorder="1" applyAlignment="1" applyProtection="1">
      <alignment horizontal="center" wrapText="1"/>
      <protection locked="0"/>
    </xf>
    <xf numFmtId="0" fontId="3" fillId="0" borderId="39" xfId="6" applyNumberFormat="1" applyFont="1" applyFill="1" applyBorder="1" applyAlignment="1" applyProtection="1">
      <alignment horizontal="center" wrapText="1"/>
      <protection locked="0"/>
    </xf>
    <xf numFmtId="0" fontId="3" fillId="0" borderId="27" xfId="6" applyNumberFormat="1" applyFont="1" applyFill="1" applyBorder="1" applyAlignment="1" applyProtection="1">
      <alignment horizontal="center" wrapText="1"/>
      <protection locked="0"/>
    </xf>
    <xf numFmtId="0" fontId="4" fillId="4" borderId="0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0" fontId="3" fillId="0" borderId="1" xfId="6" applyNumberFormat="1" applyFont="1" applyFill="1" applyBorder="1" applyAlignment="1" applyProtection="1">
      <alignment horizontal="center"/>
    </xf>
    <xf numFmtId="0" fontId="12" fillId="2" borderId="37" xfId="6" applyNumberFormat="1" applyFont="1" applyFill="1" applyBorder="1" applyAlignment="1" applyProtection="1">
      <alignment horizontal="center"/>
      <protection locked="0"/>
    </xf>
    <xf numFmtId="0" fontId="12" fillId="2" borderId="38" xfId="6" applyNumberFormat="1" applyFont="1" applyFill="1" applyBorder="1" applyAlignment="1" applyProtection="1">
      <alignment horizontal="center"/>
      <protection locked="0"/>
    </xf>
    <xf numFmtId="0" fontId="12" fillId="2" borderId="40" xfId="6" applyNumberFormat="1" applyFont="1" applyFill="1" applyBorder="1" applyAlignment="1" applyProtection="1">
      <alignment horizontal="center"/>
      <protection locked="0"/>
    </xf>
  </cellXfs>
  <cellStyles count="7">
    <cellStyle name="Currency 2" xfId="1"/>
    <cellStyle name="Įprastas" xfId="0" builtinId="0"/>
    <cellStyle name="Įprastas 2" xfId="2"/>
    <cellStyle name="Kablelis" xfId="3" builtinId="3"/>
    <cellStyle name="Normal 2" xfId="4"/>
    <cellStyle name="Normal 3" xfId="5"/>
    <cellStyle name="Normal_Sheet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505"/>
  <sheetViews>
    <sheetView tabSelected="1" zoomScale="110" zoomScaleNormal="110" workbookViewId="0">
      <selection activeCell="R20" sqref="R20"/>
    </sheetView>
  </sheetViews>
  <sheetFormatPr defaultRowHeight="12" x14ac:dyDescent="0.2"/>
  <cols>
    <col min="1" max="1" width="16.85546875" style="14" customWidth="1"/>
    <col min="2" max="2" width="9.140625" style="14" customWidth="1"/>
    <col min="3" max="3" width="10.140625" style="14" customWidth="1"/>
    <col min="4" max="4" width="9.42578125" style="14" customWidth="1"/>
    <col min="5" max="5" width="11.5703125" style="14" customWidth="1"/>
    <col min="6" max="6" width="10.140625" style="14" customWidth="1"/>
    <col min="7" max="7" width="0.42578125" style="14" hidden="1" customWidth="1"/>
    <col min="8" max="8" width="1.28515625" style="14" customWidth="1"/>
    <col min="9" max="9" width="8.28515625" style="14" customWidth="1"/>
    <col min="10" max="10" width="6.85546875" style="14" customWidth="1"/>
    <col min="11" max="11" width="1.28515625" style="14" customWidth="1"/>
    <col min="12" max="12" width="1.28515625" style="14" hidden="1" customWidth="1"/>
    <col min="13" max="13" width="3.7109375" style="14" hidden="1" customWidth="1"/>
    <col min="14" max="14" width="0.140625" style="14" customWidth="1"/>
    <col min="15" max="15" width="8.5703125" style="14" customWidth="1"/>
    <col min="16" max="16384" width="9.140625" style="14"/>
  </cols>
  <sheetData>
    <row r="1" spans="1:15" ht="12" customHeight="1" x14ac:dyDescent="0.2">
      <c r="F1" s="54" t="s">
        <v>139</v>
      </c>
      <c r="H1" s="108"/>
      <c r="I1" s="15"/>
    </row>
    <row r="2" spans="1:15" ht="16.5" customHeight="1" x14ac:dyDescent="0.2">
      <c r="A2" s="263" t="s">
        <v>138</v>
      </c>
      <c r="B2" s="263"/>
      <c r="C2" s="263"/>
      <c r="D2" s="263"/>
      <c r="E2" s="263"/>
      <c r="F2" s="263"/>
      <c r="G2" s="263"/>
      <c r="H2" s="108"/>
      <c r="I2" s="15"/>
    </row>
    <row r="3" spans="1:15" ht="20.25" customHeight="1" thickBot="1" x14ac:dyDescent="0.25">
      <c r="A3" s="263"/>
      <c r="B3" s="263"/>
      <c r="C3" s="263"/>
      <c r="D3" s="263"/>
      <c r="E3" s="263"/>
      <c r="F3" s="263"/>
      <c r="G3" s="263"/>
      <c r="H3" s="108"/>
      <c r="I3" s="15"/>
    </row>
    <row r="4" spans="1:15" ht="13.5" customHeight="1" thickBot="1" x14ac:dyDescent="0.25">
      <c r="A4" s="264" t="s">
        <v>121</v>
      </c>
      <c r="B4" s="265"/>
      <c r="C4" s="265"/>
      <c r="D4" s="265"/>
      <c r="E4" s="265"/>
      <c r="F4" s="265"/>
      <c r="G4" s="266"/>
      <c r="H4" s="33"/>
      <c r="I4" s="286" t="s">
        <v>131</v>
      </c>
      <c r="O4" s="275" t="s">
        <v>112</v>
      </c>
    </row>
    <row r="5" spans="1:15" ht="11.25" customHeight="1" x14ac:dyDescent="0.2">
      <c r="A5" s="267"/>
      <c r="B5" s="278" t="s">
        <v>0</v>
      </c>
      <c r="C5" s="272" t="s">
        <v>2</v>
      </c>
      <c r="D5" s="273"/>
      <c r="E5" s="273"/>
      <c r="F5" s="274"/>
      <c r="G5" s="269"/>
      <c r="H5" s="107"/>
      <c r="I5" s="287"/>
      <c r="O5" s="276"/>
    </row>
    <row r="6" spans="1:15" ht="36.75" customHeight="1" thickBot="1" x14ac:dyDescent="0.25">
      <c r="A6" s="268"/>
      <c r="B6" s="279"/>
      <c r="C6" s="129" t="s">
        <v>94</v>
      </c>
      <c r="D6" s="129" t="s">
        <v>93</v>
      </c>
      <c r="E6" s="129" t="s">
        <v>102</v>
      </c>
      <c r="F6" s="129" t="s">
        <v>1</v>
      </c>
      <c r="G6" s="269"/>
      <c r="H6" s="107"/>
      <c r="I6" s="288"/>
      <c r="J6" s="290" t="s">
        <v>69</v>
      </c>
      <c r="K6" s="290"/>
      <c r="L6" s="290"/>
      <c r="M6" s="290"/>
      <c r="N6" s="291"/>
      <c r="O6" s="277"/>
    </row>
    <row r="7" spans="1:15" ht="11.25" customHeight="1" x14ac:dyDescent="0.2">
      <c r="A7" s="280" t="s">
        <v>73</v>
      </c>
      <c r="B7" s="281"/>
      <c r="C7" s="281"/>
      <c r="D7" s="281"/>
      <c r="E7" s="281"/>
      <c r="F7" s="281"/>
      <c r="H7" s="16"/>
      <c r="I7" s="2"/>
      <c r="K7" s="96"/>
    </row>
    <row r="8" spans="1:15" ht="11.25" customHeight="1" x14ac:dyDescent="0.2">
      <c r="A8" s="17" t="s">
        <v>114</v>
      </c>
      <c r="B8" s="71">
        <f>SUM(C8:F8)</f>
        <v>419.6</v>
      </c>
      <c r="C8" s="71">
        <v>322.60000000000002</v>
      </c>
      <c r="D8" s="71">
        <v>4.7</v>
      </c>
      <c r="E8" s="71">
        <v>1.7</v>
      </c>
      <c r="F8" s="101">
        <v>90.6</v>
      </c>
      <c r="H8" s="16"/>
      <c r="I8" s="2"/>
      <c r="J8" s="78">
        <f>(B8*100/B9)-100</f>
        <v>11.566072852964624</v>
      </c>
      <c r="K8" s="99"/>
      <c r="L8" s="78"/>
      <c r="M8" s="78"/>
      <c r="N8" s="78"/>
    </row>
    <row r="9" spans="1:15" ht="11.25" customHeight="1" x14ac:dyDescent="0.2">
      <c r="A9" s="18" t="s">
        <v>113</v>
      </c>
      <c r="B9" s="70">
        <f>SUM(C9:F9)</f>
        <v>376.1</v>
      </c>
      <c r="C9" s="70">
        <v>291.2</v>
      </c>
      <c r="D9" s="70">
        <v>4.3</v>
      </c>
      <c r="E9" s="70">
        <v>3.5</v>
      </c>
      <c r="F9" s="70">
        <v>77.099999999999994</v>
      </c>
      <c r="H9" s="16"/>
      <c r="I9" s="2"/>
      <c r="K9" s="96"/>
      <c r="N9" s="78"/>
      <c r="O9" s="78">
        <v>5</v>
      </c>
    </row>
    <row r="10" spans="1:15" ht="6.75" customHeight="1" x14ac:dyDescent="0.2">
      <c r="A10" s="220"/>
      <c r="B10" s="221"/>
      <c r="C10" s="221"/>
      <c r="D10" s="221"/>
      <c r="E10" s="221"/>
      <c r="F10" s="221"/>
      <c r="H10" s="16"/>
      <c r="I10" s="2"/>
      <c r="K10" s="96"/>
      <c r="N10" s="78"/>
    </row>
    <row r="11" spans="1:15" ht="11.25" customHeight="1" x14ac:dyDescent="0.2">
      <c r="A11" s="231" t="s">
        <v>134</v>
      </c>
      <c r="B11" s="232"/>
      <c r="C11" s="232"/>
      <c r="D11" s="232"/>
      <c r="E11" s="232"/>
      <c r="F11" s="232"/>
      <c r="H11" s="16"/>
      <c r="I11" s="2"/>
      <c r="K11" s="96"/>
      <c r="N11" s="78"/>
    </row>
    <row r="12" spans="1:15" ht="11.25" customHeight="1" x14ac:dyDescent="0.2">
      <c r="A12" s="17" t="s">
        <v>114</v>
      </c>
      <c r="B12" s="71">
        <f>SUM(C12:F12)</f>
        <v>132.89999999999998</v>
      </c>
      <c r="C12" s="71">
        <v>100.1</v>
      </c>
      <c r="D12" s="71">
        <v>1.5</v>
      </c>
      <c r="E12" s="71">
        <v>0.6</v>
      </c>
      <c r="F12" s="71">
        <v>30.7</v>
      </c>
      <c r="H12" s="16"/>
      <c r="I12" s="2"/>
      <c r="J12" s="78">
        <f>(B12*100/B13)-100</f>
        <v>13.106382978723389</v>
      </c>
      <c r="K12" s="96"/>
      <c r="N12" s="78"/>
    </row>
    <row r="13" spans="1:15" ht="11.25" customHeight="1" x14ac:dyDescent="0.2">
      <c r="A13" s="18" t="s">
        <v>113</v>
      </c>
      <c r="B13" s="70">
        <f>SUM(C13:F13)</f>
        <v>117.5</v>
      </c>
      <c r="C13" s="70">
        <v>84.8</v>
      </c>
      <c r="D13" s="70">
        <v>1.2</v>
      </c>
      <c r="E13" s="70">
        <v>0.6</v>
      </c>
      <c r="F13" s="70">
        <v>30.9</v>
      </c>
      <c r="H13" s="16"/>
      <c r="I13" s="2"/>
      <c r="J13" s="78"/>
      <c r="K13" s="96"/>
      <c r="N13" s="78"/>
    </row>
    <row r="14" spans="1:15" ht="5.25" customHeight="1" x14ac:dyDescent="0.2">
      <c r="A14" s="220"/>
      <c r="B14" s="221"/>
      <c r="C14" s="221"/>
      <c r="D14" s="221"/>
      <c r="E14" s="221"/>
      <c r="F14" s="221"/>
      <c r="H14" s="16"/>
      <c r="I14" s="2"/>
      <c r="J14" s="78"/>
      <c r="K14" s="96"/>
      <c r="N14" s="78"/>
    </row>
    <row r="15" spans="1:15" ht="11.25" customHeight="1" x14ac:dyDescent="0.2">
      <c r="A15" s="231" t="s">
        <v>89</v>
      </c>
      <c r="B15" s="232"/>
      <c r="C15" s="232"/>
      <c r="D15" s="232"/>
      <c r="E15" s="232"/>
      <c r="F15" s="232"/>
      <c r="H15" s="16"/>
      <c r="I15" s="2"/>
      <c r="J15" s="78"/>
      <c r="K15" s="96"/>
      <c r="N15" s="78"/>
    </row>
    <row r="16" spans="1:15" ht="11.25" customHeight="1" x14ac:dyDescent="0.2">
      <c r="A16" s="17" t="s">
        <v>114</v>
      </c>
      <c r="B16" s="71">
        <f>SUM(C16:F16)</f>
        <v>283</v>
      </c>
      <c r="C16" s="71">
        <v>213.5</v>
      </c>
      <c r="D16" s="71">
        <v>3.1</v>
      </c>
      <c r="E16" s="71">
        <v>1</v>
      </c>
      <c r="F16" s="71">
        <v>65.400000000000006</v>
      </c>
      <c r="H16" s="16"/>
      <c r="I16" s="2"/>
      <c r="J16" s="78">
        <f>(B16*100/(B17+B21))-100</f>
        <v>15.368935996738699</v>
      </c>
      <c r="K16" s="96"/>
      <c r="N16" s="78"/>
    </row>
    <row r="17" spans="1:15" ht="11.25" customHeight="1" x14ac:dyDescent="0.2">
      <c r="A17" s="18" t="s">
        <v>113</v>
      </c>
      <c r="B17" s="70">
        <f>SUM(C17:F17)</f>
        <v>163.89999999999998</v>
      </c>
      <c r="C17" s="70">
        <v>121.5</v>
      </c>
      <c r="D17" s="70">
        <v>1.8</v>
      </c>
      <c r="E17" s="70">
        <v>0.6</v>
      </c>
      <c r="F17" s="70">
        <v>40</v>
      </c>
      <c r="H17" s="16"/>
      <c r="I17" s="2"/>
      <c r="J17" s="78"/>
      <c r="K17" s="96"/>
      <c r="N17" s="78"/>
      <c r="O17" s="14">
        <v>0.5</v>
      </c>
    </row>
    <row r="18" spans="1:15" ht="6" customHeight="1" x14ac:dyDescent="0.2">
      <c r="A18" s="220"/>
      <c r="B18" s="221"/>
      <c r="C18" s="221"/>
      <c r="D18" s="221"/>
      <c r="E18" s="221"/>
      <c r="F18" s="221"/>
      <c r="H18" s="16"/>
      <c r="I18" s="2"/>
      <c r="J18" s="78"/>
      <c r="K18" s="96"/>
      <c r="N18" s="78"/>
    </row>
    <row r="19" spans="1:15" ht="11.25" customHeight="1" x14ac:dyDescent="0.2">
      <c r="A19" s="270" t="s">
        <v>42</v>
      </c>
      <c r="B19" s="271"/>
      <c r="C19" s="271"/>
      <c r="D19" s="271"/>
      <c r="E19" s="271"/>
      <c r="F19" s="271"/>
      <c r="H19" s="16"/>
      <c r="I19" s="2"/>
      <c r="J19" s="78"/>
      <c r="K19" s="96"/>
      <c r="N19" s="78"/>
    </row>
    <row r="20" spans="1:15" ht="11.25" customHeight="1" x14ac:dyDescent="0.2">
      <c r="A20" s="143" t="s">
        <v>114</v>
      </c>
      <c r="B20" s="155">
        <f>SUM(C20:F20)</f>
        <v>0</v>
      </c>
      <c r="C20" s="156"/>
      <c r="D20" s="156"/>
      <c r="E20" s="156"/>
      <c r="F20" s="156"/>
      <c r="H20" s="16"/>
      <c r="I20" s="2"/>
      <c r="J20" s="78"/>
      <c r="K20" s="96"/>
      <c r="N20" s="78"/>
    </row>
    <row r="21" spans="1:15" ht="11.25" customHeight="1" x14ac:dyDescent="0.2">
      <c r="A21" s="18" t="s">
        <v>113</v>
      </c>
      <c r="B21" s="70">
        <f>SUM(C21:F21)</f>
        <v>81.400000000000006</v>
      </c>
      <c r="C21" s="73">
        <v>62.7</v>
      </c>
      <c r="D21" s="73">
        <v>0.9</v>
      </c>
      <c r="E21" s="73">
        <v>0.6</v>
      </c>
      <c r="F21" s="73">
        <v>17.2</v>
      </c>
      <c r="H21" s="16"/>
      <c r="I21" s="2"/>
      <c r="J21" s="78"/>
      <c r="K21" s="96"/>
      <c r="N21" s="78"/>
    </row>
    <row r="22" spans="1:15" ht="6" customHeight="1" x14ac:dyDescent="0.2">
      <c r="A22" s="19"/>
      <c r="B22" s="20"/>
      <c r="C22" s="20"/>
      <c r="D22" s="20"/>
      <c r="E22" s="20"/>
      <c r="F22" s="20"/>
      <c r="H22" s="16"/>
      <c r="I22" s="2"/>
      <c r="J22" s="78"/>
      <c r="K22" s="96"/>
      <c r="N22" s="78"/>
    </row>
    <row r="23" spans="1:15" ht="11.25" customHeight="1" x14ac:dyDescent="0.2">
      <c r="A23" s="282" t="s">
        <v>61</v>
      </c>
      <c r="B23" s="283"/>
      <c r="C23" s="283"/>
      <c r="D23" s="283"/>
      <c r="E23" s="283"/>
      <c r="F23" s="283"/>
      <c r="H23" s="16"/>
      <c r="I23" s="2"/>
      <c r="J23" s="78"/>
      <c r="K23" s="96"/>
      <c r="N23" s="78"/>
    </row>
    <row r="24" spans="1:15" ht="11.25" customHeight="1" x14ac:dyDescent="0.2">
      <c r="A24" s="113" t="s">
        <v>114</v>
      </c>
      <c r="B24" s="111">
        <f>SUM(C24:F24)</f>
        <v>278.7</v>
      </c>
      <c r="C24" s="111">
        <v>212.2</v>
      </c>
      <c r="D24" s="111">
        <v>3.1</v>
      </c>
      <c r="E24" s="111">
        <v>0.4</v>
      </c>
      <c r="F24" s="111">
        <v>63</v>
      </c>
      <c r="H24" s="16"/>
      <c r="I24" s="2"/>
      <c r="J24" s="78">
        <f>(B24*100/B25)-100</f>
        <v>15.070189925681262</v>
      </c>
      <c r="K24" s="96"/>
      <c r="N24" s="78"/>
    </row>
    <row r="25" spans="1:15" ht="11.25" customHeight="1" x14ac:dyDescent="0.2">
      <c r="A25" s="144" t="s">
        <v>113</v>
      </c>
      <c r="B25" s="70">
        <f>SUM(C25:F25)</f>
        <v>242.2</v>
      </c>
      <c r="C25" s="70">
        <v>184.7</v>
      </c>
      <c r="D25" s="70">
        <v>2.7</v>
      </c>
      <c r="E25" s="70">
        <v>0.1</v>
      </c>
      <c r="F25" s="70">
        <v>54.7</v>
      </c>
      <c r="H25" s="16"/>
      <c r="I25" s="2"/>
      <c r="J25" s="78"/>
      <c r="K25" s="96"/>
      <c r="N25" s="78"/>
    </row>
    <row r="26" spans="1:15" ht="5.25" customHeight="1" x14ac:dyDescent="0.2">
      <c r="A26" s="220"/>
      <c r="B26" s="221"/>
      <c r="C26" s="221"/>
      <c r="D26" s="221"/>
      <c r="E26" s="221"/>
      <c r="F26" s="221"/>
      <c r="H26" s="16"/>
      <c r="I26" s="2"/>
      <c r="J26" s="78"/>
      <c r="K26" s="96"/>
      <c r="N26" s="78"/>
    </row>
    <row r="27" spans="1:15" ht="10.5" customHeight="1" x14ac:dyDescent="0.2">
      <c r="A27" s="231" t="s">
        <v>125</v>
      </c>
      <c r="B27" s="232"/>
      <c r="C27" s="232"/>
      <c r="D27" s="232"/>
      <c r="E27" s="232"/>
      <c r="F27" s="232"/>
      <c r="H27" s="16"/>
      <c r="I27" s="2"/>
      <c r="J27" s="78"/>
      <c r="K27" s="96"/>
      <c r="N27" s="78"/>
    </row>
    <row r="28" spans="1:15" ht="11.25" customHeight="1" x14ac:dyDescent="0.2">
      <c r="A28" s="105" t="s">
        <v>114</v>
      </c>
      <c r="B28" s="159">
        <f>SUM(C28:F28)</f>
        <v>494.19999999999993</v>
      </c>
      <c r="C28" s="159">
        <v>369.7</v>
      </c>
      <c r="D28" s="159">
        <v>5.4</v>
      </c>
      <c r="E28" s="159">
        <v>2</v>
      </c>
      <c r="F28" s="159">
        <v>117.1</v>
      </c>
      <c r="H28" s="16"/>
      <c r="I28" s="2"/>
      <c r="J28" s="78">
        <f>(B28*100/(B33+B53))-100</f>
        <v>12.574031890660578</v>
      </c>
      <c r="K28" s="96"/>
      <c r="N28" s="78"/>
    </row>
    <row r="29" spans="1:15" ht="10.5" customHeight="1" x14ac:dyDescent="0.2">
      <c r="A29" s="157" t="s">
        <v>113</v>
      </c>
      <c r="B29" s="160">
        <f>SUM(C29:F29)</f>
        <v>0</v>
      </c>
      <c r="C29" s="160"/>
      <c r="D29" s="160"/>
      <c r="E29" s="160"/>
      <c r="F29" s="160"/>
      <c r="H29" s="16"/>
      <c r="I29" s="2"/>
      <c r="J29" s="78"/>
      <c r="K29" s="96"/>
      <c r="N29" s="78"/>
    </row>
    <row r="30" spans="1:15" ht="6" customHeight="1" x14ac:dyDescent="0.2">
      <c r="A30" s="220"/>
      <c r="B30" s="221"/>
      <c r="C30" s="221"/>
      <c r="D30" s="221"/>
      <c r="E30" s="221"/>
      <c r="F30" s="221"/>
      <c r="H30" s="16"/>
      <c r="I30" s="2"/>
      <c r="J30" s="78"/>
      <c r="K30" s="96"/>
      <c r="N30" s="78"/>
    </row>
    <row r="31" spans="1:15" ht="11.25" customHeight="1" x14ac:dyDescent="0.2">
      <c r="A31" s="231" t="s">
        <v>38</v>
      </c>
      <c r="B31" s="232"/>
      <c r="C31" s="232"/>
      <c r="D31" s="232"/>
      <c r="E31" s="232"/>
      <c r="F31" s="232"/>
      <c r="H31" s="16"/>
      <c r="I31" s="2"/>
      <c r="J31" s="78"/>
      <c r="K31" s="96"/>
      <c r="N31" s="78"/>
    </row>
    <row r="32" spans="1:15" ht="11.25" customHeight="1" x14ac:dyDescent="0.2">
      <c r="A32" s="143" t="s">
        <v>114</v>
      </c>
      <c r="B32" s="155">
        <f>SUM(C32:F32)</f>
        <v>0</v>
      </c>
      <c r="C32" s="155"/>
      <c r="D32" s="155"/>
      <c r="E32" s="155"/>
      <c r="F32" s="155"/>
      <c r="H32" s="16"/>
      <c r="I32" s="2"/>
      <c r="J32" s="78"/>
      <c r="K32" s="96"/>
      <c r="N32" s="78"/>
    </row>
    <row r="33" spans="1:15" ht="11.25" customHeight="1" x14ac:dyDescent="0.2">
      <c r="A33" s="18" t="s">
        <v>113</v>
      </c>
      <c r="B33" s="71">
        <f>SUM(C33:F33)</f>
        <v>273.39999999999998</v>
      </c>
      <c r="C33" s="70">
        <v>213.9</v>
      </c>
      <c r="D33" s="70">
        <v>3.1</v>
      </c>
      <c r="E33" s="70">
        <v>1</v>
      </c>
      <c r="F33" s="70">
        <v>55.4</v>
      </c>
      <c r="H33" s="16"/>
      <c r="I33" s="2"/>
      <c r="J33" s="78"/>
      <c r="K33" s="96"/>
      <c r="N33" s="78"/>
    </row>
    <row r="34" spans="1:15" ht="4.5" customHeight="1" x14ac:dyDescent="0.2">
      <c r="A34" s="220"/>
      <c r="B34" s="221"/>
      <c r="C34" s="221"/>
      <c r="D34" s="221"/>
      <c r="E34" s="221"/>
      <c r="F34" s="221"/>
      <c r="H34" s="16"/>
      <c r="I34" s="2"/>
      <c r="J34" s="78"/>
      <c r="K34" s="96"/>
      <c r="N34" s="78"/>
    </row>
    <row r="35" spans="1:15" ht="11.25" customHeight="1" x14ac:dyDescent="0.2">
      <c r="A35" s="284" t="s">
        <v>39</v>
      </c>
      <c r="B35" s="285"/>
      <c r="C35" s="285"/>
      <c r="D35" s="285"/>
      <c r="E35" s="285"/>
      <c r="F35" s="285"/>
      <c r="H35" s="16"/>
      <c r="I35" s="2"/>
      <c r="J35" s="78"/>
      <c r="K35" s="96"/>
      <c r="N35" s="78"/>
    </row>
    <row r="36" spans="1:15" ht="11.25" customHeight="1" x14ac:dyDescent="0.2">
      <c r="A36" s="17" t="s">
        <v>114</v>
      </c>
      <c r="B36" s="71">
        <f>SUM(C36:F36)</f>
        <v>267.10000000000002</v>
      </c>
      <c r="C36" s="71">
        <v>189.2</v>
      </c>
      <c r="D36" s="71">
        <v>2.8</v>
      </c>
      <c r="E36" s="71">
        <v>0.7</v>
      </c>
      <c r="F36" s="71">
        <v>74.400000000000006</v>
      </c>
      <c r="H36" s="16"/>
      <c r="I36" s="2"/>
      <c r="J36" s="78">
        <f>(B36*100/B37)-100</f>
        <v>14.145299145299163</v>
      </c>
      <c r="K36" s="96"/>
      <c r="N36" s="78"/>
    </row>
    <row r="37" spans="1:15" ht="11.25" customHeight="1" x14ac:dyDescent="0.2">
      <c r="A37" s="18" t="s">
        <v>113</v>
      </c>
      <c r="B37" s="70">
        <f>SUM(C37:F37)</f>
        <v>234</v>
      </c>
      <c r="C37" s="70">
        <v>162.4</v>
      </c>
      <c r="D37" s="70">
        <v>2.4</v>
      </c>
      <c r="E37" s="70">
        <v>0.5</v>
      </c>
      <c r="F37" s="70">
        <v>68.7</v>
      </c>
      <c r="H37" s="16"/>
      <c r="I37" s="2"/>
      <c r="K37" s="96"/>
      <c r="N37" s="78"/>
      <c r="O37" s="158">
        <v>14</v>
      </c>
    </row>
    <row r="38" spans="1:15" ht="6" customHeight="1" x14ac:dyDescent="0.2">
      <c r="A38" s="220"/>
      <c r="B38" s="221"/>
      <c r="C38" s="221"/>
      <c r="D38" s="221"/>
      <c r="E38" s="221"/>
      <c r="F38" s="221"/>
      <c r="H38" s="16"/>
      <c r="I38" s="2"/>
      <c r="K38" s="96"/>
      <c r="N38" s="78"/>
    </row>
    <row r="39" spans="1:15" ht="11.25" customHeight="1" x14ac:dyDescent="0.2">
      <c r="A39" s="231" t="s">
        <v>40</v>
      </c>
      <c r="B39" s="232"/>
      <c r="C39" s="232"/>
      <c r="D39" s="232"/>
      <c r="E39" s="232"/>
      <c r="F39" s="232"/>
      <c r="H39" s="16"/>
      <c r="I39" s="2"/>
      <c r="K39" s="96"/>
      <c r="N39" s="78"/>
    </row>
    <row r="40" spans="1:15" ht="11.25" customHeight="1" x14ac:dyDescent="0.2">
      <c r="A40" s="17" t="s">
        <v>114</v>
      </c>
      <c r="B40" s="71">
        <f>SUM(C40:F40)</f>
        <v>315</v>
      </c>
      <c r="C40" s="71">
        <v>231.1</v>
      </c>
      <c r="D40" s="71">
        <v>3.4</v>
      </c>
      <c r="E40" s="71">
        <v>2</v>
      </c>
      <c r="F40" s="71">
        <v>78.5</v>
      </c>
      <c r="H40" s="16"/>
      <c r="I40" s="2"/>
      <c r="J40" s="78">
        <f>(B40*100/B41)-100</f>
        <v>24.211356466876978</v>
      </c>
      <c r="K40" s="96"/>
      <c r="N40" s="78"/>
    </row>
    <row r="41" spans="1:15" ht="11.25" customHeight="1" x14ac:dyDescent="0.2">
      <c r="A41" s="18" t="s">
        <v>113</v>
      </c>
      <c r="B41" s="70">
        <f>SUM(C41:F41)</f>
        <v>253.6</v>
      </c>
      <c r="C41" s="70">
        <v>190.7</v>
      </c>
      <c r="D41" s="70">
        <v>2.8</v>
      </c>
      <c r="E41" s="70">
        <v>0.6</v>
      </c>
      <c r="F41" s="70">
        <v>59.5</v>
      </c>
      <c r="H41" s="16"/>
      <c r="I41" s="2"/>
      <c r="K41" s="96"/>
      <c r="N41" s="78"/>
    </row>
    <row r="42" spans="1:15" ht="6" customHeight="1" x14ac:dyDescent="0.2">
      <c r="A42" s="220"/>
      <c r="B42" s="221"/>
      <c r="C42" s="221"/>
      <c r="D42" s="221"/>
      <c r="E42" s="221"/>
      <c r="F42" s="221"/>
      <c r="H42" s="16"/>
      <c r="I42" s="2"/>
      <c r="K42" s="96"/>
      <c r="N42" s="78"/>
    </row>
    <row r="43" spans="1:15" ht="11.25" customHeight="1" x14ac:dyDescent="0.2">
      <c r="A43" s="231" t="s">
        <v>57</v>
      </c>
      <c r="B43" s="232"/>
      <c r="C43" s="232"/>
      <c r="D43" s="232"/>
      <c r="E43" s="232"/>
      <c r="F43" s="232"/>
      <c r="H43" s="16"/>
      <c r="I43" s="2"/>
      <c r="K43" s="96"/>
      <c r="N43" s="78"/>
    </row>
    <row r="44" spans="1:15" ht="11.25" customHeight="1" x14ac:dyDescent="0.2">
      <c r="A44" s="17" t="s">
        <v>114</v>
      </c>
      <c r="B44" s="71">
        <f>SUM(C44:F44)</f>
        <v>263.7</v>
      </c>
      <c r="C44" s="71">
        <v>187.5</v>
      </c>
      <c r="D44" s="71">
        <v>2.7</v>
      </c>
      <c r="E44" s="71">
        <v>0.8</v>
      </c>
      <c r="F44" s="71">
        <v>72.7</v>
      </c>
      <c r="H44" s="16"/>
      <c r="I44" s="2"/>
      <c r="J44" s="78">
        <f>(B44*100/B45)-100</f>
        <v>15.052356020942398</v>
      </c>
      <c r="K44" s="96"/>
      <c r="N44" s="78"/>
    </row>
    <row r="45" spans="1:15" ht="11.25" customHeight="1" x14ac:dyDescent="0.2">
      <c r="A45" s="18" t="s">
        <v>113</v>
      </c>
      <c r="B45" s="70">
        <f>SUM(C45:F45)</f>
        <v>229.20000000000002</v>
      </c>
      <c r="C45" s="70">
        <v>161.1</v>
      </c>
      <c r="D45" s="70">
        <v>2.2999999999999998</v>
      </c>
      <c r="E45" s="70">
        <v>0.4</v>
      </c>
      <c r="F45" s="70">
        <v>65.400000000000006</v>
      </c>
      <c r="H45" s="16"/>
      <c r="I45" s="2"/>
      <c r="J45" s="78"/>
      <c r="K45" s="96"/>
      <c r="N45" s="78"/>
      <c r="O45" s="14">
        <v>13.9</v>
      </c>
    </row>
    <row r="46" spans="1:15" ht="5.25" customHeight="1" x14ac:dyDescent="0.2">
      <c r="A46" s="220"/>
      <c r="B46" s="221"/>
      <c r="C46" s="221"/>
      <c r="D46" s="221"/>
      <c r="E46" s="221"/>
      <c r="F46" s="221"/>
      <c r="H46" s="16"/>
      <c r="I46" s="2"/>
      <c r="J46" s="78"/>
      <c r="K46" s="96"/>
      <c r="N46" s="78"/>
    </row>
    <row r="47" spans="1:15" ht="11.25" customHeight="1" x14ac:dyDescent="0.2">
      <c r="A47" s="254" t="s">
        <v>106</v>
      </c>
      <c r="B47" s="255"/>
      <c r="C47" s="255"/>
      <c r="D47" s="255"/>
      <c r="E47" s="255"/>
      <c r="F47" s="255"/>
      <c r="H47" s="16"/>
      <c r="I47" s="2"/>
      <c r="J47" s="78"/>
      <c r="K47" s="96"/>
      <c r="N47" s="78"/>
    </row>
    <row r="48" spans="1:15" ht="11.25" customHeight="1" x14ac:dyDescent="0.2">
      <c r="A48" s="17" t="s">
        <v>114</v>
      </c>
      <c r="B48" s="71">
        <f>SUM(C48:F48)</f>
        <v>26.3</v>
      </c>
      <c r="C48" s="72">
        <v>17.7</v>
      </c>
      <c r="D48" s="72">
        <v>0.3</v>
      </c>
      <c r="E48" s="72">
        <v>0.1</v>
      </c>
      <c r="F48" s="72">
        <v>8.1999999999999993</v>
      </c>
      <c r="H48" s="16"/>
      <c r="I48" s="2"/>
      <c r="J48" s="78">
        <f>(B48*100/B49)-100</f>
        <v>28.292682926829258</v>
      </c>
      <c r="K48" s="96"/>
      <c r="N48" s="78"/>
    </row>
    <row r="49" spans="1:15" ht="11.25" customHeight="1" x14ac:dyDescent="0.2">
      <c r="A49" s="18" t="s">
        <v>113</v>
      </c>
      <c r="B49" s="70">
        <f>SUM(C49:F49)</f>
        <v>20.5</v>
      </c>
      <c r="C49" s="73">
        <v>15.3</v>
      </c>
      <c r="D49" s="73">
        <v>0.2</v>
      </c>
      <c r="E49" s="73"/>
      <c r="F49" s="73">
        <v>5</v>
      </c>
      <c r="H49" s="16"/>
      <c r="I49" s="2"/>
      <c r="J49" s="78"/>
      <c r="K49" s="96"/>
      <c r="N49" s="78"/>
    </row>
    <row r="50" spans="1:15" ht="6" customHeight="1" x14ac:dyDescent="0.2">
      <c r="A50" s="30"/>
      <c r="B50" s="146"/>
      <c r="C50" s="112"/>
      <c r="D50" s="112"/>
      <c r="E50" s="112"/>
      <c r="F50" s="112"/>
      <c r="H50" s="16"/>
      <c r="I50" s="2"/>
      <c r="J50" s="78"/>
      <c r="K50" s="96"/>
      <c r="N50" s="78"/>
    </row>
    <row r="51" spans="1:15" ht="11.25" customHeight="1" x14ac:dyDescent="0.2">
      <c r="A51" s="254" t="s">
        <v>41</v>
      </c>
      <c r="B51" s="255"/>
      <c r="C51" s="255"/>
      <c r="D51" s="255"/>
      <c r="E51" s="255"/>
      <c r="F51" s="255"/>
      <c r="H51" s="16"/>
      <c r="I51" s="2"/>
      <c r="J51" s="78"/>
      <c r="K51" s="96"/>
      <c r="N51" s="78"/>
    </row>
    <row r="52" spans="1:15" ht="11.25" customHeight="1" x14ac:dyDescent="0.2">
      <c r="A52" s="143" t="s">
        <v>114</v>
      </c>
      <c r="B52" s="155">
        <f>SUM(C52:F52)</f>
        <v>0</v>
      </c>
      <c r="C52" s="156"/>
      <c r="D52" s="156"/>
      <c r="E52" s="156"/>
      <c r="F52" s="156"/>
      <c r="H52" s="16"/>
      <c r="I52" s="2"/>
      <c r="J52" s="78"/>
      <c r="K52" s="96"/>
      <c r="N52" s="78"/>
    </row>
    <row r="53" spans="1:15" ht="11.25" customHeight="1" x14ac:dyDescent="0.2">
      <c r="A53" s="18" t="s">
        <v>113</v>
      </c>
      <c r="B53" s="70">
        <f>SUM(C53:F53)</f>
        <v>165.60000000000002</v>
      </c>
      <c r="C53" s="73">
        <v>116.2</v>
      </c>
      <c r="D53" s="73">
        <v>1.7</v>
      </c>
      <c r="E53" s="73">
        <v>0.4</v>
      </c>
      <c r="F53" s="73">
        <v>47.3</v>
      </c>
      <c r="H53" s="16"/>
      <c r="I53" s="2"/>
      <c r="J53" s="78"/>
      <c r="K53" s="96"/>
      <c r="N53" s="78"/>
    </row>
    <row r="54" spans="1:15" ht="6" customHeight="1" x14ac:dyDescent="0.2">
      <c r="A54" s="220"/>
      <c r="B54" s="221"/>
      <c r="C54" s="221"/>
      <c r="D54" s="221"/>
      <c r="E54" s="221"/>
      <c r="F54" s="221"/>
      <c r="H54" s="16"/>
      <c r="I54" s="2"/>
      <c r="J54" s="78"/>
      <c r="K54" s="96"/>
      <c r="N54" s="78"/>
    </row>
    <row r="55" spans="1:15" ht="11.25" customHeight="1" x14ac:dyDescent="0.2">
      <c r="A55" s="254" t="s">
        <v>62</v>
      </c>
      <c r="B55" s="255"/>
      <c r="C55" s="255"/>
      <c r="D55" s="255"/>
      <c r="E55" s="255"/>
      <c r="F55" s="255"/>
      <c r="H55" s="16"/>
      <c r="I55" s="2"/>
      <c r="J55" s="78"/>
      <c r="K55" s="96"/>
      <c r="N55" s="78"/>
    </row>
    <row r="56" spans="1:15" ht="11.25" customHeight="1" x14ac:dyDescent="0.2">
      <c r="A56" s="17" t="s">
        <v>114</v>
      </c>
      <c r="B56" s="71">
        <f>SUM(C56:F56)</f>
        <v>265.89999999999998</v>
      </c>
      <c r="C56" s="72">
        <v>203.1</v>
      </c>
      <c r="D56" s="72">
        <v>3</v>
      </c>
      <c r="E56" s="72">
        <v>0.5</v>
      </c>
      <c r="F56" s="72">
        <v>59.3</v>
      </c>
      <c r="H56" s="16"/>
      <c r="I56" s="2"/>
      <c r="J56" s="78">
        <f>(B56*100/B57)-100</f>
        <v>12.383770076077738</v>
      </c>
      <c r="K56" s="96"/>
      <c r="N56" s="78"/>
    </row>
    <row r="57" spans="1:15" ht="11.25" customHeight="1" x14ac:dyDescent="0.2">
      <c r="A57" s="18" t="s">
        <v>113</v>
      </c>
      <c r="B57" s="70">
        <f>SUM(C57:F57)</f>
        <v>236.60000000000002</v>
      </c>
      <c r="C57" s="73">
        <v>173.3</v>
      </c>
      <c r="D57" s="73">
        <v>2.5</v>
      </c>
      <c r="E57" s="73">
        <v>0.5</v>
      </c>
      <c r="F57" s="73">
        <v>60.3</v>
      </c>
      <c r="H57" s="16"/>
      <c r="I57" s="2"/>
      <c r="J57" s="78"/>
      <c r="K57" s="96"/>
      <c r="N57" s="78"/>
      <c r="O57" s="14">
        <v>8.4</v>
      </c>
    </row>
    <row r="58" spans="1:15" ht="6" customHeight="1" x14ac:dyDescent="0.2">
      <c r="A58" s="220"/>
      <c r="B58" s="221"/>
      <c r="C58" s="221"/>
      <c r="D58" s="221"/>
      <c r="E58" s="221"/>
      <c r="F58" s="221"/>
      <c r="H58" s="16"/>
      <c r="I58" s="2"/>
      <c r="J58" s="78"/>
      <c r="K58" s="96"/>
      <c r="N58" s="78"/>
    </row>
    <row r="59" spans="1:15" ht="11.25" customHeight="1" x14ac:dyDescent="0.2">
      <c r="A59" s="254" t="s">
        <v>43</v>
      </c>
      <c r="B59" s="255"/>
      <c r="C59" s="255"/>
      <c r="D59" s="255"/>
      <c r="E59" s="255"/>
      <c r="F59" s="255"/>
      <c r="H59" s="16"/>
      <c r="I59" s="2"/>
      <c r="J59" s="78"/>
      <c r="K59" s="96"/>
      <c r="N59" s="78"/>
    </row>
    <row r="60" spans="1:15" ht="11.25" customHeight="1" x14ac:dyDescent="0.2">
      <c r="A60" s="17" t="s">
        <v>114</v>
      </c>
      <c r="B60" s="72">
        <f>SUM(C60:F60)</f>
        <v>357.3</v>
      </c>
      <c r="C60" s="72">
        <v>309.5</v>
      </c>
      <c r="D60" s="72">
        <v>4.5999999999999996</v>
      </c>
      <c r="E60" s="72">
        <v>0.8</v>
      </c>
      <c r="F60" s="74">
        <v>42.4</v>
      </c>
      <c r="H60" s="16"/>
      <c r="I60" s="2"/>
      <c r="J60" s="78">
        <f>(B60*100/B61)-100</f>
        <v>41.169498222046627</v>
      </c>
      <c r="K60" s="96"/>
      <c r="N60" s="78"/>
    </row>
    <row r="61" spans="1:15" ht="11.25" customHeight="1" x14ac:dyDescent="0.2">
      <c r="A61" s="18" t="s">
        <v>113</v>
      </c>
      <c r="B61" s="73">
        <f>SUM(C61:F61)</f>
        <v>253.1</v>
      </c>
      <c r="C61" s="73">
        <v>218.9</v>
      </c>
      <c r="D61" s="73">
        <v>3.2</v>
      </c>
      <c r="E61" s="73">
        <v>0.6</v>
      </c>
      <c r="F61" s="75">
        <v>30.4</v>
      </c>
      <c r="H61" s="16"/>
      <c r="I61" s="2"/>
      <c r="J61" s="78"/>
      <c r="K61" s="96"/>
      <c r="N61" s="78"/>
    </row>
    <row r="62" spans="1:15" ht="9" customHeight="1" x14ac:dyDescent="0.2">
      <c r="A62" s="220"/>
      <c r="B62" s="221"/>
      <c r="C62" s="221"/>
      <c r="D62" s="221"/>
      <c r="E62" s="221"/>
      <c r="F62" s="221"/>
      <c r="H62" s="16"/>
      <c r="I62" s="2"/>
      <c r="J62" s="78"/>
      <c r="K62" s="96"/>
      <c r="N62" s="78"/>
    </row>
    <row r="63" spans="1:15" ht="11.25" customHeight="1" x14ac:dyDescent="0.2">
      <c r="A63" s="254" t="s">
        <v>44</v>
      </c>
      <c r="B63" s="255"/>
      <c r="C63" s="255"/>
      <c r="D63" s="255"/>
      <c r="E63" s="255"/>
      <c r="F63" s="255"/>
      <c r="H63" s="16"/>
      <c r="I63" s="2"/>
      <c r="J63" s="78"/>
      <c r="K63" s="96"/>
      <c r="N63" s="78"/>
    </row>
    <row r="64" spans="1:15" ht="11.25" customHeight="1" x14ac:dyDescent="0.2">
      <c r="A64" s="17" t="s">
        <v>114</v>
      </c>
      <c r="B64" s="72">
        <f>SUM(C64:F64)</f>
        <v>504</v>
      </c>
      <c r="C64" s="72">
        <v>452.2</v>
      </c>
      <c r="D64" s="72">
        <v>6.6</v>
      </c>
      <c r="E64" s="72">
        <v>1.4</v>
      </c>
      <c r="F64" s="74">
        <v>43.8</v>
      </c>
      <c r="H64" s="16"/>
      <c r="I64" s="2"/>
      <c r="J64" s="78">
        <f>(B64*100/B65)-100</f>
        <v>11.578481292893514</v>
      </c>
      <c r="K64" s="96"/>
      <c r="N64" s="78"/>
    </row>
    <row r="65" spans="1:14" ht="12.75" customHeight="1" x14ac:dyDescent="0.2">
      <c r="A65" s="18" t="s">
        <v>113</v>
      </c>
      <c r="B65" s="73">
        <f>SUM(C65:F65)</f>
        <v>451.7</v>
      </c>
      <c r="C65" s="73">
        <v>406</v>
      </c>
      <c r="D65" s="73">
        <v>5.9</v>
      </c>
      <c r="E65" s="73">
        <v>0.8</v>
      </c>
      <c r="F65" s="75">
        <v>39</v>
      </c>
      <c r="H65" s="16"/>
      <c r="I65" s="2"/>
      <c r="J65" s="78"/>
      <c r="K65" s="96"/>
      <c r="N65" s="78"/>
    </row>
    <row r="66" spans="1:14" ht="9" customHeight="1" x14ac:dyDescent="0.2">
      <c r="A66" s="220"/>
      <c r="B66" s="221"/>
      <c r="C66" s="221"/>
      <c r="D66" s="221"/>
      <c r="E66" s="221"/>
      <c r="F66" s="221"/>
      <c r="H66" s="16"/>
      <c r="I66" s="2"/>
      <c r="J66" s="78"/>
      <c r="K66" s="96"/>
      <c r="N66" s="78"/>
    </row>
    <row r="67" spans="1:14" ht="11.25" customHeight="1" x14ac:dyDescent="0.2">
      <c r="A67" s="261" t="s">
        <v>45</v>
      </c>
      <c r="B67" s="262"/>
      <c r="C67" s="262"/>
      <c r="D67" s="262"/>
      <c r="E67" s="262"/>
      <c r="F67" s="262"/>
      <c r="H67" s="16"/>
      <c r="I67" s="2"/>
      <c r="J67" s="78"/>
      <c r="K67" s="96"/>
      <c r="N67" s="78"/>
    </row>
    <row r="68" spans="1:14" ht="11.25" customHeight="1" x14ac:dyDescent="0.2">
      <c r="A68" s="17" t="s">
        <v>114</v>
      </c>
      <c r="B68" s="72">
        <f>SUM(C68:F68)</f>
        <v>399.99999999999994</v>
      </c>
      <c r="C68" s="72">
        <v>342.2</v>
      </c>
      <c r="D68" s="72">
        <v>4.9000000000000004</v>
      </c>
      <c r="E68" s="72">
        <v>1</v>
      </c>
      <c r="F68" s="74">
        <v>51.9</v>
      </c>
      <c r="H68" s="16"/>
      <c r="I68" s="2"/>
      <c r="J68" s="78">
        <f>(B68*100/B69)-100</f>
        <v>8.5481682496607618</v>
      </c>
      <c r="K68" s="96"/>
      <c r="N68" s="78"/>
    </row>
    <row r="69" spans="1:14" ht="11.25" customHeight="1" x14ac:dyDescent="0.2">
      <c r="A69" s="18" t="s">
        <v>113</v>
      </c>
      <c r="B69" s="73">
        <f>SUM(C69:F69)</f>
        <v>368.5</v>
      </c>
      <c r="C69" s="73">
        <v>318.2</v>
      </c>
      <c r="D69" s="73">
        <v>4.5999999999999996</v>
      </c>
      <c r="E69" s="73">
        <v>2</v>
      </c>
      <c r="F69" s="75">
        <v>43.7</v>
      </c>
      <c r="H69" s="16"/>
      <c r="I69" s="2"/>
      <c r="J69" s="78"/>
      <c r="K69" s="96"/>
      <c r="N69" s="78"/>
    </row>
    <row r="70" spans="1:14" ht="13.5" customHeight="1" x14ac:dyDescent="0.2">
      <c r="A70" s="231" t="s">
        <v>92</v>
      </c>
      <c r="B70" s="232"/>
      <c r="C70" s="232"/>
      <c r="D70" s="232"/>
      <c r="E70" s="232"/>
      <c r="F70" s="232"/>
      <c r="H70" s="16"/>
      <c r="I70" s="2"/>
      <c r="J70" s="78"/>
      <c r="K70" s="96"/>
      <c r="N70" s="78"/>
    </row>
    <row r="71" spans="1:14" ht="11.25" customHeight="1" x14ac:dyDescent="0.2">
      <c r="A71" s="254" t="s">
        <v>46</v>
      </c>
      <c r="B71" s="255"/>
      <c r="C71" s="255"/>
      <c r="D71" s="255"/>
      <c r="E71" s="255"/>
      <c r="F71" s="255"/>
      <c r="H71" s="16"/>
      <c r="I71" s="2"/>
      <c r="J71" s="78"/>
      <c r="K71" s="96"/>
      <c r="N71" s="78"/>
    </row>
    <row r="72" spans="1:14" ht="11.25" customHeight="1" x14ac:dyDescent="0.2">
      <c r="A72" s="17" t="s">
        <v>114</v>
      </c>
      <c r="B72" s="72">
        <f>SUM(C72:F72)</f>
        <v>448.2</v>
      </c>
      <c r="C72" s="72">
        <v>375.5</v>
      </c>
      <c r="D72" s="72">
        <v>5.5</v>
      </c>
      <c r="E72" s="72">
        <v>1.5</v>
      </c>
      <c r="F72" s="74">
        <v>65.7</v>
      </c>
      <c r="H72" s="16"/>
      <c r="I72" s="2"/>
      <c r="J72" s="78">
        <f>(B72*100/B73)-100</f>
        <v>11.659192825112115</v>
      </c>
      <c r="K72" s="96"/>
      <c r="N72" s="78"/>
    </row>
    <row r="73" spans="1:14" ht="11.25" customHeight="1" x14ac:dyDescent="0.2">
      <c r="A73" s="18" t="s">
        <v>113</v>
      </c>
      <c r="B73" s="73">
        <f>SUM(C73:F73)</f>
        <v>401.4</v>
      </c>
      <c r="C73" s="73">
        <v>340.4</v>
      </c>
      <c r="D73" s="73">
        <v>4.9000000000000004</v>
      </c>
      <c r="E73" s="73">
        <v>0.5</v>
      </c>
      <c r="F73" s="75">
        <v>55.6</v>
      </c>
      <c r="H73" s="16"/>
      <c r="I73" s="2"/>
      <c r="J73" s="78"/>
      <c r="K73" s="96"/>
      <c r="N73" s="78"/>
    </row>
    <row r="74" spans="1:14" ht="6" customHeight="1" x14ac:dyDescent="0.2">
      <c r="A74" s="220"/>
      <c r="B74" s="221"/>
      <c r="C74" s="221"/>
      <c r="D74" s="221"/>
      <c r="E74" s="221"/>
      <c r="F74" s="221"/>
      <c r="H74" s="16"/>
      <c r="I74" s="2"/>
      <c r="J74" s="78"/>
      <c r="K74" s="96"/>
      <c r="N74" s="78"/>
    </row>
    <row r="75" spans="1:14" ht="11.25" customHeight="1" x14ac:dyDescent="0.2">
      <c r="A75" s="261" t="s">
        <v>47</v>
      </c>
      <c r="B75" s="262"/>
      <c r="C75" s="262"/>
      <c r="D75" s="262"/>
      <c r="E75" s="262"/>
      <c r="F75" s="262"/>
      <c r="H75" s="16"/>
      <c r="I75" s="2"/>
      <c r="J75" s="78"/>
      <c r="K75" s="96"/>
      <c r="N75" s="78"/>
    </row>
    <row r="76" spans="1:14" ht="11.25" customHeight="1" x14ac:dyDescent="0.2">
      <c r="A76" s="17" t="s">
        <v>114</v>
      </c>
      <c r="B76" s="72">
        <f>SUM(C76:F76)</f>
        <v>406.9</v>
      </c>
      <c r="C76" s="72">
        <v>350.7</v>
      </c>
      <c r="D76" s="72">
        <v>5.0999999999999996</v>
      </c>
      <c r="E76" s="72">
        <v>1.4</v>
      </c>
      <c r="F76" s="74">
        <v>49.7</v>
      </c>
      <c r="H76" s="16"/>
      <c r="I76" s="2"/>
      <c r="J76" s="78">
        <f>(B76*100/B77)-100</f>
        <v>1.8778167250876265</v>
      </c>
      <c r="K76" s="96"/>
      <c r="N76" s="78"/>
    </row>
    <row r="77" spans="1:14" ht="11.25" customHeight="1" x14ac:dyDescent="0.2">
      <c r="A77" s="18" t="s">
        <v>113</v>
      </c>
      <c r="B77" s="73">
        <f>SUM(C77:F77)</f>
        <v>399.40000000000003</v>
      </c>
      <c r="C77" s="73">
        <v>347.3</v>
      </c>
      <c r="D77" s="73">
        <v>5.0999999999999996</v>
      </c>
      <c r="E77" s="73">
        <v>3</v>
      </c>
      <c r="F77" s="75">
        <v>44</v>
      </c>
      <c r="H77" s="16"/>
      <c r="I77" s="2"/>
      <c r="J77" s="78"/>
      <c r="K77" s="96"/>
      <c r="N77" s="78"/>
    </row>
    <row r="78" spans="1:14" ht="5.25" customHeight="1" x14ac:dyDescent="0.2">
      <c r="A78" s="220"/>
      <c r="B78" s="221"/>
      <c r="C78" s="221"/>
      <c r="D78" s="221"/>
      <c r="E78" s="221"/>
      <c r="F78" s="221"/>
      <c r="H78" s="16"/>
      <c r="I78" s="2"/>
      <c r="J78" s="78"/>
      <c r="K78" s="96"/>
      <c r="N78" s="78"/>
    </row>
    <row r="79" spans="1:14" ht="11.25" customHeight="1" x14ac:dyDescent="0.2">
      <c r="A79" s="261" t="s">
        <v>48</v>
      </c>
      <c r="B79" s="262"/>
      <c r="C79" s="262"/>
      <c r="D79" s="262"/>
      <c r="E79" s="262"/>
      <c r="F79" s="262"/>
      <c r="H79" s="16"/>
      <c r="I79" s="2"/>
      <c r="J79" s="78"/>
      <c r="K79" s="96"/>
      <c r="N79" s="78"/>
    </row>
    <row r="80" spans="1:14" ht="11.25" customHeight="1" x14ac:dyDescent="0.2">
      <c r="A80" s="17" t="s">
        <v>114</v>
      </c>
      <c r="B80" s="72">
        <f>SUM(C80:F80)</f>
        <v>689.7</v>
      </c>
      <c r="C80" s="72">
        <v>590.5</v>
      </c>
      <c r="D80" s="72">
        <v>8.5</v>
      </c>
      <c r="E80" s="72">
        <v>1.5</v>
      </c>
      <c r="F80" s="74">
        <v>89.2</v>
      </c>
      <c r="G80" s="21"/>
      <c r="H80" s="26"/>
      <c r="I80" s="27"/>
      <c r="J80" s="78">
        <f>(B80*100/B81)-100</f>
        <v>12.255859375</v>
      </c>
      <c r="K80" s="96"/>
      <c r="N80" s="78"/>
    </row>
    <row r="81" spans="1:15" ht="11.25" customHeight="1" x14ac:dyDescent="0.2">
      <c r="A81" s="18" t="s">
        <v>113</v>
      </c>
      <c r="B81" s="73">
        <f>SUM(C81:F81)</f>
        <v>614.4</v>
      </c>
      <c r="C81" s="73">
        <v>536.79999999999995</v>
      </c>
      <c r="D81" s="73">
        <v>7.8</v>
      </c>
      <c r="E81" s="73">
        <v>0.7</v>
      </c>
      <c r="F81" s="75">
        <v>69.099999999999994</v>
      </c>
      <c r="H81" s="16"/>
      <c r="I81" s="2"/>
      <c r="J81" s="78"/>
      <c r="K81" s="96"/>
      <c r="N81" s="78"/>
    </row>
    <row r="82" spans="1:15" ht="5.25" customHeight="1" x14ac:dyDescent="0.2">
      <c r="A82" s="220"/>
      <c r="B82" s="221"/>
      <c r="C82" s="221"/>
      <c r="D82" s="221"/>
      <c r="E82" s="221"/>
      <c r="F82" s="221"/>
      <c r="H82" s="16"/>
      <c r="I82" s="2"/>
      <c r="J82" s="78"/>
      <c r="K82" s="96"/>
      <c r="N82" s="78"/>
    </row>
    <row r="83" spans="1:15" ht="11.25" customHeight="1" x14ac:dyDescent="0.2">
      <c r="A83" s="270" t="s">
        <v>49</v>
      </c>
      <c r="B83" s="271"/>
      <c r="C83" s="271"/>
      <c r="D83" s="271"/>
      <c r="E83" s="271"/>
      <c r="F83" s="271"/>
      <c r="H83" s="16"/>
      <c r="I83" s="2"/>
      <c r="J83" s="78"/>
      <c r="K83" s="96"/>
      <c r="N83" s="78"/>
    </row>
    <row r="84" spans="1:15" ht="11.25" customHeight="1" x14ac:dyDescent="0.2">
      <c r="A84" s="17" t="s">
        <v>114</v>
      </c>
      <c r="B84" s="72">
        <f>SUM(C84:F84)</f>
        <v>1038.2</v>
      </c>
      <c r="C84" s="72">
        <v>1002.3</v>
      </c>
      <c r="D84" s="72">
        <v>14.6</v>
      </c>
      <c r="E84" s="72">
        <v>2</v>
      </c>
      <c r="F84" s="72">
        <v>19.3</v>
      </c>
      <c r="H84" s="16"/>
      <c r="I84" s="2"/>
      <c r="J84" s="78">
        <f>(B84*100/B85)-100</f>
        <v>3.1187922129519166</v>
      </c>
      <c r="K84" s="96"/>
      <c r="N84" s="78"/>
    </row>
    <row r="85" spans="1:15" ht="11.25" customHeight="1" x14ac:dyDescent="0.2">
      <c r="A85" s="18" t="s">
        <v>113</v>
      </c>
      <c r="B85" s="73">
        <f>SUM(C85:F85)</f>
        <v>1006.8000000000001</v>
      </c>
      <c r="C85" s="73">
        <v>973.7</v>
      </c>
      <c r="D85" s="73">
        <v>14.1</v>
      </c>
      <c r="E85" s="73">
        <v>2</v>
      </c>
      <c r="F85" s="73">
        <v>17</v>
      </c>
      <c r="H85" s="16"/>
      <c r="I85" s="2"/>
      <c r="J85" s="78"/>
      <c r="K85" s="96"/>
      <c r="N85" s="78"/>
    </row>
    <row r="86" spans="1:15" ht="7.5" customHeight="1" x14ac:dyDescent="0.2">
      <c r="A86" s="18"/>
      <c r="B86" s="23"/>
      <c r="C86" s="23"/>
      <c r="D86" s="23"/>
      <c r="E86" s="23"/>
      <c r="F86" s="23"/>
      <c r="H86" s="16"/>
      <c r="I86" s="2"/>
      <c r="J86" s="78"/>
      <c r="K86" s="96"/>
      <c r="N86" s="78"/>
    </row>
    <row r="87" spans="1:15" ht="11.25" customHeight="1" x14ac:dyDescent="0.2">
      <c r="A87" s="254" t="s">
        <v>50</v>
      </c>
      <c r="B87" s="255"/>
      <c r="C87" s="255"/>
      <c r="D87" s="255"/>
      <c r="E87" s="255"/>
      <c r="F87" s="255"/>
      <c r="H87" s="16"/>
      <c r="I87" s="2"/>
      <c r="J87" s="78"/>
      <c r="K87" s="96"/>
      <c r="N87" s="78"/>
    </row>
    <row r="88" spans="1:15" ht="11.25" customHeight="1" x14ac:dyDescent="0.2">
      <c r="A88" s="17" t="s">
        <v>114</v>
      </c>
      <c r="B88" s="71">
        <f>SUM(C88:F88)</f>
        <v>293.5</v>
      </c>
      <c r="C88" s="72">
        <v>288.10000000000002</v>
      </c>
      <c r="D88" s="72">
        <v>4.2</v>
      </c>
      <c r="E88" s="72">
        <v>1</v>
      </c>
      <c r="F88" s="72">
        <v>0.2</v>
      </c>
      <c r="H88" s="16"/>
      <c r="I88" s="2"/>
      <c r="J88" s="78">
        <f>(B88*100/B89)-100</f>
        <v>-3.3585775436285843</v>
      </c>
      <c r="K88" s="96"/>
      <c r="N88" s="78"/>
    </row>
    <row r="89" spans="1:15" ht="11.25" customHeight="1" x14ac:dyDescent="0.2">
      <c r="A89" s="18" t="s">
        <v>113</v>
      </c>
      <c r="B89" s="70">
        <f>SUM(C89:F89)</f>
        <v>303.7</v>
      </c>
      <c r="C89" s="73">
        <v>295.8</v>
      </c>
      <c r="D89" s="73">
        <v>4.3</v>
      </c>
      <c r="E89" s="73">
        <v>3.4</v>
      </c>
      <c r="F89" s="73">
        <v>0.2</v>
      </c>
      <c r="H89" s="16"/>
      <c r="I89" s="2"/>
      <c r="J89" s="78"/>
      <c r="K89" s="96"/>
      <c r="N89" s="78"/>
    </row>
    <row r="90" spans="1:15" ht="6.75" customHeight="1" x14ac:dyDescent="0.2">
      <c r="A90" s="220"/>
      <c r="B90" s="221"/>
      <c r="C90" s="221"/>
      <c r="D90" s="221"/>
      <c r="E90" s="221"/>
      <c r="F90" s="221"/>
      <c r="H90" s="16"/>
      <c r="I90" s="2"/>
      <c r="J90" s="78"/>
      <c r="K90" s="96"/>
      <c r="N90" s="78"/>
    </row>
    <row r="91" spans="1:15" ht="11.25" customHeight="1" x14ac:dyDescent="0.2">
      <c r="A91" s="270" t="s">
        <v>59</v>
      </c>
      <c r="B91" s="271"/>
      <c r="C91" s="271"/>
      <c r="D91" s="271"/>
      <c r="E91" s="271"/>
      <c r="F91" s="271"/>
      <c r="H91" s="16"/>
      <c r="I91" s="2"/>
      <c r="J91" s="78"/>
      <c r="K91" s="96"/>
      <c r="N91" s="78"/>
    </row>
    <row r="92" spans="1:15" ht="11.25" customHeight="1" x14ac:dyDescent="0.2">
      <c r="A92" s="17" t="s">
        <v>114</v>
      </c>
      <c r="B92" s="71">
        <f>SUM(C92:F92)</f>
        <v>528.4</v>
      </c>
      <c r="C92" s="72">
        <v>437.9</v>
      </c>
      <c r="D92" s="72">
        <v>6.4</v>
      </c>
      <c r="E92" s="72">
        <v>0.8</v>
      </c>
      <c r="F92" s="72">
        <v>83.3</v>
      </c>
      <c r="H92" s="16"/>
      <c r="I92" s="2"/>
      <c r="J92" s="78">
        <f>(B92*100/B93)-100</f>
        <v>17.006200177147932</v>
      </c>
      <c r="K92" s="97"/>
      <c r="N92" s="78"/>
      <c r="O92" s="202"/>
    </row>
    <row r="93" spans="1:15" ht="11.25" customHeight="1" x14ac:dyDescent="0.2">
      <c r="A93" s="18" t="s">
        <v>113</v>
      </c>
      <c r="B93" s="70">
        <f>SUM(C93:F93)</f>
        <v>451.59999999999997</v>
      </c>
      <c r="C93" s="73">
        <v>372.4</v>
      </c>
      <c r="D93" s="73">
        <v>5.4</v>
      </c>
      <c r="E93" s="73">
        <v>0.6</v>
      </c>
      <c r="F93" s="73">
        <v>73.2</v>
      </c>
      <c r="H93" s="16"/>
      <c r="I93" s="2"/>
      <c r="J93" s="78"/>
      <c r="K93" s="96"/>
      <c r="N93" s="78"/>
    </row>
    <row r="94" spans="1:15" ht="7.5" customHeight="1" x14ac:dyDescent="0.2">
      <c r="A94" s="220"/>
      <c r="B94" s="221"/>
      <c r="C94" s="221"/>
      <c r="D94" s="221"/>
      <c r="E94" s="221"/>
      <c r="F94" s="221"/>
      <c r="H94" s="16"/>
      <c r="I94" s="2"/>
      <c r="J94" s="78"/>
      <c r="K94" s="96"/>
      <c r="N94" s="78"/>
    </row>
    <row r="95" spans="1:15" ht="11.25" customHeight="1" x14ac:dyDescent="0.2">
      <c r="A95" s="254" t="s">
        <v>14</v>
      </c>
      <c r="B95" s="255"/>
      <c r="C95" s="255"/>
      <c r="D95" s="255"/>
      <c r="E95" s="255"/>
      <c r="F95" s="255"/>
      <c r="H95" s="16"/>
      <c r="I95" s="2"/>
      <c r="J95" s="78"/>
      <c r="K95" s="97"/>
      <c r="N95" s="78"/>
    </row>
    <row r="96" spans="1:15" ht="11.25" customHeight="1" x14ac:dyDescent="0.2">
      <c r="A96" s="17" t="s">
        <v>114</v>
      </c>
      <c r="B96" s="72">
        <f>SUM(C96:F96)</f>
        <v>16</v>
      </c>
      <c r="C96" s="72"/>
      <c r="D96" s="72"/>
      <c r="E96" s="72"/>
      <c r="F96" s="72">
        <v>16</v>
      </c>
      <c r="H96" s="16"/>
      <c r="I96" s="2"/>
      <c r="J96" s="78">
        <f>(B96*100/B97)-100</f>
        <v>0</v>
      </c>
      <c r="K96" s="289"/>
      <c r="N96" s="78"/>
    </row>
    <row r="97" spans="1:14" ht="11.25" customHeight="1" x14ac:dyDescent="0.2">
      <c r="A97" s="18" t="s">
        <v>113</v>
      </c>
      <c r="B97" s="73">
        <f>SUM(C97:F97)</f>
        <v>16</v>
      </c>
      <c r="C97" s="73"/>
      <c r="D97" s="73"/>
      <c r="E97" s="73"/>
      <c r="F97" s="73">
        <v>16</v>
      </c>
      <c r="H97" s="16"/>
      <c r="I97" s="2"/>
      <c r="J97" s="78"/>
      <c r="K97" s="289"/>
      <c r="N97" s="78"/>
    </row>
    <row r="98" spans="1:14" ht="11.25" customHeight="1" x14ac:dyDescent="0.2">
      <c r="A98" s="18"/>
      <c r="B98" s="18"/>
      <c r="C98" s="23"/>
      <c r="D98" s="23"/>
      <c r="E98" s="23"/>
      <c r="F98" s="23"/>
      <c r="H98" s="16"/>
      <c r="I98" s="2"/>
      <c r="J98" s="78"/>
      <c r="K98" s="289"/>
      <c r="N98" s="78"/>
    </row>
    <row r="99" spans="1:14" ht="6.75" customHeight="1" x14ac:dyDescent="0.2">
      <c r="A99" s="30"/>
      <c r="B99" s="31"/>
      <c r="C99" s="32"/>
      <c r="D99" s="32"/>
      <c r="E99" s="32"/>
      <c r="F99" s="32"/>
      <c r="H99" s="16"/>
      <c r="I99" s="2"/>
      <c r="J99" s="78"/>
      <c r="K99" s="152"/>
      <c r="N99" s="78"/>
    </row>
    <row r="100" spans="1:14" ht="11.25" customHeight="1" x14ac:dyDescent="0.2">
      <c r="A100" s="254" t="s">
        <v>58</v>
      </c>
      <c r="B100" s="255"/>
      <c r="C100" s="255"/>
      <c r="D100" s="255"/>
      <c r="E100" s="255"/>
      <c r="F100" s="255"/>
      <c r="H100" s="16"/>
      <c r="I100" s="2"/>
      <c r="J100" s="78"/>
      <c r="K100" s="289"/>
      <c r="N100" s="78"/>
    </row>
    <row r="101" spans="1:14" ht="11.25" customHeight="1" x14ac:dyDescent="0.2">
      <c r="A101" s="17" t="s">
        <v>114</v>
      </c>
      <c r="B101" s="72">
        <f>SUM(C101:F101)</f>
        <v>25</v>
      </c>
      <c r="C101" s="72"/>
      <c r="D101" s="72"/>
      <c r="E101" s="72"/>
      <c r="F101" s="72">
        <v>25</v>
      </c>
      <c r="H101" s="16"/>
      <c r="I101" s="2"/>
      <c r="J101" s="78">
        <f>(B101*100/B102)-100</f>
        <v>25</v>
      </c>
      <c r="K101" s="289"/>
      <c r="N101" s="78"/>
    </row>
    <row r="102" spans="1:14" ht="11.25" customHeight="1" x14ac:dyDescent="0.2">
      <c r="A102" s="18" t="s">
        <v>113</v>
      </c>
      <c r="B102" s="73">
        <f>SUM(C102:F102)</f>
        <v>20</v>
      </c>
      <c r="C102" s="73"/>
      <c r="D102" s="73"/>
      <c r="E102" s="73"/>
      <c r="F102" s="73">
        <v>20</v>
      </c>
      <c r="H102" s="16"/>
      <c r="I102" s="2"/>
      <c r="J102" s="78"/>
      <c r="K102" s="289"/>
      <c r="N102" s="78"/>
    </row>
    <row r="103" spans="1:14" ht="6.75" customHeight="1" x14ac:dyDescent="0.2">
      <c r="A103" s="30"/>
      <c r="B103" s="112"/>
      <c r="C103" s="112"/>
      <c r="D103" s="112"/>
      <c r="E103" s="112"/>
      <c r="F103" s="112"/>
      <c r="H103" s="16"/>
      <c r="I103" s="2"/>
      <c r="J103" s="78"/>
      <c r="K103" s="152"/>
      <c r="N103" s="78"/>
    </row>
    <row r="104" spans="1:14" ht="11.25" customHeight="1" x14ac:dyDescent="0.2">
      <c r="A104" s="231" t="s">
        <v>78</v>
      </c>
      <c r="B104" s="232"/>
      <c r="C104" s="232"/>
      <c r="D104" s="232"/>
      <c r="E104" s="232"/>
      <c r="F104" s="232"/>
      <c r="H104" s="16"/>
      <c r="I104" s="2"/>
      <c r="J104" s="78"/>
      <c r="K104" s="97"/>
      <c r="N104" s="78"/>
    </row>
    <row r="105" spans="1:14" ht="11.25" customHeight="1" x14ac:dyDescent="0.2">
      <c r="A105" s="100" t="s">
        <v>114</v>
      </c>
      <c r="B105" s="101">
        <f>SUM(C105:F105)</f>
        <v>25</v>
      </c>
      <c r="C105" s="101"/>
      <c r="D105" s="101"/>
      <c r="E105" s="101"/>
      <c r="F105" s="101">
        <v>25</v>
      </c>
      <c r="H105" s="16"/>
      <c r="I105" s="2"/>
      <c r="J105" s="78">
        <f>(B105*100/B106)-100</f>
        <v>25</v>
      </c>
      <c r="K105" s="97"/>
      <c r="N105" s="78"/>
    </row>
    <row r="106" spans="1:14" ht="11.25" customHeight="1" x14ac:dyDescent="0.2">
      <c r="A106" s="145" t="s">
        <v>113</v>
      </c>
      <c r="B106" s="135">
        <f>SUM(C106:F106)</f>
        <v>20</v>
      </c>
      <c r="C106" s="135"/>
      <c r="D106" s="135"/>
      <c r="E106" s="135"/>
      <c r="F106" s="135">
        <v>20</v>
      </c>
      <c r="H106" s="16"/>
      <c r="I106" s="2"/>
      <c r="J106" s="78"/>
      <c r="K106" s="97"/>
      <c r="N106" s="78"/>
    </row>
    <row r="107" spans="1:14" ht="7.5" customHeight="1" x14ac:dyDescent="0.2">
      <c r="A107" s="24"/>
      <c r="B107" s="25"/>
      <c r="C107" s="25"/>
      <c r="D107" s="25"/>
      <c r="E107" s="25"/>
      <c r="F107" s="25"/>
      <c r="H107" s="16"/>
      <c r="I107" s="2"/>
      <c r="J107" s="78"/>
      <c r="K107" s="97"/>
      <c r="N107" s="78"/>
    </row>
    <row r="108" spans="1:14" ht="11.25" customHeight="1" x14ac:dyDescent="0.2">
      <c r="A108" s="254" t="s">
        <v>54</v>
      </c>
      <c r="B108" s="255"/>
      <c r="C108" s="255"/>
      <c r="D108" s="255"/>
      <c r="E108" s="255"/>
      <c r="F108" s="255"/>
      <c r="H108" s="16"/>
      <c r="I108" s="2"/>
      <c r="J108" s="78"/>
      <c r="K108" s="97"/>
      <c r="N108" s="78"/>
    </row>
    <row r="109" spans="1:14" ht="11.25" customHeight="1" x14ac:dyDescent="0.2">
      <c r="A109" s="17" t="s">
        <v>114</v>
      </c>
      <c r="B109" s="72">
        <f>SUM(C109:F109)</f>
        <v>49</v>
      </c>
      <c r="C109" s="72"/>
      <c r="D109" s="72"/>
      <c r="E109" s="72"/>
      <c r="F109" s="72">
        <v>49</v>
      </c>
      <c r="H109" s="16"/>
      <c r="I109" s="2"/>
      <c r="J109" s="78">
        <f>(B109*100/B110)-100</f>
        <v>36.111111111111114</v>
      </c>
      <c r="K109" s="97"/>
      <c r="N109" s="78"/>
    </row>
    <row r="110" spans="1:14" ht="11.25" customHeight="1" x14ac:dyDescent="0.2">
      <c r="A110" s="18" t="s">
        <v>113</v>
      </c>
      <c r="B110" s="73">
        <f>SUM(C110:F110)</f>
        <v>36</v>
      </c>
      <c r="C110" s="73"/>
      <c r="D110" s="73"/>
      <c r="E110" s="73"/>
      <c r="F110" s="73">
        <v>36</v>
      </c>
      <c r="H110" s="16"/>
      <c r="I110" s="2"/>
      <c r="J110" s="78"/>
      <c r="K110" s="97"/>
      <c r="N110" s="78"/>
    </row>
    <row r="111" spans="1:14" ht="5.25" customHeight="1" x14ac:dyDescent="0.2">
      <c r="A111" s="30"/>
      <c r="B111" s="32"/>
      <c r="C111" s="32"/>
      <c r="D111" s="32"/>
      <c r="E111" s="32"/>
      <c r="F111" s="32"/>
      <c r="H111" s="16"/>
      <c r="I111" s="2"/>
      <c r="J111" s="78"/>
      <c r="K111" s="97"/>
      <c r="N111" s="78"/>
    </row>
    <row r="112" spans="1:14" ht="11.25" customHeight="1" x14ac:dyDescent="0.2">
      <c r="A112" s="293" t="s">
        <v>68</v>
      </c>
      <c r="B112" s="293"/>
      <c r="C112" s="293"/>
      <c r="D112" s="293"/>
      <c r="E112" s="293"/>
      <c r="F112" s="293"/>
      <c r="H112" s="16"/>
      <c r="I112" s="2"/>
      <c r="J112" s="78"/>
      <c r="K112" s="97"/>
      <c r="N112" s="78"/>
    </row>
    <row r="113" spans="1:14" ht="11.25" customHeight="1" x14ac:dyDescent="0.2">
      <c r="A113" s="17" t="s">
        <v>114</v>
      </c>
      <c r="B113" s="192">
        <f>SUM(C113:F113)</f>
        <v>200</v>
      </c>
      <c r="C113" s="191"/>
      <c r="D113" s="191"/>
      <c r="E113" s="191"/>
      <c r="F113" s="192">
        <v>200</v>
      </c>
      <c r="H113" s="16"/>
      <c r="I113" s="2"/>
      <c r="J113" s="78">
        <f>(B113*100/B341)-100</f>
        <v>14.285714285714292</v>
      </c>
      <c r="K113" s="97"/>
      <c r="N113" s="78"/>
    </row>
    <row r="114" spans="1:14" ht="11.25" customHeight="1" x14ac:dyDescent="0.2">
      <c r="A114" s="142" t="s">
        <v>113</v>
      </c>
      <c r="B114" s="161">
        <f>SUM(C114:F114)</f>
        <v>0</v>
      </c>
      <c r="C114" s="161"/>
      <c r="D114" s="161"/>
      <c r="E114" s="161"/>
      <c r="F114" s="161"/>
      <c r="H114" s="16"/>
      <c r="I114" s="2"/>
      <c r="J114" s="78"/>
      <c r="K114" s="97"/>
      <c r="N114" s="78"/>
    </row>
    <row r="115" spans="1:14" ht="7.5" customHeight="1" x14ac:dyDescent="0.2">
      <c r="A115" s="30"/>
      <c r="B115" s="32"/>
      <c r="C115" s="32"/>
      <c r="D115" s="32"/>
      <c r="E115" s="32"/>
      <c r="F115" s="32"/>
      <c r="H115" s="16"/>
      <c r="I115" s="2"/>
      <c r="J115" s="78"/>
      <c r="K115" s="97"/>
      <c r="N115" s="78"/>
    </row>
    <row r="116" spans="1:14" ht="11.25" customHeight="1" x14ac:dyDescent="0.2">
      <c r="A116" s="293" t="s">
        <v>115</v>
      </c>
      <c r="B116" s="293"/>
      <c r="C116" s="293"/>
      <c r="D116" s="293"/>
      <c r="E116" s="293"/>
      <c r="F116" s="293"/>
      <c r="H116" s="16"/>
      <c r="I116" s="2"/>
      <c r="J116" s="78"/>
      <c r="K116" s="97"/>
      <c r="N116" s="78"/>
    </row>
    <row r="117" spans="1:14" ht="11.25" customHeight="1" x14ac:dyDescent="0.2">
      <c r="A117" s="17" t="s">
        <v>114</v>
      </c>
      <c r="B117" s="192">
        <f>SUM(C117:F117)</f>
        <v>200</v>
      </c>
      <c r="C117" s="191"/>
      <c r="D117" s="191"/>
      <c r="E117" s="191"/>
      <c r="F117" s="192">
        <v>200</v>
      </c>
      <c r="H117" s="16"/>
      <c r="I117" s="2"/>
      <c r="J117" s="78"/>
      <c r="K117" s="97"/>
      <c r="N117" s="78"/>
    </row>
    <row r="118" spans="1:14" ht="11.25" customHeight="1" x14ac:dyDescent="0.2">
      <c r="A118" s="142" t="s">
        <v>113</v>
      </c>
      <c r="B118" s="161">
        <f>SUM(C118:F118)</f>
        <v>0</v>
      </c>
      <c r="C118" s="161"/>
      <c r="D118" s="161"/>
      <c r="E118" s="161"/>
      <c r="F118" s="161"/>
      <c r="H118" s="16"/>
      <c r="I118" s="2"/>
      <c r="J118" s="78"/>
      <c r="K118" s="97"/>
      <c r="N118" s="78"/>
    </row>
    <row r="119" spans="1:14" ht="11.25" customHeight="1" x14ac:dyDescent="0.2">
      <c r="A119" s="30"/>
      <c r="B119" s="32"/>
      <c r="C119" s="32"/>
      <c r="D119" s="32"/>
      <c r="E119" s="32"/>
      <c r="F119" s="32"/>
      <c r="H119" s="16"/>
      <c r="I119" s="2"/>
      <c r="J119" s="78"/>
      <c r="K119" s="97"/>
      <c r="N119" s="78"/>
    </row>
    <row r="120" spans="1:14" ht="11.25" customHeight="1" x14ac:dyDescent="0.2">
      <c r="A120" s="293" t="s">
        <v>32</v>
      </c>
      <c r="B120" s="293"/>
      <c r="C120" s="293"/>
      <c r="D120" s="293"/>
      <c r="E120" s="293"/>
      <c r="F120" s="293"/>
      <c r="H120" s="16"/>
      <c r="I120" s="2"/>
      <c r="J120" s="78"/>
      <c r="K120" s="97"/>
      <c r="N120" s="78"/>
    </row>
    <row r="121" spans="1:14" ht="11.25" customHeight="1" x14ac:dyDescent="0.2">
      <c r="A121" s="17" t="s">
        <v>114</v>
      </c>
      <c r="B121" s="192">
        <f>SUM(C121:F121)</f>
        <v>70</v>
      </c>
      <c r="C121" s="191"/>
      <c r="D121" s="191"/>
      <c r="E121" s="191"/>
      <c r="F121" s="192">
        <v>70</v>
      </c>
      <c r="H121" s="16"/>
      <c r="I121" s="2"/>
      <c r="J121" s="78">
        <f>(B121*100/F338)-100</f>
        <v>16.666666666666671</v>
      </c>
      <c r="K121" s="97"/>
      <c r="N121" s="78"/>
    </row>
    <row r="122" spans="1:14" ht="11.25" customHeight="1" x14ac:dyDescent="0.2">
      <c r="A122" s="142" t="s">
        <v>113</v>
      </c>
      <c r="B122" s="161">
        <f>SUM(C122:F122)</f>
        <v>0</v>
      </c>
      <c r="C122" s="161"/>
      <c r="D122" s="161"/>
      <c r="E122" s="161"/>
      <c r="F122" s="161"/>
      <c r="H122" s="16"/>
      <c r="I122" s="2"/>
      <c r="J122" s="78"/>
      <c r="K122" s="97"/>
      <c r="N122" s="78"/>
    </row>
    <row r="123" spans="1:14" ht="11.25" customHeight="1" x14ac:dyDescent="0.2">
      <c r="A123" s="30"/>
      <c r="B123" s="32"/>
      <c r="C123" s="32"/>
      <c r="D123" s="32"/>
      <c r="E123" s="32"/>
      <c r="F123" s="32"/>
      <c r="H123" s="16"/>
      <c r="I123" s="2"/>
      <c r="J123" s="78"/>
      <c r="K123" s="97"/>
      <c r="N123" s="78"/>
    </row>
    <row r="124" spans="1:14" ht="11.25" customHeight="1" x14ac:dyDescent="0.2">
      <c r="A124" s="293" t="s">
        <v>116</v>
      </c>
      <c r="B124" s="293"/>
      <c r="C124" s="293"/>
      <c r="D124" s="293"/>
      <c r="E124" s="293"/>
      <c r="F124" s="293"/>
      <c r="H124" s="16"/>
      <c r="I124" s="2"/>
      <c r="J124" s="78"/>
      <c r="K124" s="97"/>
      <c r="N124" s="78"/>
    </row>
    <row r="125" spans="1:14" ht="11.25" customHeight="1" x14ac:dyDescent="0.2">
      <c r="A125" s="17" t="s">
        <v>114</v>
      </c>
      <c r="B125" s="192">
        <f>SUM(C125:F125)</f>
        <v>26</v>
      </c>
      <c r="C125" s="191"/>
      <c r="D125" s="191"/>
      <c r="E125" s="191"/>
      <c r="F125" s="192">
        <v>26</v>
      </c>
      <c r="H125" s="16"/>
      <c r="I125" s="2"/>
      <c r="J125" s="78"/>
      <c r="K125" s="97"/>
      <c r="N125" s="78"/>
    </row>
    <row r="126" spans="1:14" ht="11.25" customHeight="1" x14ac:dyDescent="0.2">
      <c r="A126" s="142" t="s">
        <v>113</v>
      </c>
      <c r="B126" s="161">
        <f>SUM(C126:F126)</f>
        <v>0</v>
      </c>
      <c r="C126" s="161"/>
      <c r="D126" s="161"/>
      <c r="E126" s="161"/>
      <c r="F126" s="161"/>
      <c r="H126" s="16"/>
      <c r="I126" s="2"/>
      <c r="J126" s="78"/>
      <c r="K126" s="97"/>
      <c r="N126" s="78"/>
    </row>
    <row r="127" spans="1:14" ht="11.25" customHeight="1" x14ac:dyDescent="0.2">
      <c r="A127" s="30"/>
      <c r="B127" s="32"/>
      <c r="C127" s="32"/>
      <c r="D127" s="32"/>
      <c r="E127" s="32"/>
      <c r="F127" s="32"/>
      <c r="H127" s="16"/>
      <c r="I127" s="2"/>
      <c r="J127" s="78"/>
      <c r="K127" s="97"/>
      <c r="N127" s="78"/>
    </row>
    <row r="128" spans="1:14" ht="11.25" customHeight="1" x14ac:dyDescent="0.2">
      <c r="A128" s="293" t="s">
        <v>117</v>
      </c>
      <c r="B128" s="293"/>
      <c r="C128" s="293"/>
      <c r="D128" s="293"/>
      <c r="E128" s="293"/>
      <c r="F128" s="293"/>
      <c r="H128" s="16"/>
      <c r="I128" s="2"/>
      <c r="J128" s="78"/>
      <c r="K128" s="97"/>
      <c r="N128" s="78"/>
    </row>
    <row r="129" spans="1:15" ht="11.25" customHeight="1" x14ac:dyDescent="0.2">
      <c r="A129" s="17" t="s">
        <v>114</v>
      </c>
      <c r="B129" s="192">
        <f>SUM(C129:F129)</f>
        <v>45</v>
      </c>
      <c r="C129" s="191"/>
      <c r="D129" s="191"/>
      <c r="E129" s="191"/>
      <c r="F129" s="192">
        <v>45</v>
      </c>
      <c r="H129" s="16"/>
      <c r="I129" s="2"/>
      <c r="J129" s="78"/>
      <c r="K129" s="97"/>
      <c r="N129" s="78"/>
    </row>
    <row r="130" spans="1:15" ht="11.25" customHeight="1" x14ac:dyDescent="0.2">
      <c r="A130" s="142" t="s">
        <v>113</v>
      </c>
      <c r="B130" s="161">
        <f>SUM(C130:F130)</f>
        <v>0</v>
      </c>
      <c r="C130" s="161"/>
      <c r="D130" s="161"/>
      <c r="E130" s="161"/>
      <c r="F130" s="161"/>
      <c r="H130" s="16"/>
      <c r="I130" s="2"/>
      <c r="J130" s="78"/>
      <c r="K130" s="97"/>
      <c r="N130" s="78"/>
    </row>
    <row r="131" spans="1:15" ht="11.25" customHeight="1" x14ac:dyDescent="0.2">
      <c r="A131" s="30"/>
      <c r="B131" s="32"/>
      <c r="C131" s="32"/>
      <c r="D131" s="32"/>
      <c r="E131" s="32"/>
      <c r="F131" s="32"/>
      <c r="H131" s="16"/>
      <c r="I131" s="2"/>
      <c r="J131" s="78"/>
      <c r="K131" s="97"/>
      <c r="N131" s="78"/>
    </row>
    <row r="132" spans="1:15" ht="11.25" customHeight="1" x14ac:dyDescent="0.2">
      <c r="A132" s="231" t="s">
        <v>60</v>
      </c>
      <c r="B132" s="232"/>
      <c r="C132" s="232"/>
      <c r="D132" s="232"/>
      <c r="E132" s="232"/>
      <c r="F132" s="232"/>
      <c r="H132" s="16"/>
      <c r="I132" s="2"/>
      <c r="J132" s="78"/>
      <c r="K132" s="289"/>
      <c r="N132" s="78"/>
    </row>
    <row r="133" spans="1:15" ht="11.25" customHeight="1" x14ac:dyDescent="0.2">
      <c r="A133" s="17" t="s">
        <v>114</v>
      </c>
      <c r="B133" s="72">
        <f>SUM(C133:F133)</f>
        <v>7.5</v>
      </c>
      <c r="C133" s="72"/>
      <c r="D133" s="72"/>
      <c r="E133" s="72"/>
      <c r="F133" s="72">
        <v>7.5</v>
      </c>
      <c r="H133" s="16"/>
      <c r="I133" s="2"/>
      <c r="J133" s="78">
        <f>(B133*100/B134)-100</f>
        <v>7.1428571428571388</v>
      </c>
      <c r="K133" s="289"/>
      <c r="N133" s="78"/>
    </row>
    <row r="134" spans="1:15" ht="11.25" customHeight="1" x14ac:dyDescent="0.2">
      <c r="A134" s="18" t="s">
        <v>113</v>
      </c>
      <c r="B134" s="73">
        <f>SUM(C134:F134)</f>
        <v>7</v>
      </c>
      <c r="C134" s="73"/>
      <c r="D134" s="73"/>
      <c r="E134" s="73"/>
      <c r="F134" s="73">
        <v>7</v>
      </c>
      <c r="H134" s="16"/>
      <c r="I134" s="2"/>
      <c r="J134" s="78"/>
      <c r="K134" s="289"/>
      <c r="N134" s="78"/>
    </row>
    <row r="135" spans="1:15" ht="8.25" customHeight="1" thickBot="1" x14ac:dyDescent="0.25">
      <c r="A135" s="18"/>
      <c r="B135" s="18"/>
      <c r="C135" s="23"/>
      <c r="D135" s="23"/>
      <c r="E135" s="23"/>
      <c r="F135" s="23"/>
      <c r="H135" s="16"/>
      <c r="I135" s="2"/>
      <c r="J135" s="78"/>
      <c r="K135" s="289"/>
      <c r="N135" s="78"/>
    </row>
    <row r="136" spans="1:15" ht="11.25" customHeight="1" thickBot="1" x14ac:dyDescent="0.25">
      <c r="A136" s="294" t="s">
        <v>124</v>
      </c>
      <c r="B136" s="295"/>
      <c r="C136" s="295"/>
      <c r="D136" s="295"/>
      <c r="E136" s="295"/>
      <c r="F136" s="296"/>
      <c r="G136" s="95"/>
      <c r="H136" s="33"/>
      <c r="I136" s="34"/>
      <c r="J136" s="78"/>
      <c r="K136" s="96"/>
      <c r="N136" s="78"/>
    </row>
    <row r="137" spans="1:15" ht="11.25" customHeight="1" thickBot="1" x14ac:dyDescent="0.25">
      <c r="A137" s="35" t="s">
        <v>114</v>
      </c>
      <c r="B137" s="76">
        <f>SUM(C137:F137)</f>
        <v>8076.0999999999985</v>
      </c>
      <c r="C137" s="76">
        <f>SUM(C8+C12+C16+C20+C24+C28+C32+C36+C40+C44+C48+C52+C56+C60+C64+C68+C72+C76+C80+C84+C88+C92+C96+C101+C105+C109+C113+C117+C121+C125+C129+C133)</f>
        <v>6195.5999999999995</v>
      </c>
      <c r="D137" s="76">
        <f t="shared" ref="D137:F137" si="0">SUM(D8+D12+D16+D20+D24+D28+D32+D36+D40+D44+D48+D52+D56+D60+D64+D68+D72+D76+D80+D84+D88+D92+D96+D101+D105+D109+D113+D117+D121+D125+D129+D133)</f>
        <v>90.4</v>
      </c>
      <c r="E137" s="76">
        <f t="shared" si="0"/>
        <v>21.2</v>
      </c>
      <c r="F137" s="76">
        <f t="shared" si="0"/>
        <v>1768.9</v>
      </c>
      <c r="G137" s="134" t="e">
        <f>SUM(G8+G12+G16+G20+G24+G32+G36+G40+G44+G52+G56+#REF!+#REF!+G60+G64+G68+G72+G76+G80+#REF!+#REF!+G84+G88+G92+G96+G101+#REF!+G105+G109+G133)</f>
        <v>#REF!</v>
      </c>
      <c r="H137" s="133"/>
      <c r="I137" s="1"/>
      <c r="J137" s="78">
        <f>(B137*100/B138)-100</f>
        <v>19.759475650987611</v>
      </c>
      <c r="K137" s="96"/>
      <c r="N137" s="78"/>
    </row>
    <row r="138" spans="1:15" ht="12.75" customHeight="1" thickBot="1" x14ac:dyDescent="0.25">
      <c r="A138" s="37" t="s">
        <v>113</v>
      </c>
      <c r="B138" s="77">
        <f>SUM(C138:F138)</f>
        <v>6743.5999999999985</v>
      </c>
      <c r="C138" s="77">
        <f>SUM(C9+C13+C17+C21+C25+C29+C33+C37+C41+C45+C49+C53+C57+C61+C65+C69+C73+C77+C81+C85+C89+C93+C97+C102+C106+C110+C114+C118+C122+C126+C130+C134)</f>
        <v>5587.2999999999993</v>
      </c>
      <c r="D138" s="77">
        <f t="shared" ref="D138:F138" si="1">SUM(D9+D13+D17+D21+D25+D29+D33+D37+D41+D45+D49+D53+D57+D61+D65+D69+D73+D77+D81+D85+D89+D93+D97+D102+D106+D110+D114+D118+D122+D126+D130+D134)</f>
        <v>81.2</v>
      </c>
      <c r="E138" s="77">
        <f t="shared" si="1"/>
        <v>22.4</v>
      </c>
      <c r="F138" s="148">
        <f t="shared" si="1"/>
        <v>1052.7</v>
      </c>
      <c r="G138" s="134" t="e">
        <f>SUM(G9+G13+G17+G25+G33+G37+G41+G45+G53+G57+#REF!+#REF!+#REF!+G61+G65+G69+G73+G77+G81+#REF!+#REF!+#REF!+G85+G89+G93+#REF!+G97+G102+#REF!+G106+G110+G134)</f>
        <v>#REF!</v>
      </c>
      <c r="H138" s="133"/>
      <c r="I138" s="1"/>
      <c r="J138" s="78"/>
      <c r="K138" s="96"/>
      <c r="N138" s="78"/>
      <c r="O138" s="2">
        <f>SUM(O9+O13+O17+O21+O25+O33+O37+O41+O45+O49+O53+O57+O61+O65+O69+O73+O77+O81+O85+O89+O93+O97+O102+O106+O110+O134)</f>
        <v>41.8</v>
      </c>
    </row>
    <row r="139" spans="1:15" ht="12.75" customHeight="1" x14ac:dyDescent="0.2">
      <c r="A139" s="47"/>
      <c r="B139" s="132"/>
      <c r="C139" s="132"/>
      <c r="D139" s="132"/>
      <c r="E139" s="132"/>
      <c r="F139" s="132"/>
      <c r="G139" s="132"/>
      <c r="H139" s="133"/>
      <c r="I139" s="1"/>
      <c r="J139" s="78"/>
      <c r="K139" s="96"/>
      <c r="N139" s="78"/>
      <c r="O139" s="2"/>
    </row>
    <row r="140" spans="1:15" ht="12.75" customHeight="1" thickBot="1" x14ac:dyDescent="0.25">
      <c r="A140" s="47"/>
      <c r="B140" s="132"/>
      <c r="C140" s="132"/>
      <c r="D140" s="132"/>
      <c r="E140" s="132"/>
      <c r="F140" s="132"/>
      <c r="G140" s="132"/>
      <c r="H140" s="133"/>
      <c r="I140" s="1"/>
      <c r="J140" s="78"/>
      <c r="K140" s="96"/>
      <c r="N140" s="78"/>
    </row>
    <row r="141" spans="1:15" ht="15.75" customHeight="1" thickBot="1" x14ac:dyDescent="0.25">
      <c r="A141" s="224" t="s">
        <v>15</v>
      </c>
      <c r="B141" s="225"/>
      <c r="C141" s="225"/>
      <c r="D141" s="225"/>
      <c r="E141" s="225"/>
      <c r="F141" s="225"/>
      <c r="G141" s="42"/>
      <c r="H141" s="43"/>
      <c r="I141" s="5"/>
      <c r="J141" s="78"/>
      <c r="K141" s="96"/>
      <c r="N141" s="78"/>
    </row>
    <row r="142" spans="1:15" s="29" customFormat="1" ht="11.25" customHeight="1" x14ac:dyDescent="0.2">
      <c r="A142" s="216"/>
      <c r="B142" s="233" t="s">
        <v>0</v>
      </c>
      <c r="C142" s="228" t="s">
        <v>2</v>
      </c>
      <c r="D142" s="229"/>
      <c r="E142" s="229"/>
      <c r="F142" s="230"/>
      <c r="G142" s="119"/>
      <c r="H142" s="36"/>
      <c r="I142" s="1"/>
      <c r="J142" s="78"/>
      <c r="K142" s="97"/>
      <c r="N142" s="78"/>
    </row>
    <row r="143" spans="1:15" s="29" customFormat="1" ht="42" customHeight="1" thickBot="1" x14ac:dyDescent="0.25">
      <c r="A143" s="217"/>
      <c r="B143" s="234"/>
      <c r="C143" s="64" t="s">
        <v>94</v>
      </c>
      <c r="D143" s="64" t="s">
        <v>93</v>
      </c>
      <c r="E143" s="64" t="s">
        <v>102</v>
      </c>
      <c r="F143" s="64" t="s">
        <v>1</v>
      </c>
      <c r="G143" s="119"/>
      <c r="H143" s="36"/>
      <c r="I143" s="1"/>
      <c r="J143" s="78"/>
      <c r="K143" s="97"/>
      <c r="N143" s="78"/>
    </row>
    <row r="144" spans="1:15" s="29" customFormat="1" ht="11.25" customHeight="1" x14ac:dyDescent="0.2">
      <c r="A144" s="242" t="s">
        <v>97</v>
      </c>
      <c r="B144" s="243"/>
      <c r="C144" s="243"/>
      <c r="D144" s="243"/>
      <c r="E144" s="243"/>
      <c r="F144" s="243"/>
      <c r="H144" s="36"/>
      <c r="I144" s="1"/>
      <c r="J144" s="78"/>
      <c r="K144" s="97"/>
      <c r="N144" s="78"/>
    </row>
    <row r="145" spans="1:15" s="29" customFormat="1" ht="11.25" customHeight="1" x14ac:dyDescent="0.2">
      <c r="A145" s="17" t="s">
        <v>114</v>
      </c>
      <c r="B145" s="80">
        <f>SUM(C145:F145)</f>
        <v>33</v>
      </c>
      <c r="C145" s="80"/>
      <c r="D145" s="80"/>
      <c r="E145" s="80"/>
      <c r="F145" s="80">
        <v>33</v>
      </c>
      <c r="H145" s="36"/>
      <c r="I145" s="1"/>
      <c r="J145" s="78">
        <f>(B145*100/B146)-100</f>
        <v>10</v>
      </c>
      <c r="K145" s="97"/>
      <c r="N145" s="78"/>
    </row>
    <row r="146" spans="1:15" s="29" customFormat="1" ht="11.25" customHeight="1" x14ac:dyDescent="0.2">
      <c r="A146" s="18" t="s">
        <v>113</v>
      </c>
      <c r="B146" s="82">
        <f>SUM(C146:F146)</f>
        <v>30</v>
      </c>
      <c r="C146" s="82"/>
      <c r="D146" s="82"/>
      <c r="E146" s="82"/>
      <c r="F146" s="82">
        <v>30</v>
      </c>
      <c r="H146" s="36"/>
      <c r="I146" s="1"/>
      <c r="J146" s="78"/>
      <c r="K146" s="97"/>
      <c r="N146" s="78"/>
      <c r="O146" s="29">
        <v>18.5</v>
      </c>
    </row>
    <row r="147" spans="1:15" s="29" customFormat="1" ht="11.25" customHeight="1" x14ac:dyDescent="0.2">
      <c r="A147" s="220"/>
      <c r="B147" s="221"/>
      <c r="C147" s="221"/>
      <c r="D147" s="221"/>
      <c r="E147" s="221"/>
      <c r="F147" s="221"/>
      <c r="H147" s="36"/>
      <c r="I147" s="1"/>
      <c r="J147" s="78"/>
      <c r="K147" s="97"/>
      <c r="N147" s="78"/>
    </row>
    <row r="148" spans="1:15" ht="11.25" customHeight="1" x14ac:dyDescent="0.2">
      <c r="A148" s="231" t="s">
        <v>79</v>
      </c>
      <c r="B148" s="232"/>
      <c r="C148" s="232"/>
      <c r="D148" s="232"/>
      <c r="E148" s="232"/>
      <c r="F148" s="232"/>
      <c r="G148" s="29"/>
      <c r="H148" s="36"/>
      <c r="I148" s="1"/>
      <c r="J148" s="78"/>
      <c r="K148" s="96"/>
      <c r="N148" s="78"/>
    </row>
    <row r="149" spans="1:15" ht="11.25" customHeight="1" x14ac:dyDescent="0.2">
      <c r="A149" s="17" t="s">
        <v>114</v>
      </c>
      <c r="B149" s="80">
        <f>SUM(C149:F149)</f>
        <v>20</v>
      </c>
      <c r="C149" s="80"/>
      <c r="D149" s="80"/>
      <c r="E149" s="80"/>
      <c r="F149" s="80">
        <v>20</v>
      </c>
      <c r="G149" s="29"/>
      <c r="H149" s="36"/>
      <c r="I149" s="1"/>
      <c r="J149" s="78">
        <f>(B149*100/B150)-100</f>
        <v>0</v>
      </c>
      <c r="K149" s="96"/>
      <c r="N149" s="78"/>
    </row>
    <row r="150" spans="1:15" ht="11.25" customHeight="1" x14ac:dyDescent="0.2">
      <c r="A150" s="18" t="s">
        <v>113</v>
      </c>
      <c r="B150" s="82">
        <f>SUM(C150:F150)</f>
        <v>20</v>
      </c>
      <c r="C150" s="82"/>
      <c r="D150" s="82"/>
      <c r="E150" s="82"/>
      <c r="F150" s="82">
        <v>20</v>
      </c>
      <c r="G150" s="29"/>
      <c r="H150" s="36"/>
      <c r="I150" s="1"/>
      <c r="J150" s="78"/>
      <c r="K150" s="96"/>
      <c r="N150" s="78"/>
    </row>
    <row r="151" spans="1:15" ht="11.25" customHeight="1" x14ac:dyDescent="0.2">
      <c r="A151" s="220"/>
      <c r="B151" s="221"/>
      <c r="C151" s="221"/>
      <c r="D151" s="221"/>
      <c r="E151" s="221"/>
      <c r="F151" s="221"/>
      <c r="G151" s="29"/>
      <c r="H151" s="36"/>
      <c r="I151" s="1"/>
      <c r="J151" s="78"/>
      <c r="K151" s="96"/>
      <c r="N151" s="78"/>
    </row>
    <row r="152" spans="1:15" ht="11.25" customHeight="1" x14ac:dyDescent="0.2">
      <c r="A152" s="240" t="s">
        <v>133</v>
      </c>
      <c r="B152" s="241"/>
      <c r="C152" s="241"/>
      <c r="D152" s="241"/>
      <c r="E152" s="241"/>
      <c r="F152" s="241"/>
      <c r="G152" s="29"/>
      <c r="H152" s="36"/>
      <c r="I152" s="1"/>
      <c r="J152" s="78"/>
      <c r="K152" s="96"/>
      <c r="N152" s="78"/>
    </row>
    <row r="153" spans="1:15" ht="11.25" customHeight="1" x14ac:dyDescent="0.2">
      <c r="A153" s="113" t="s">
        <v>114</v>
      </c>
      <c r="B153" s="162">
        <f>SUM(C153:F153)</f>
        <v>20</v>
      </c>
      <c r="C153" s="163"/>
      <c r="D153" s="163"/>
      <c r="E153" s="163"/>
      <c r="F153" s="162">
        <v>20</v>
      </c>
      <c r="G153" s="29"/>
      <c r="H153" s="36"/>
      <c r="I153" s="1"/>
      <c r="J153" s="78"/>
      <c r="K153" s="96"/>
      <c r="N153" s="78"/>
    </row>
    <row r="154" spans="1:15" ht="11.25" customHeight="1" x14ac:dyDescent="0.2">
      <c r="A154" s="142" t="s">
        <v>113</v>
      </c>
      <c r="B154" s="147">
        <f>SUM(C154:F154)</f>
        <v>0</v>
      </c>
      <c r="C154" s="147"/>
      <c r="D154" s="147"/>
      <c r="E154" s="147"/>
      <c r="F154" s="147"/>
      <c r="G154" s="29"/>
      <c r="H154" s="36"/>
      <c r="I154" s="1"/>
      <c r="J154" s="78"/>
      <c r="K154" s="96"/>
      <c r="N154" s="78"/>
    </row>
    <row r="155" spans="1:15" ht="11.25" customHeight="1" x14ac:dyDescent="0.2">
      <c r="A155" s="19"/>
      <c r="B155" s="20"/>
      <c r="C155" s="20"/>
      <c r="D155" s="20"/>
      <c r="E155" s="20"/>
      <c r="F155" s="20"/>
      <c r="G155" s="29"/>
      <c r="H155" s="36"/>
      <c r="I155" s="1"/>
      <c r="J155" s="78"/>
      <c r="K155" s="96"/>
      <c r="N155" s="78"/>
    </row>
    <row r="156" spans="1:15" ht="11.25" customHeight="1" x14ac:dyDescent="0.2">
      <c r="A156" s="240" t="s">
        <v>83</v>
      </c>
      <c r="B156" s="241"/>
      <c r="C156" s="241"/>
      <c r="D156" s="241"/>
      <c r="E156" s="241"/>
      <c r="F156" s="241"/>
      <c r="G156" s="29"/>
      <c r="H156" s="36"/>
      <c r="I156" s="1"/>
      <c r="J156" s="78"/>
      <c r="K156" s="96"/>
      <c r="N156" s="78"/>
    </row>
    <row r="157" spans="1:15" ht="11.25" customHeight="1" x14ac:dyDescent="0.2">
      <c r="A157" s="113" t="s">
        <v>114</v>
      </c>
      <c r="B157" s="162">
        <f>SUM(C157:F157)</f>
        <v>72.3</v>
      </c>
      <c r="C157" s="163"/>
      <c r="D157" s="163"/>
      <c r="E157" s="163"/>
      <c r="F157" s="162">
        <v>72.3</v>
      </c>
      <c r="G157" s="29"/>
      <c r="H157" s="36"/>
      <c r="I157" s="1"/>
      <c r="J157" s="78">
        <f>(B157*100/B158)-100</f>
        <v>44.599999999999994</v>
      </c>
      <c r="K157" s="96"/>
      <c r="N157" s="78"/>
    </row>
    <row r="158" spans="1:15" ht="11.25" customHeight="1" x14ac:dyDescent="0.2">
      <c r="A158" s="18" t="s">
        <v>113</v>
      </c>
      <c r="B158" s="82">
        <f>SUM(C158:F158)</f>
        <v>50</v>
      </c>
      <c r="C158" s="82"/>
      <c r="D158" s="82"/>
      <c r="E158" s="82"/>
      <c r="F158" s="82">
        <v>50</v>
      </c>
      <c r="G158" s="29"/>
      <c r="H158" s="36"/>
      <c r="I158" s="1"/>
      <c r="J158" s="78"/>
      <c r="K158" s="96"/>
      <c r="N158" s="78"/>
    </row>
    <row r="159" spans="1:15" ht="11.25" customHeight="1" x14ac:dyDescent="0.2">
      <c r="A159" s="198"/>
      <c r="B159" s="199"/>
      <c r="C159" s="199"/>
      <c r="D159" s="199"/>
      <c r="E159" s="199"/>
      <c r="F159" s="199"/>
      <c r="G159" s="29"/>
      <c r="H159" s="36"/>
      <c r="I159" s="1"/>
      <c r="J159" s="78"/>
      <c r="K159" s="96"/>
      <c r="N159" s="78"/>
    </row>
    <row r="160" spans="1:15" ht="11.25" customHeight="1" x14ac:dyDescent="0.2">
      <c r="A160" s="240" t="s">
        <v>118</v>
      </c>
      <c r="B160" s="241"/>
      <c r="C160" s="241"/>
      <c r="D160" s="241"/>
      <c r="E160" s="241"/>
      <c r="F160" s="241"/>
      <c r="G160" s="29"/>
      <c r="H160" s="36"/>
      <c r="I160" s="1"/>
      <c r="J160" s="78"/>
      <c r="K160" s="96"/>
      <c r="N160" s="78"/>
    </row>
    <row r="161" spans="1:15" ht="11.25" customHeight="1" x14ac:dyDescent="0.2">
      <c r="A161" s="113" t="s">
        <v>114</v>
      </c>
      <c r="B161" s="162">
        <f>SUM(C161:F161)</f>
        <v>35</v>
      </c>
      <c r="C161" s="163"/>
      <c r="D161" s="163"/>
      <c r="E161" s="163"/>
      <c r="F161" s="162">
        <v>35</v>
      </c>
      <c r="G161" s="29"/>
      <c r="H161" s="36"/>
      <c r="I161" s="1"/>
      <c r="J161" s="78"/>
      <c r="K161" s="96"/>
      <c r="N161" s="78"/>
    </row>
    <row r="162" spans="1:15" ht="11.25" customHeight="1" x14ac:dyDescent="0.2">
      <c r="A162" s="142" t="s">
        <v>113</v>
      </c>
      <c r="B162" s="147">
        <f>SUM(C162:F162)</f>
        <v>0</v>
      </c>
      <c r="C162" s="147"/>
      <c r="D162" s="147"/>
      <c r="E162" s="147"/>
      <c r="F162" s="147"/>
      <c r="G162" s="29"/>
      <c r="H162" s="36"/>
      <c r="I162" s="1"/>
      <c r="J162" s="78"/>
      <c r="K162" s="96"/>
      <c r="N162" s="78"/>
    </row>
    <row r="163" spans="1:15" ht="11.25" customHeight="1" x14ac:dyDescent="0.2">
      <c r="A163" s="19"/>
      <c r="B163" s="20"/>
      <c r="C163" s="20"/>
      <c r="D163" s="20"/>
      <c r="E163" s="20"/>
      <c r="F163" s="20"/>
      <c r="G163" s="29"/>
      <c r="H163" s="36"/>
      <c r="I163" s="1"/>
      <c r="J163" s="78"/>
      <c r="K163" s="96"/>
      <c r="N163" s="78"/>
    </row>
    <row r="164" spans="1:15" ht="11.25" customHeight="1" x14ac:dyDescent="0.2">
      <c r="A164" s="214" t="s">
        <v>82</v>
      </c>
      <c r="B164" s="215"/>
      <c r="C164" s="215"/>
      <c r="D164" s="215"/>
      <c r="E164" s="215"/>
      <c r="F164" s="215"/>
      <c r="G164" s="29"/>
      <c r="H164" s="36"/>
      <c r="I164" s="1"/>
      <c r="J164" s="78"/>
      <c r="K164" s="96"/>
      <c r="N164" s="78"/>
    </row>
    <row r="165" spans="1:15" ht="11.25" customHeight="1" x14ac:dyDescent="0.2">
      <c r="A165" s="17" t="s">
        <v>114</v>
      </c>
      <c r="B165" s="79">
        <f>SUM(C165:F165)</f>
        <v>1348.3999999999999</v>
      </c>
      <c r="C165" s="209">
        <v>16.8</v>
      </c>
      <c r="D165" s="80">
        <v>0.3</v>
      </c>
      <c r="E165" s="80"/>
      <c r="F165" s="80">
        <v>1331.3</v>
      </c>
      <c r="G165" s="29"/>
      <c r="H165" s="36"/>
      <c r="I165" s="1"/>
      <c r="J165" s="78">
        <f>(B165*100/B166)-100</f>
        <v>349.46666666666664</v>
      </c>
      <c r="K165" s="96"/>
      <c r="N165" s="78"/>
    </row>
    <row r="166" spans="1:15" ht="11.25" customHeight="1" x14ac:dyDescent="0.2">
      <c r="A166" s="18" t="s">
        <v>113</v>
      </c>
      <c r="B166" s="81">
        <f>SUM(C166:F166)</f>
        <v>300</v>
      </c>
      <c r="C166" s="82">
        <v>9.6999999999999993</v>
      </c>
      <c r="D166" s="82">
        <v>0.1</v>
      </c>
      <c r="E166" s="82"/>
      <c r="F166" s="82">
        <v>290.2</v>
      </c>
      <c r="G166" s="29"/>
      <c r="H166" s="36"/>
      <c r="I166" s="1"/>
      <c r="J166" s="78"/>
      <c r="K166" s="96"/>
      <c r="N166" s="78"/>
      <c r="O166" s="14">
        <v>216.6</v>
      </c>
    </row>
    <row r="167" spans="1:15" ht="11.25" customHeight="1" x14ac:dyDescent="0.2">
      <c r="A167" s="30"/>
      <c r="B167" s="31"/>
      <c r="C167" s="31"/>
      <c r="D167" s="31"/>
      <c r="E167" s="31"/>
      <c r="F167" s="31"/>
      <c r="G167" s="29"/>
      <c r="H167" s="36"/>
      <c r="I167" s="1"/>
      <c r="J167" s="78"/>
      <c r="K167" s="96"/>
      <c r="N167" s="78"/>
    </row>
    <row r="168" spans="1:15" ht="11.25" customHeight="1" x14ac:dyDescent="0.2">
      <c r="A168" s="214" t="s">
        <v>76</v>
      </c>
      <c r="B168" s="215"/>
      <c r="C168" s="215"/>
      <c r="D168" s="215"/>
      <c r="E168" s="215"/>
      <c r="F168" s="215"/>
      <c r="G168" s="29"/>
      <c r="H168" s="36"/>
      <c r="I168" s="1"/>
      <c r="J168" s="78"/>
      <c r="K168" s="96"/>
      <c r="N168" s="78"/>
    </row>
    <row r="169" spans="1:15" ht="11.25" customHeight="1" x14ac:dyDescent="0.2">
      <c r="A169" s="17" t="s">
        <v>114</v>
      </c>
      <c r="B169" s="79">
        <f>SUM(C169:F169)</f>
        <v>1519.6</v>
      </c>
      <c r="C169" s="80"/>
      <c r="D169" s="80"/>
      <c r="E169" s="80"/>
      <c r="F169" s="80">
        <v>1519.6</v>
      </c>
      <c r="G169" s="29"/>
      <c r="H169" s="36"/>
      <c r="I169" s="1"/>
      <c r="J169" s="78">
        <f>(B169*100/B170)-100</f>
        <v>-15.577777777777783</v>
      </c>
      <c r="K169" s="96"/>
      <c r="N169" s="78"/>
    </row>
    <row r="170" spans="1:15" ht="11.25" customHeight="1" x14ac:dyDescent="0.2">
      <c r="A170" s="18" t="s">
        <v>113</v>
      </c>
      <c r="B170" s="81">
        <f>SUM(C170:F170)</f>
        <v>1800</v>
      </c>
      <c r="C170" s="82"/>
      <c r="D170" s="82"/>
      <c r="E170" s="82"/>
      <c r="F170" s="82">
        <v>1800</v>
      </c>
      <c r="G170" s="29"/>
      <c r="H170" s="36"/>
      <c r="I170" s="1"/>
      <c r="J170" s="78"/>
      <c r="K170" s="96"/>
      <c r="N170" s="78"/>
      <c r="O170" s="78">
        <v>1800</v>
      </c>
    </row>
    <row r="171" spans="1:15" ht="11.25" customHeight="1" thickBot="1" x14ac:dyDescent="0.25">
      <c r="A171" s="258"/>
      <c r="B171" s="259"/>
      <c r="C171" s="259"/>
      <c r="D171" s="259"/>
      <c r="E171" s="259"/>
      <c r="F171" s="259"/>
      <c r="G171" s="29"/>
      <c r="H171" s="36"/>
      <c r="I171" s="1"/>
      <c r="J171" s="78"/>
      <c r="K171" s="96"/>
      <c r="N171" s="78"/>
    </row>
    <row r="172" spans="1:15" ht="11.25" customHeight="1" thickBot="1" x14ac:dyDescent="0.25">
      <c r="A172" s="252" t="s">
        <v>16</v>
      </c>
      <c r="B172" s="253"/>
      <c r="C172" s="253"/>
      <c r="D172" s="253"/>
      <c r="E172" s="253"/>
      <c r="F172" s="253"/>
      <c r="G172" s="38"/>
      <c r="H172" s="36"/>
      <c r="I172" s="1"/>
      <c r="J172" s="78"/>
      <c r="K172" s="96"/>
      <c r="N172" s="78"/>
    </row>
    <row r="173" spans="1:15" ht="12.75" customHeight="1" thickBot="1" x14ac:dyDescent="0.25">
      <c r="A173" s="35" t="s">
        <v>114</v>
      </c>
      <c r="B173" s="85">
        <f>SUM(C173:F173)</f>
        <v>3048.2999999999997</v>
      </c>
      <c r="C173" s="85">
        <f>SUM(C145,C149,C153,C157,C161,C165,C169)</f>
        <v>16.8</v>
      </c>
      <c r="D173" s="85">
        <f t="shared" ref="D173:F173" si="2">SUM(D145,D149,D153,D157,D161,D165,D169)</f>
        <v>0.3</v>
      </c>
      <c r="E173" s="85">
        <f t="shared" si="2"/>
        <v>0</v>
      </c>
      <c r="F173" s="85">
        <f t="shared" si="2"/>
        <v>3031.2</v>
      </c>
      <c r="G173" s="63" t="e">
        <f>SUM(G145,#REF!,#REF!,#REF!,G169,#REF!,#REF!)</f>
        <v>#REF!</v>
      </c>
      <c r="H173" s="36"/>
      <c r="I173" s="1"/>
      <c r="J173" s="78">
        <f>(B173*100/B174)-100</f>
        <v>38.559090909090912</v>
      </c>
      <c r="K173" s="96"/>
      <c r="N173" s="78"/>
    </row>
    <row r="174" spans="1:15" ht="13.5" customHeight="1" thickBot="1" x14ac:dyDescent="0.25">
      <c r="A174" s="37" t="s">
        <v>113</v>
      </c>
      <c r="B174" s="87">
        <f>SUM(C174:F174)</f>
        <v>2200</v>
      </c>
      <c r="C174" s="87">
        <f>SUM(C146,C150,C154,C158,C162,C166,C170)</f>
        <v>9.6999999999999993</v>
      </c>
      <c r="D174" s="87">
        <f t="shared" ref="D174:G174" si="3">SUM(D146,D150,D154,D158,D162,D166,D170)</f>
        <v>0.1</v>
      </c>
      <c r="E174" s="87">
        <f t="shared" si="3"/>
        <v>0</v>
      </c>
      <c r="F174" s="186">
        <f>SUM(F146,F150,F154,F158,F162,F166,F170)</f>
        <v>2190.1999999999998</v>
      </c>
      <c r="G174" s="205">
        <f t="shared" si="3"/>
        <v>0</v>
      </c>
      <c r="H174" s="164" t="e">
        <f>SUM(H146,H150,H154,#REF!,H166,H170)</f>
        <v>#REF!</v>
      </c>
      <c r="I174" s="1"/>
      <c r="J174" s="78"/>
      <c r="K174" s="97"/>
      <c r="N174" s="78"/>
      <c r="O174" s="2">
        <f>SUM(O146,O150,O154,O166,O170)</f>
        <v>2035.1</v>
      </c>
    </row>
    <row r="175" spans="1:15" ht="17.25" customHeight="1" thickBot="1" x14ac:dyDescent="0.25">
      <c r="A175" s="28"/>
      <c r="B175" s="165"/>
      <c r="C175" s="165"/>
      <c r="D175" s="165"/>
      <c r="E175" s="165"/>
      <c r="F175" s="165"/>
      <c r="G175" s="153"/>
      <c r="H175" s="43"/>
      <c r="I175" s="5"/>
      <c r="J175" s="78"/>
      <c r="K175" s="96"/>
      <c r="N175" s="78"/>
    </row>
    <row r="176" spans="1:15" ht="13.5" customHeight="1" thickBot="1" x14ac:dyDescent="0.25">
      <c r="A176" s="224" t="s">
        <v>17</v>
      </c>
      <c r="B176" s="225"/>
      <c r="C176" s="225"/>
      <c r="D176" s="225"/>
      <c r="E176" s="225"/>
      <c r="F176" s="225"/>
      <c r="G176" s="29"/>
      <c r="H176" s="36"/>
      <c r="I176" s="1"/>
      <c r="J176" s="78"/>
      <c r="K176" s="96"/>
      <c r="N176" s="78"/>
    </row>
    <row r="177" spans="1:15" ht="11.25" customHeight="1" x14ac:dyDescent="0.2">
      <c r="A177" s="216"/>
      <c r="B177" s="233" t="s">
        <v>0</v>
      </c>
      <c r="C177" s="228" t="s">
        <v>2</v>
      </c>
      <c r="D177" s="229"/>
      <c r="E177" s="229"/>
      <c r="F177" s="230"/>
      <c r="G177" s="29"/>
      <c r="H177" s="36"/>
      <c r="I177" s="4"/>
      <c r="J177" s="78"/>
      <c r="K177" s="96"/>
      <c r="N177" s="78"/>
    </row>
    <row r="178" spans="1:15" ht="36" customHeight="1" thickBot="1" x14ac:dyDescent="0.25">
      <c r="A178" s="217"/>
      <c r="B178" s="234"/>
      <c r="C178" s="64" t="s">
        <v>94</v>
      </c>
      <c r="D178" s="64" t="s">
        <v>93</v>
      </c>
      <c r="E178" s="64" t="s">
        <v>102</v>
      </c>
      <c r="F178" s="64" t="s">
        <v>1</v>
      </c>
      <c r="G178" s="29"/>
      <c r="H178" s="36"/>
      <c r="I178" s="1"/>
      <c r="J178" s="78"/>
      <c r="K178" s="96"/>
      <c r="N178" s="78"/>
    </row>
    <row r="179" spans="1:15" ht="11.25" customHeight="1" x14ac:dyDescent="0.2">
      <c r="A179" s="236" t="s">
        <v>64</v>
      </c>
      <c r="B179" s="237"/>
      <c r="C179" s="237"/>
      <c r="D179" s="237"/>
      <c r="E179" s="237"/>
      <c r="F179" s="237"/>
      <c r="G179" s="29"/>
      <c r="H179" s="36"/>
      <c r="I179" s="1"/>
      <c r="J179" s="78"/>
      <c r="K179" s="96"/>
      <c r="N179" s="78"/>
    </row>
    <row r="180" spans="1:15" ht="11.25" customHeight="1" x14ac:dyDescent="0.2">
      <c r="A180" s="17" t="s">
        <v>114</v>
      </c>
      <c r="B180" s="79">
        <f>SUM(C180:F180)</f>
        <v>0</v>
      </c>
      <c r="C180" s="80"/>
      <c r="D180" s="80"/>
      <c r="E180" s="80"/>
      <c r="F180" s="80"/>
      <c r="G180" s="29"/>
      <c r="H180" s="36"/>
      <c r="I180" s="208">
        <v>88</v>
      </c>
      <c r="J180" s="78"/>
      <c r="K180" s="96"/>
      <c r="N180" s="78"/>
    </row>
    <row r="181" spans="1:15" ht="11.25" customHeight="1" x14ac:dyDescent="0.2">
      <c r="A181" s="18" t="s">
        <v>113</v>
      </c>
      <c r="B181" s="81">
        <f>SUM(C181:F181)</f>
        <v>0</v>
      </c>
      <c r="C181" s="82"/>
      <c r="D181" s="82"/>
      <c r="E181" s="82"/>
      <c r="F181" s="82"/>
      <c r="G181" s="29"/>
      <c r="H181" s="36"/>
      <c r="I181" s="1"/>
      <c r="J181" s="78"/>
      <c r="K181" s="96"/>
      <c r="N181" s="78"/>
    </row>
    <row r="182" spans="1:15" ht="12.75" customHeight="1" x14ac:dyDescent="0.2">
      <c r="A182" s="220"/>
      <c r="B182" s="221"/>
      <c r="C182" s="221"/>
      <c r="D182" s="221"/>
      <c r="E182" s="221"/>
      <c r="F182" s="221"/>
      <c r="G182" s="29"/>
      <c r="H182" s="36"/>
      <c r="I182" s="1"/>
      <c r="J182" s="78"/>
      <c r="K182" s="96"/>
      <c r="N182" s="78"/>
    </row>
    <row r="183" spans="1:15" ht="11.25" customHeight="1" x14ac:dyDescent="0.2">
      <c r="A183" s="214" t="s">
        <v>66</v>
      </c>
      <c r="B183" s="215"/>
      <c r="C183" s="215"/>
      <c r="D183" s="215"/>
      <c r="E183" s="215"/>
      <c r="F183" s="215"/>
      <c r="G183" s="29"/>
      <c r="H183" s="36"/>
      <c r="I183" s="1"/>
      <c r="J183" s="78"/>
      <c r="K183" s="96"/>
      <c r="N183" s="78"/>
    </row>
    <row r="184" spans="1:15" ht="11.25" customHeight="1" x14ac:dyDescent="0.2">
      <c r="A184" s="17" t="s">
        <v>114</v>
      </c>
      <c r="B184" s="79">
        <f>SUM(C184:F184)</f>
        <v>189.9</v>
      </c>
      <c r="C184" s="80"/>
      <c r="D184" s="80"/>
      <c r="E184" s="80"/>
      <c r="F184" s="80">
        <v>189.9</v>
      </c>
      <c r="G184" s="29"/>
      <c r="H184" s="36"/>
      <c r="I184" s="1"/>
      <c r="J184" s="78">
        <f>(B184*100/B185)-100</f>
        <v>89.9</v>
      </c>
      <c r="K184" s="96"/>
      <c r="N184" s="78"/>
    </row>
    <row r="185" spans="1:15" ht="11.25" customHeight="1" x14ac:dyDescent="0.2">
      <c r="A185" s="18" t="s">
        <v>113</v>
      </c>
      <c r="B185" s="79">
        <f>SUM(C185:F185)</f>
        <v>100</v>
      </c>
      <c r="C185" s="82"/>
      <c r="D185" s="82"/>
      <c r="E185" s="82"/>
      <c r="F185" s="82">
        <v>100</v>
      </c>
      <c r="G185" s="29"/>
      <c r="H185" s="36"/>
      <c r="I185" s="1"/>
      <c r="J185" s="78"/>
      <c r="K185" s="96"/>
      <c r="N185" s="78"/>
      <c r="O185" s="78">
        <v>96</v>
      </c>
    </row>
    <row r="186" spans="1:15" ht="11.25" customHeight="1" thickBot="1" x14ac:dyDescent="0.25">
      <c r="A186" s="220"/>
      <c r="B186" s="221"/>
      <c r="C186" s="221"/>
      <c r="D186" s="221"/>
      <c r="E186" s="221"/>
      <c r="F186" s="221"/>
      <c r="G186" s="29"/>
      <c r="H186" s="36"/>
      <c r="I186" s="1"/>
      <c r="J186" s="78"/>
      <c r="K186" s="96"/>
      <c r="N186" s="78"/>
    </row>
    <row r="187" spans="1:15" ht="12" customHeight="1" thickBot="1" x14ac:dyDescent="0.25">
      <c r="A187" s="214" t="s">
        <v>84</v>
      </c>
      <c r="B187" s="215"/>
      <c r="C187" s="215"/>
      <c r="D187" s="215"/>
      <c r="E187" s="215"/>
      <c r="F187" s="215"/>
      <c r="G187" s="42"/>
      <c r="H187" s="43"/>
      <c r="I187" s="5"/>
      <c r="J187" s="78"/>
      <c r="K187" s="96"/>
      <c r="N187" s="78"/>
    </row>
    <row r="188" spans="1:15" ht="11.25" customHeight="1" x14ac:dyDescent="0.2">
      <c r="A188" s="17" t="s">
        <v>114</v>
      </c>
      <c r="B188" s="79">
        <f>SUM(C188:F188)</f>
        <v>58.4</v>
      </c>
      <c r="C188" s="80"/>
      <c r="D188" s="80"/>
      <c r="E188" s="80"/>
      <c r="F188" s="80">
        <v>58.4</v>
      </c>
      <c r="G188" s="39"/>
      <c r="H188" s="36"/>
      <c r="I188" s="1"/>
      <c r="J188" s="78">
        <f>(B188*100/B189)-100</f>
        <v>16.799999999999997</v>
      </c>
      <c r="K188" s="96"/>
      <c r="N188" s="78"/>
    </row>
    <row r="189" spans="1:15" ht="11.25" customHeight="1" thickBot="1" x14ac:dyDescent="0.25">
      <c r="A189" s="18" t="s">
        <v>113</v>
      </c>
      <c r="B189" s="81">
        <f>SUM(C189:F189)</f>
        <v>50</v>
      </c>
      <c r="C189" s="82"/>
      <c r="D189" s="82"/>
      <c r="E189" s="82"/>
      <c r="F189" s="82">
        <v>50</v>
      </c>
      <c r="G189" s="40"/>
      <c r="H189" s="36"/>
      <c r="I189" s="1"/>
      <c r="J189" s="78"/>
      <c r="K189" s="96"/>
      <c r="N189" s="78"/>
    </row>
    <row r="190" spans="1:15" ht="16.5" customHeight="1" thickBot="1" x14ac:dyDescent="0.25">
      <c r="A190" s="258"/>
      <c r="B190" s="259"/>
      <c r="C190" s="259"/>
      <c r="D190" s="259"/>
      <c r="E190" s="259"/>
      <c r="F190" s="259"/>
      <c r="G190" s="29"/>
      <c r="H190" s="36"/>
      <c r="I190" s="1"/>
      <c r="J190" s="78"/>
      <c r="K190" s="96"/>
      <c r="N190" s="78"/>
    </row>
    <row r="191" spans="1:15" ht="14.25" customHeight="1" thickBot="1" x14ac:dyDescent="0.25">
      <c r="A191" s="224" t="s">
        <v>55</v>
      </c>
      <c r="B191" s="225"/>
      <c r="C191" s="225"/>
      <c r="D191" s="225"/>
      <c r="E191" s="225"/>
      <c r="F191" s="225"/>
      <c r="G191" s="29"/>
      <c r="H191" s="36"/>
      <c r="I191" s="1"/>
      <c r="J191" s="78"/>
      <c r="K191" s="96"/>
      <c r="N191" s="78"/>
    </row>
    <row r="192" spans="1:15" ht="11.25" customHeight="1" x14ac:dyDescent="0.2">
      <c r="A192" s="35" t="s">
        <v>114</v>
      </c>
      <c r="B192" s="85">
        <f>SUM(C192:F192)</f>
        <v>248.3</v>
      </c>
      <c r="C192" s="85">
        <f>SUM(C188,C180,C184)</f>
        <v>0</v>
      </c>
      <c r="D192" s="85">
        <f t="shared" ref="D192:F193" si="4">SUM(D188,D180,D184)</f>
        <v>0</v>
      </c>
      <c r="E192" s="85">
        <f t="shared" si="4"/>
        <v>0</v>
      </c>
      <c r="F192" s="85">
        <f t="shared" si="4"/>
        <v>248.3</v>
      </c>
      <c r="G192" s="118"/>
      <c r="H192" s="36"/>
      <c r="I192" s="1"/>
      <c r="J192" s="78">
        <f>(B192*100/B193)-100</f>
        <v>65.533333333333331</v>
      </c>
      <c r="K192" s="96"/>
      <c r="N192" s="78"/>
    </row>
    <row r="193" spans="1:15" ht="11.25" customHeight="1" thickBot="1" x14ac:dyDescent="0.25">
      <c r="A193" s="37" t="s">
        <v>113</v>
      </c>
      <c r="B193" s="87">
        <f>SUM(C193:F193)</f>
        <v>150</v>
      </c>
      <c r="C193" s="87">
        <f>SUM(C189,C181,C185)</f>
        <v>0</v>
      </c>
      <c r="D193" s="87">
        <f t="shared" si="4"/>
        <v>0</v>
      </c>
      <c r="E193" s="87">
        <f t="shared" si="4"/>
        <v>0</v>
      </c>
      <c r="F193" s="87">
        <f t="shared" si="4"/>
        <v>150</v>
      </c>
      <c r="G193" s="119"/>
      <c r="H193" s="36"/>
      <c r="I193" s="1"/>
      <c r="J193" s="78"/>
      <c r="K193" s="96"/>
      <c r="N193" s="78"/>
      <c r="O193" s="128">
        <v>96</v>
      </c>
    </row>
    <row r="194" spans="1:15" ht="11.25" customHeight="1" x14ac:dyDescent="0.2">
      <c r="A194" s="47"/>
      <c r="B194" s="110"/>
      <c r="C194" s="110"/>
      <c r="D194" s="110"/>
      <c r="E194" s="110"/>
      <c r="F194" s="110"/>
      <c r="G194" s="119"/>
      <c r="H194" s="36"/>
      <c r="I194" s="1"/>
      <c r="J194" s="78"/>
      <c r="K194" s="96"/>
      <c r="N194" s="78"/>
    </row>
    <row r="195" spans="1:15" ht="11.25" customHeight="1" x14ac:dyDescent="0.2">
      <c r="A195" s="47"/>
      <c r="B195" s="110"/>
      <c r="C195" s="110"/>
      <c r="D195" s="110"/>
      <c r="E195" s="110"/>
      <c r="F195" s="110"/>
      <c r="G195" s="119"/>
      <c r="H195" s="36"/>
      <c r="I195" s="1"/>
      <c r="J195" s="78"/>
      <c r="K195" s="96"/>
      <c r="N195" s="78"/>
    </row>
    <row r="196" spans="1:15" ht="11.25" customHeight="1" x14ac:dyDescent="0.2">
      <c r="A196" s="47"/>
      <c r="B196" s="110"/>
      <c r="C196" s="110"/>
      <c r="D196" s="110"/>
      <c r="E196" s="110"/>
      <c r="F196" s="110"/>
      <c r="G196" s="119"/>
      <c r="H196" s="36"/>
      <c r="I196" s="1"/>
      <c r="J196" s="78"/>
      <c r="K196" s="96"/>
      <c r="N196" s="78"/>
    </row>
    <row r="197" spans="1:15" ht="11.25" customHeight="1" x14ac:dyDescent="0.2">
      <c r="A197" s="47"/>
      <c r="B197" s="110"/>
      <c r="C197" s="110"/>
      <c r="D197" s="110"/>
      <c r="E197" s="110"/>
      <c r="F197" s="110"/>
      <c r="G197" s="119"/>
      <c r="H197" s="36"/>
      <c r="I197" s="1"/>
      <c r="J197" s="78"/>
      <c r="K197" s="96"/>
      <c r="N197" s="78"/>
    </row>
    <row r="198" spans="1:15" ht="11.25" customHeight="1" x14ac:dyDescent="0.2">
      <c r="A198" s="47"/>
      <c r="B198" s="110"/>
      <c r="C198" s="110"/>
      <c r="D198" s="110"/>
      <c r="E198" s="110"/>
      <c r="F198" s="110"/>
      <c r="G198" s="119"/>
      <c r="H198" s="36"/>
      <c r="I198" s="1"/>
      <c r="J198" s="78"/>
      <c r="K198" s="96"/>
      <c r="N198" s="78"/>
    </row>
    <row r="199" spans="1:15" ht="11.25" customHeight="1" thickBot="1" x14ac:dyDescent="0.25">
      <c r="A199" s="47"/>
      <c r="B199" s="110"/>
      <c r="C199" s="110"/>
      <c r="D199" s="110"/>
      <c r="E199" s="110"/>
      <c r="F199" s="110"/>
      <c r="G199" s="119"/>
      <c r="H199" s="36"/>
      <c r="I199" s="1"/>
      <c r="J199" s="78"/>
      <c r="K199" s="96"/>
      <c r="N199" s="78"/>
    </row>
    <row r="200" spans="1:15" ht="12" customHeight="1" thickBot="1" x14ac:dyDescent="0.25">
      <c r="A200" s="224" t="s">
        <v>18</v>
      </c>
      <c r="B200" s="225"/>
      <c r="C200" s="225"/>
      <c r="D200" s="225"/>
      <c r="E200" s="225"/>
      <c r="F200" s="225"/>
      <c r="G200" s="29"/>
      <c r="H200" s="36"/>
      <c r="I200" s="1"/>
      <c r="J200" s="78"/>
      <c r="K200" s="96"/>
      <c r="N200" s="78"/>
    </row>
    <row r="201" spans="1:15" ht="10.5" customHeight="1" x14ac:dyDescent="0.2">
      <c r="A201" s="216"/>
      <c r="B201" s="233" t="s">
        <v>0</v>
      </c>
      <c r="C201" s="228" t="s">
        <v>2</v>
      </c>
      <c r="D201" s="229"/>
      <c r="E201" s="229"/>
      <c r="F201" s="230"/>
      <c r="G201" s="29"/>
      <c r="H201" s="36"/>
      <c r="I201" s="1"/>
      <c r="J201" s="78"/>
      <c r="K201" s="96"/>
      <c r="N201" s="78"/>
    </row>
    <row r="202" spans="1:15" ht="25.5" customHeight="1" thickBot="1" x14ac:dyDescent="0.25">
      <c r="A202" s="217"/>
      <c r="B202" s="234"/>
      <c r="C202" s="130" t="s">
        <v>94</v>
      </c>
      <c r="D202" s="130" t="s">
        <v>93</v>
      </c>
      <c r="E202" s="130" t="s">
        <v>102</v>
      </c>
      <c r="F202" s="64" t="s">
        <v>1</v>
      </c>
      <c r="G202" s="29"/>
      <c r="H202" s="36"/>
      <c r="I202" s="1"/>
      <c r="J202" s="78"/>
      <c r="K202" s="96"/>
      <c r="N202" s="78"/>
    </row>
    <row r="203" spans="1:15" ht="10.5" customHeight="1" x14ac:dyDescent="0.2">
      <c r="A203" s="242" t="s">
        <v>19</v>
      </c>
      <c r="B203" s="243"/>
      <c r="C203" s="243"/>
      <c r="D203" s="243"/>
      <c r="E203" s="243"/>
      <c r="F203" s="243"/>
      <c r="G203" s="29"/>
      <c r="H203" s="36"/>
      <c r="I203" s="1"/>
      <c r="J203" s="78"/>
      <c r="K203" s="96"/>
      <c r="N203" s="78"/>
    </row>
    <row r="204" spans="1:15" ht="11.25" customHeight="1" x14ac:dyDescent="0.2">
      <c r="A204" s="17" t="s">
        <v>114</v>
      </c>
      <c r="B204" s="80">
        <f>SUM(C204:F204)</f>
        <v>432</v>
      </c>
      <c r="C204" s="80"/>
      <c r="D204" s="80"/>
      <c r="E204" s="80"/>
      <c r="F204" s="80">
        <v>432</v>
      </c>
      <c r="G204" s="29"/>
      <c r="H204" s="36"/>
      <c r="I204" s="1"/>
      <c r="J204" s="78">
        <f>(B204*100/B205)-100</f>
        <v>35</v>
      </c>
      <c r="K204" s="96"/>
      <c r="N204" s="78"/>
    </row>
    <row r="205" spans="1:15" ht="11.25" customHeight="1" x14ac:dyDescent="0.2">
      <c r="A205" s="18" t="s">
        <v>113</v>
      </c>
      <c r="B205" s="82">
        <f>SUM(C205:F205)</f>
        <v>320</v>
      </c>
      <c r="C205" s="82"/>
      <c r="D205" s="82"/>
      <c r="E205" s="82"/>
      <c r="F205" s="82">
        <v>320</v>
      </c>
      <c r="G205" s="29"/>
      <c r="H205" s="36"/>
      <c r="I205" s="1"/>
      <c r="J205" s="78"/>
      <c r="K205" s="96"/>
      <c r="N205" s="78"/>
    </row>
    <row r="206" spans="1:15" ht="6" customHeight="1" x14ac:dyDescent="0.2">
      <c r="A206" s="220"/>
      <c r="B206" s="221"/>
      <c r="C206" s="221"/>
      <c r="D206" s="221"/>
      <c r="E206" s="221"/>
      <c r="F206" s="221"/>
      <c r="G206" s="29"/>
      <c r="H206" s="36"/>
      <c r="I206" s="1"/>
      <c r="J206" s="78"/>
      <c r="K206" s="96"/>
      <c r="N206" s="78"/>
    </row>
    <row r="207" spans="1:15" ht="11.25" customHeight="1" x14ac:dyDescent="0.2">
      <c r="A207" s="214" t="s">
        <v>70</v>
      </c>
      <c r="B207" s="215"/>
      <c r="C207" s="215"/>
      <c r="D207" s="215"/>
      <c r="E207" s="215"/>
      <c r="F207" s="215"/>
      <c r="G207" s="29"/>
      <c r="H207" s="36"/>
      <c r="I207" s="1"/>
      <c r="J207" s="78"/>
      <c r="K207" s="96"/>
      <c r="N207" s="78"/>
    </row>
    <row r="208" spans="1:15" ht="11.25" customHeight="1" x14ac:dyDescent="0.2">
      <c r="A208" s="17" t="s">
        <v>114</v>
      </c>
      <c r="B208" s="79">
        <f>SUM(C208:F208)</f>
        <v>1600.7</v>
      </c>
      <c r="C208" s="80">
        <v>332</v>
      </c>
      <c r="D208" s="80">
        <v>5</v>
      </c>
      <c r="E208" s="80"/>
      <c r="F208" s="80">
        <v>1263.7</v>
      </c>
      <c r="G208" s="29"/>
      <c r="H208" s="36"/>
      <c r="I208" s="208">
        <v>400</v>
      </c>
      <c r="J208" s="78">
        <f>(B208*100/B209)-100</f>
        <v>30.138211382113809</v>
      </c>
      <c r="K208" s="97"/>
      <c r="N208" s="78"/>
      <c r="O208" s="29"/>
    </row>
    <row r="209" spans="1:14" ht="11.25" customHeight="1" x14ac:dyDescent="0.2">
      <c r="A209" s="18" t="s">
        <v>113</v>
      </c>
      <c r="B209" s="81">
        <v>1230</v>
      </c>
      <c r="C209" s="82">
        <v>237</v>
      </c>
      <c r="D209" s="82">
        <v>3.4</v>
      </c>
      <c r="E209" s="82"/>
      <c r="F209" s="82">
        <v>989.6</v>
      </c>
      <c r="G209" s="29"/>
      <c r="H209" s="36"/>
      <c r="I209" s="1"/>
      <c r="J209" s="78"/>
      <c r="K209" s="96"/>
      <c r="N209" s="78"/>
    </row>
    <row r="210" spans="1:14" ht="5.25" customHeight="1" x14ac:dyDescent="0.2">
      <c r="A210" s="231"/>
      <c r="B210" s="232"/>
      <c r="C210" s="232"/>
      <c r="D210" s="232"/>
      <c r="E210" s="232"/>
      <c r="F210" s="232"/>
      <c r="G210" s="29"/>
      <c r="H210" s="36"/>
      <c r="I210" s="1"/>
      <c r="J210" s="78"/>
      <c r="K210" s="96"/>
      <c r="N210" s="78"/>
    </row>
    <row r="211" spans="1:14" ht="11.25" customHeight="1" x14ac:dyDescent="0.2">
      <c r="A211" s="214" t="s">
        <v>136</v>
      </c>
      <c r="B211" s="215"/>
      <c r="C211" s="215"/>
      <c r="D211" s="215"/>
      <c r="E211" s="215"/>
      <c r="F211" s="215"/>
      <c r="G211" s="29"/>
      <c r="H211" s="36"/>
      <c r="I211" s="1"/>
      <c r="J211" s="78"/>
      <c r="K211" s="96"/>
      <c r="N211" s="78"/>
    </row>
    <row r="212" spans="1:14" ht="11.25" customHeight="1" x14ac:dyDescent="0.2">
      <c r="A212" s="17" t="s">
        <v>114</v>
      </c>
      <c r="B212" s="79">
        <f>SUM(C212:F212)</f>
        <v>150</v>
      </c>
      <c r="C212" s="80"/>
      <c r="D212" s="80"/>
      <c r="E212" s="80"/>
      <c r="F212" s="80">
        <v>150</v>
      </c>
      <c r="G212" s="29"/>
      <c r="H212" s="36"/>
      <c r="I212" s="1"/>
      <c r="J212" s="78">
        <f>(B212*100/B213)-100</f>
        <v>328.57142857142856</v>
      </c>
      <c r="K212" s="96"/>
      <c r="N212" s="78"/>
    </row>
    <row r="213" spans="1:14" ht="11.25" customHeight="1" x14ac:dyDescent="0.2">
      <c r="A213" s="18" t="s">
        <v>113</v>
      </c>
      <c r="B213" s="81">
        <f>SUM(C213:F213)</f>
        <v>35</v>
      </c>
      <c r="C213" s="82"/>
      <c r="D213" s="82"/>
      <c r="E213" s="82"/>
      <c r="F213" s="82">
        <v>35</v>
      </c>
      <c r="G213" s="29"/>
      <c r="H213" s="36"/>
      <c r="I213" s="1"/>
      <c r="J213" s="78"/>
      <c r="K213" s="96"/>
      <c r="N213" s="78"/>
    </row>
    <row r="214" spans="1:14" ht="6" customHeight="1" x14ac:dyDescent="0.2">
      <c r="A214" s="220"/>
      <c r="B214" s="221"/>
      <c r="C214" s="221"/>
      <c r="D214" s="221"/>
      <c r="E214" s="221"/>
      <c r="F214" s="221"/>
      <c r="G214" s="29"/>
      <c r="H214" s="36"/>
      <c r="I214" s="1"/>
      <c r="J214" s="78"/>
      <c r="K214" s="96"/>
      <c r="N214" s="78"/>
    </row>
    <row r="215" spans="1:14" ht="9.75" customHeight="1" x14ac:dyDescent="0.2">
      <c r="A215" s="214" t="s">
        <v>51</v>
      </c>
      <c r="B215" s="215"/>
      <c r="C215" s="215"/>
      <c r="D215" s="215"/>
      <c r="E215" s="215"/>
      <c r="F215" s="215"/>
      <c r="G215" s="29"/>
      <c r="H215" s="36"/>
      <c r="I215" s="1"/>
      <c r="J215" s="78"/>
      <c r="K215" s="96"/>
      <c r="N215" s="78"/>
    </row>
    <row r="216" spans="1:14" ht="11.25" customHeight="1" x14ac:dyDescent="0.2">
      <c r="A216" s="17" t="s">
        <v>114</v>
      </c>
      <c r="B216" s="79">
        <f>SUM(C216:F216)</f>
        <v>32</v>
      </c>
      <c r="C216" s="80"/>
      <c r="D216" s="80"/>
      <c r="E216" s="80"/>
      <c r="F216" s="80">
        <v>32</v>
      </c>
      <c r="G216" s="29"/>
      <c r="H216" s="36"/>
      <c r="I216" s="1"/>
      <c r="J216" s="78">
        <f>(B216*100/B217)-100</f>
        <v>6.6666666666666714</v>
      </c>
      <c r="K216" s="96"/>
      <c r="N216" s="78"/>
    </row>
    <row r="217" spans="1:14" ht="11.25" customHeight="1" x14ac:dyDescent="0.2">
      <c r="A217" s="18" t="s">
        <v>113</v>
      </c>
      <c r="B217" s="81">
        <f>SUM(F217:F217)</f>
        <v>30</v>
      </c>
      <c r="C217" s="78"/>
      <c r="D217" s="78"/>
      <c r="E217" s="78"/>
      <c r="F217" s="82">
        <v>30</v>
      </c>
      <c r="G217" s="29"/>
      <c r="H217" s="36"/>
      <c r="I217" s="1"/>
      <c r="J217" s="78"/>
      <c r="K217" s="96"/>
      <c r="N217" s="78"/>
    </row>
    <row r="218" spans="1:14" ht="6.75" customHeight="1" x14ac:dyDescent="0.2">
      <c r="A218" s="220"/>
      <c r="B218" s="221"/>
      <c r="C218" s="221"/>
      <c r="D218" s="221"/>
      <c r="E218" s="221"/>
      <c r="F218" s="221"/>
      <c r="G218" s="29"/>
      <c r="H218" s="36"/>
      <c r="I218" s="1"/>
      <c r="J218" s="78"/>
      <c r="K218" s="96"/>
      <c r="N218" s="78"/>
    </row>
    <row r="219" spans="1:14" ht="10.5" customHeight="1" x14ac:dyDescent="0.2">
      <c r="A219" s="214" t="s">
        <v>20</v>
      </c>
      <c r="B219" s="215"/>
      <c r="C219" s="215"/>
      <c r="D219" s="215"/>
      <c r="E219" s="215"/>
      <c r="F219" s="215"/>
      <c r="G219" s="29"/>
      <c r="H219" s="36"/>
      <c r="I219" s="1"/>
      <c r="J219" s="78"/>
      <c r="K219" s="96"/>
      <c r="N219" s="78"/>
    </row>
    <row r="220" spans="1:14" ht="11.25" customHeight="1" x14ac:dyDescent="0.2">
      <c r="A220" s="17" t="s">
        <v>114</v>
      </c>
      <c r="B220" s="79">
        <f>SUM(C220:F220)</f>
        <v>1333.0000000000002</v>
      </c>
      <c r="C220" s="80">
        <v>1194.9000000000001</v>
      </c>
      <c r="D220" s="80">
        <v>17.399999999999999</v>
      </c>
      <c r="E220" s="80">
        <v>3.2</v>
      </c>
      <c r="F220" s="80">
        <v>117.5</v>
      </c>
      <c r="G220" s="29"/>
      <c r="H220" s="36"/>
      <c r="I220" s="1"/>
      <c r="J220" s="78">
        <f>(B220*100/B221)-100</f>
        <v>41.59762056511579</v>
      </c>
      <c r="K220" s="96"/>
      <c r="N220" s="78"/>
    </row>
    <row r="221" spans="1:14" ht="11.25" customHeight="1" x14ac:dyDescent="0.2">
      <c r="A221" s="18" t="s">
        <v>113</v>
      </c>
      <c r="B221" s="81">
        <f>SUM(C221:F221)</f>
        <v>941.40000000000009</v>
      </c>
      <c r="C221" s="82">
        <v>837.6</v>
      </c>
      <c r="D221" s="82">
        <v>12.2</v>
      </c>
      <c r="E221" s="82">
        <v>2</v>
      </c>
      <c r="F221" s="82">
        <v>89.6</v>
      </c>
      <c r="G221" s="29"/>
      <c r="H221" s="36"/>
      <c r="I221" s="1"/>
      <c r="J221" s="78"/>
      <c r="K221" s="96"/>
      <c r="N221" s="78"/>
    </row>
    <row r="222" spans="1:14" ht="6" customHeight="1" x14ac:dyDescent="0.2">
      <c r="A222" s="220"/>
      <c r="B222" s="221"/>
      <c r="C222" s="221"/>
      <c r="D222" s="221"/>
      <c r="E222" s="221"/>
      <c r="F222" s="221"/>
      <c r="G222" s="29"/>
      <c r="H222" s="36"/>
      <c r="I222" s="1"/>
      <c r="J222" s="78"/>
      <c r="K222" s="96"/>
      <c r="N222" s="78"/>
    </row>
    <row r="223" spans="1:14" ht="9.75" customHeight="1" x14ac:dyDescent="0.2">
      <c r="A223" s="214" t="s">
        <v>126</v>
      </c>
      <c r="B223" s="215"/>
      <c r="C223" s="215"/>
      <c r="D223" s="215"/>
      <c r="E223" s="215"/>
      <c r="F223" s="215"/>
      <c r="G223" s="29"/>
      <c r="H223" s="36"/>
      <c r="I223" s="1"/>
      <c r="J223" s="78"/>
      <c r="K223" s="96"/>
      <c r="N223" s="78"/>
    </row>
    <row r="224" spans="1:14" ht="11.25" customHeight="1" x14ac:dyDescent="0.2">
      <c r="A224" s="17" t="s">
        <v>114</v>
      </c>
      <c r="B224" s="79">
        <f>SUM(C224:F224)</f>
        <v>17</v>
      </c>
      <c r="C224" s="80"/>
      <c r="D224" s="80"/>
      <c r="E224" s="80"/>
      <c r="F224" s="80">
        <v>17</v>
      </c>
      <c r="G224" s="29"/>
      <c r="H224" s="36"/>
      <c r="I224" s="1"/>
      <c r="J224" s="78"/>
      <c r="K224" s="96"/>
      <c r="N224" s="78"/>
    </row>
    <row r="225" spans="1:14" ht="11.25" customHeight="1" x14ac:dyDescent="0.2">
      <c r="A225" s="142" t="s">
        <v>113</v>
      </c>
      <c r="B225" s="168">
        <f>SUM(C225:F225)</f>
        <v>0</v>
      </c>
      <c r="C225" s="147"/>
      <c r="D225" s="147"/>
      <c r="E225" s="147"/>
      <c r="F225" s="147"/>
      <c r="G225" s="29"/>
      <c r="H225" s="36"/>
      <c r="I225" s="1"/>
      <c r="J225" s="78"/>
      <c r="K225" s="96"/>
      <c r="N225" s="78"/>
    </row>
    <row r="226" spans="1:14" ht="5.25" customHeight="1" x14ac:dyDescent="0.2">
      <c r="A226" s="19"/>
      <c r="B226" s="20"/>
      <c r="C226" s="20"/>
      <c r="D226" s="20"/>
      <c r="E226" s="20"/>
      <c r="F226" s="20"/>
      <c r="G226" s="29"/>
      <c r="H226" s="36"/>
      <c r="I226" s="1"/>
      <c r="J226" s="78"/>
      <c r="K226" s="96"/>
      <c r="N226" s="78"/>
    </row>
    <row r="227" spans="1:14" ht="11.25" customHeight="1" x14ac:dyDescent="0.2">
      <c r="A227" s="214" t="s">
        <v>67</v>
      </c>
      <c r="B227" s="215"/>
      <c r="C227" s="215"/>
      <c r="D227" s="215"/>
      <c r="E227" s="215"/>
      <c r="F227" s="215"/>
      <c r="G227" s="29"/>
      <c r="H227" s="36"/>
      <c r="I227" s="1"/>
      <c r="J227" s="78"/>
      <c r="K227" s="96"/>
      <c r="N227" s="78"/>
    </row>
    <row r="228" spans="1:14" ht="11.25" customHeight="1" x14ac:dyDescent="0.2">
      <c r="A228" s="17" t="s">
        <v>114</v>
      </c>
      <c r="B228" s="79">
        <f>SUM(C228:F228)</f>
        <v>213.2</v>
      </c>
      <c r="C228" s="80">
        <v>184.8</v>
      </c>
      <c r="D228" s="80">
        <v>2.7</v>
      </c>
      <c r="E228" s="80">
        <v>0.5</v>
      </c>
      <c r="F228" s="80">
        <v>25.2</v>
      </c>
      <c r="G228" s="29"/>
      <c r="H228" s="36"/>
      <c r="I228" s="1"/>
      <c r="J228" s="78">
        <f>(B228*100/B229)-100</f>
        <v>17.660044150110366</v>
      </c>
      <c r="K228" s="96"/>
      <c r="N228" s="78"/>
    </row>
    <row r="229" spans="1:14" ht="11.25" customHeight="1" x14ac:dyDescent="0.2">
      <c r="A229" s="18" t="s">
        <v>113</v>
      </c>
      <c r="B229" s="81">
        <v>181.20000000000002</v>
      </c>
      <c r="C229" s="82">
        <v>156.4</v>
      </c>
      <c r="D229" s="82">
        <v>2.2999999999999998</v>
      </c>
      <c r="E229" s="82">
        <v>0.3</v>
      </c>
      <c r="F229" s="82">
        <v>22.2</v>
      </c>
      <c r="G229" s="29"/>
      <c r="H229" s="36"/>
      <c r="I229" s="1"/>
      <c r="J229" s="78"/>
      <c r="K229" s="96"/>
      <c r="N229" s="78"/>
    </row>
    <row r="230" spans="1:14" ht="6" customHeight="1" x14ac:dyDescent="0.2">
      <c r="A230" s="41"/>
      <c r="B230" s="166"/>
      <c r="C230" s="167"/>
      <c r="D230" s="167"/>
      <c r="E230" s="167"/>
      <c r="F230" s="167"/>
      <c r="G230" s="29"/>
      <c r="H230" s="36"/>
      <c r="I230" s="1"/>
      <c r="J230" s="78"/>
      <c r="K230" s="96"/>
      <c r="N230" s="78"/>
    </row>
    <row r="231" spans="1:14" ht="11.25" customHeight="1" x14ac:dyDescent="0.2">
      <c r="A231" s="214" t="s">
        <v>127</v>
      </c>
      <c r="B231" s="215"/>
      <c r="C231" s="215"/>
      <c r="D231" s="215"/>
      <c r="E231" s="215"/>
      <c r="F231" s="215"/>
      <c r="G231" s="29"/>
      <c r="H231" s="36"/>
      <c r="I231" s="1"/>
      <c r="J231" s="78"/>
      <c r="K231" s="96"/>
      <c r="N231" s="78"/>
    </row>
    <row r="232" spans="1:14" ht="11.25" customHeight="1" x14ac:dyDescent="0.2">
      <c r="A232" s="17" t="s">
        <v>114</v>
      </c>
      <c r="B232" s="79">
        <f>SUM(C232:F232)</f>
        <v>94.2</v>
      </c>
      <c r="C232" s="80">
        <v>92.3</v>
      </c>
      <c r="D232" s="80">
        <v>1.3</v>
      </c>
      <c r="E232" s="80">
        <v>0.4</v>
      </c>
      <c r="F232" s="80">
        <v>0.2</v>
      </c>
      <c r="G232" s="29"/>
      <c r="H232" s="36"/>
      <c r="I232" s="1"/>
      <c r="J232" s="78">
        <f>(B232*100/B233)-100</f>
        <v>0.31948881789136863</v>
      </c>
      <c r="K232" s="96"/>
      <c r="N232" s="78"/>
    </row>
    <row r="233" spans="1:14" ht="11.25" customHeight="1" x14ac:dyDescent="0.2">
      <c r="A233" s="18" t="s">
        <v>113</v>
      </c>
      <c r="B233" s="81">
        <v>93.9</v>
      </c>
      <c r="C233" s="82">
        <v>91.9</v>
      </c>
      <c r="D233" s="82">
        <v>1.3</v>
      </c>
      <c r="E233" s="82">
        <v>0.5</v>
      </c>
      <c r="F233" s="82">
        <v>0.2</v>
      </c>
      <c r="G233" s="29"/>
      <c r="H233" s="36"/>
      <c r="I233" s="1"/>
      <c r="J233" s="78"/>
      <c r="K233" s="96"/>
      <c r="N233" s="78"/>
    </row>
    <row r="234" spans="1:14" ht="5.25" customHeight="1" x14ac:dyDescent="0.2">
      <c r="A234" s="41"/>
      <c r="B234" s="122"/>
      <c r="C234" s="123"/>
      <c r="D234" s="123"/>
      <c r="E234" s="123"/>
      <c r="F234" s="123"/>
      <c r="G234" s="29"/>
      <c r="H234" s="36"/>
      <c r="I234" s="1"/>
      <c r="J234" s="78"/>
      <c r="K234" s="96"/>
      <c r="N234" s="78"/>
    </row>
    <row r="235" spans="1:14" ht="11.25" customHeight="1" x14ac:dyDescent="0.2">
      <c r="A235" s="214" t="s">
        <v>88</v>
      </c>
      <c r="B235" s="215"/>
      <c r="C235" s="215"/>
      <c r="D235" s="215"/>
      <c r="E235" s="215"/>
      <c r="F235" s="215"/>
      <c r="G235" s="29"/>
      <c r="H235" s="36"/>
      <c r="I235" s="1"/>
      <c r="J235" s="78"/>
      <c r="K235" s="96"/>
      <c r="N235" s="78"/>
    </row>
    <row r="236" spans="1:14" ht="11.25" customHeight="1" x14ac:dyDescent="0.2">
      <c r="A236" s="143" t="s">
        <v>114</v>
      </c>
      <c r="B236" s="200">
        <f>SUM(C236:F236)</f>
        <v>0</v>
      </c>
      <c r="C236" s="187"/>
      <c r="D236" s="187"/>
      <c r="E236" s="187"/>
      <c r="F236" s="187"/>
      <c r="G236" s="29"/>
      <c r="H236" s="36"/>
      <c r="I236" s="1"/>
      <c r="J236" s="78"/>
      <c r="K236" s="96"/>
      <c r="N236" s="78"/>
    </row>
    <row r="237" spans="1:14" ht="11.25" customHeight="1" x14ac:dyDescent="0.2">
      <c r="A237" s="18" t="s">
        <v>113</v>
      </c>
      <c r="B237" s="81">
        <v>9</v>
      </c>
      <c r="C237" s="82"/>
      <c r="D237" s="82"/>
      <c r="E237" s="82"/>
      <c r="F237" s="82">
        <v>9</v>
      </c>
      <c r="G237" s="29"/>
      <c r="H237" s="36"/>
      <c r="I237" s="1"/>
      <c r="J237" s="78"/>
      <c r="K237" s="96"/>
      <c r="N237" s="78"/>
    </row>
    <row r="238" spans="1:14" ht="6" customHeight="1" x14ac:dyDescent="0.2">
      <c r="A238" s="41"/>
      <c r="B238" s="166"/>
      <c r="C238" s="167"/>
      <c r="D238" s="167"/>
      <c r="E238" s="167"/>
      <c r="F238" s="167"/>
      <c r="G238" s="29"/>
      <c r="H238" s="36"/>
      <c r="I238" s="1"/>
      <c r="J238" s="78"/>
      <c r="K238" s="96"/>
      <c r="N238" s="78"/>
    </row>
    <row r="239" spans="1:14" ht="12" customHeight="1" x14ac:dyDescent="0.2">
      <c r="A239" s="214" t="s">
        <v>120</v>
      </c>
      <c r="B239" s="215"/>
      <c r="C239" s="215"/>
      <c r="D239" s="215"/>
      <c r="E239" s="215"/>
      <c r="F239" s="215"/>
      <c r="G239" s="29"/>
      <c r="H239" s="36"/>
      <c r="I239" s="4"/>
      <c r="J239" s="78"/>
      <c r="K239" s="96"/>
      <c r="N239" s="78"/>
    </row>
    <row r="240" spans="1:14" ht="11.25" customHeight="1" x14ac:dyDescent="0.2">
      <c r="A240" s="17" t="s">
        <v>114</v>
      </c>
      <c r="B240" s="79">
        <f>SUM(C240:F240)</f>
        <v>602</v>
      </c>
      <c r="C240" s="80"/>
      <c r="D240" s="80"/>
      <c r="E240" s="80"/>
      <c r="F240" s="80">
        <v>602</v>
      </c>
      <c r="G240" s="29"/>
      <c r="H240" s="36"/>
      <c r="I240" s="149">
        <v>500</v>
      </c>
      <c r="J240" s="78">
        <f>((B240+I240)*100/(B241+207.6))-100</f>
        <v>37.75</v>
      </c>
      <c r="K240" s="96"/>
      <c r="N240" s="78"/>
    </row>
    <row r="241" spans="1:14" ht="11.25" customHeight="1" x14ac:dyDescent="0.2">
      <c r="A241" s="18" t="s">
        <v>113</v>
      </c>
      <c r="B241" s="81">
        <f>SUM(C241:F241)</f>
        <v>592.4</v>
      </c>
      <c r="C241" s="82"/>
      <c r="D241" s="82"/>
      <c r="E241" s="82"/>
      <c r="F241" s="82">
        <v>592.4</v>
      </c>
      <c r="G241" s="29"/>
      <c r="H241" s="36"/>
      <c r="I241" s="4"/>
      <c r="J241" s="78"/>
      <c r="K241" s="96"/>
      <c r="N241" s="78"/>
    </row>
    <row r="242" spans="1:14" ht="6" customHeight="1" thickBot="1" x14ac:dyDescent="0.25">
      <c r="A242" s="28"/>
      <c r="B242" s="124"/>
      <c r="C242" s="125"/>
      <c r="D242" s="125"/>
      <c r="E242" s="125"/>
      <c r="F242" s="125"/>
      <c r="G242" s="29"/>
      <c r="H242" s="36"/>
      <c r="I242" s="4"/>
      <c r="J242" s="78"/>
      <c r="K242" s="96"/>
      <c r="N242" s="78"/>
    </row>
    <row r="243" spans="1:14" ht="12.75" customHeight="1" thickBot="1" x14ac:dyDescent="0.25">
      <c r="A243" s="214" t="s">
        <v>80</v>
      </c>
      <c r="B243" s="215"/>
      <c r="C243" s="215"/>
      <c r="D243" s="215"/>
      <c r="E243" s="215"/>
      <c r="F243" s="215"/>
      <c r="G243" s="42"/>
      <c r="H243" s="43"/>
      <c r="I243" s="12"/>
      <c r="J243" s="78"/>
      <c r="K243" s="96"/>
      <c r="N243" s="78"/>
    </row>
    <row r="244" spans="1:14" ht="11.25" customHeight="1" x14ac:dyDescent="0.2">
      <c r="A244" s="17" t="s">
        <v>114</v>
      </c>
      <c r="B244" s="79">
        <f>SUM(C244:F244)</f>
        <v>83</v>
      </c>
      <c r="C244" s="80"/>
      <c r="D244" s="80"/>
      <c r="E244" s="80"/>
      <c r="F244" s="80">
        <v>83</v>
      </c>
      <c r="G244" s="38"/>
      <c r="H244" s="36"/>
      <c r="I244" s="4"/>
      <c r="J244" s="78">
        <f>(B244*100/B245)-100</f>
        <v>18.571428571428569</v>
      </c>
      <c r="K244" s="96"/>
      <c r="N244" s="78"/>
    </row>
    <row r="245" spans="1:14" ht="11.25" customHeight="1" thickBot="1" x14ac:dyDescent="0.25">
      <c r="A245" s="18" t="s">
        <v>113</v>
      </c>
      <c r="B245" s="81">
        <f>SUM(C245:F245)</f>
        <v>70</v>
      </c>
      <c r="C245" s="82"/>
      <c r="D245" s="82"/>
      <c r="E245" s="82"/>
      <c r="F245" s="82">
        <v>70</v>
      </c>
      <c r="G245" s="40"/>
      <c r="H245" s="36"/>
      <c r="I245" s="4"/>
      <c r="J245" s="78"/>
      <c r="K245" s="96"/>
      <c r="N245" s="78"/>
    </row>
    <row r="246" spans="1:14" ht="5.25" customHeight="1" x14ac:dyDescent="0.2">
      <c r="A246" s="220"/>
      <c r="B246" s="221"/>
      <c r="C246" s="221"/>
      <c r="D246" s="221"/>
      <c r="E246" s="221"/>
      <c r="F246" s="221"/>
      <c r="G246" s="29"/>
      <c r="H246" s="36"/>
      <c r="I246" s="4"/>
      <c r="J246" s="78"/>
      <c r="K246" s="96"/>
      <c r="N246" s="78"/>
    </row>
    <row r="247" spans="1:14" ht="10.5" customHeight="1" x14ac:dyDescent="0.2">
      <c r="A247" s="231" t="s">
        <v>81</v>
      </c>
      <c r="B247" s="232"/>
      <c r="C247" s="232"/>
      <c r="D247" s="232"/>
      <c r="E247" s="232"/>
      <c r="F247" s="232"/>
      <c r="G247" s="29"/>
      <c r="H247" s="36"/>
      <c r="I247" s="4"/>
      <c r="J247" s="78"/>
      <c r="K247" s="96"/>
      <c r="N247" s="78"/>
    </row>
    <row r="248" spans="1:14" ht="11.25" customHeight="1" x14ac:dyDescent="0.2">
      <c r="A248" s="17" t="s">
        <v>114</v>
      </c>
      <c r="B248" s="79">
        <f>SUM(C248:F248)</f>
        <v>49.9</v>
      </c>
      <c r="C248" s="80">
        <v>45.9</v>
      </c>
      <c r="D248" s="80">
        <v>0.7</v>
      </c>
      <c r="E248" s="80">
        <v>0.3</v>
      </c>
      <c r="F248" s="80">
        <v>3</v>
      </c>
      <c r="G248" s="29"/>
      <c r="H248" s="36"/>
      <c r="I248" s="4"/>
      <c r="J248" s="78">
        <f>(B248*100/B249)-100</f>
        <v>9.6703296703296644</v>
      </c>
      <c r="K248" s="96"/>
      <c r="N248" s="78"/>
    </row>
    <row r="249" spans="1:14" ht="11.25" customHeight="1" x14ac:dyDescent="0.2">
      <c r="A249" s="18" t="s">
        <v>113</v>
      </c>
      <c r="B249" s="81">
        <f>SUM(C249:F249)</f>
        <v>45.5</v>
      </c>
      <c r="C249" s="82">
        <v>42.1</v>
      </c>
      <c r="D249" s="82">
        <v>0.6</v>
      </c>
      <c r="E249" s="82">
        <v>0.3</v>
      </c>
      <c r="F249" s="82">
        <v>2.5</v>
      </c>
      <c r="G249" s="29"/>
      <c r="H249" s="36"/>
      <c r="I249" s="4"/>
      <c r="J249" s="78"/>
      <c r="K249" s="96"/>
      <c r="N249" s="78"/>
    </row>
    <row r="250" spans="1:14" ht="5.25" customHeight="1" x14ac:dyDescent="0.2">
      <c r="A250" s="41"/>
      <c r="B250" s="122"/>
      <c r="C250" s="123"/>
      <c r="D250" s="123"/>
      <c r="E250" s="123"/>
      <c r="F250" s="123"/>
      <c r="G250" s="29"/>
      <c r="H250" s="36"/>
      <c r="I250" s="4"/>
      <c r="J250" s="78"/>
      <c r="K250" s="96"/>
      <c r="N250" s="78"/>
    </row>
    <row r="251" spans="1:14" ht="11.25" customHeight="1" x14ac:dyDescent="0.2">
      <c r="A251" s="231" t="s">
        <v>85</v>
      </c>
      <c r="B251" s="232"/>
      <c r="C251" s="232"/>
      <c r="D251" s="232"/>
      <c r="E251" s="232"/>
      <c r="F251" s="232"/>
      <c r="G251" s="29"/>
      <c r="H251" s="36"/>
      <c r="I251" s="4"/>
      <c r="J251" s="78"/>
      <c r="K251" s="96"/>
      <c r="N251" s="78"/>
    </row>
    <row r="252" spans="1:14" ht="11.25" customHeight="1" x14ac:dyDescent="0.2">
      <c r="A252" s="201" t="s">
        <v>114</v>
      </c>
      <c r="B252" s="200">
        <f>SUM(C252:F252)</f>
        <v>0</v>
      </c>
      <c r="C252" s="187"/>
      <c r="D252" s="187"/>
      <c r="E252" s="187"/>
      <c r="F252" s="187"/>
      <c r="G252" s="29"/>
      <c r="H252" s="36"/>
      <c r="I252" s="4"/>
      <c r="J252" s="127"/>
      <c r="K252" s="96"/>
      <c r="N252" s="78"/>
    </row>
    <row r="253" spans="1:14" ht="11.25" customHeight="1" x14ac:dyDescent="0.2">
      <c r="A253" s="93" t="s">
        <v>113</v>
      </c>
      <c r="B253" s="81">
        <f>SUM(C253:F253)</f>
        <v>1.5</v>
      </c>
      <c r="C253" s="82"/>
      <c r="D253" s="82"/>
      <c r="E253" s="82"/>
      <c r="F253" s="82">
        <v>1.5</v>
      </c>
      <c r="G253" s="29"/>
      <c r="H253" s="36"/>
      <c r="I253" s="4"/>
      <c r="J253" s="78"/>
      <c r="K253" s="96"/>
      <c r="N253" s="78"/>
    </row>
    <row r="254" spans="1:14" ht="5.25" customHeight="1" x14ac:dyDescent="0.2">
      <c r="A254" s="41"/>
      <c r="B254" s="122"/>
      <c r="C254" s="123"/>
      <c r="D254" s="123"/>
      <c r="E254" s="123"/>
      <c r="F254" s="123"/>
      <c r="G254" s="29"/>
      <c r="H254" s="36"/>
      <c r="I254" s="4"/>
      <c r="J254" s="78"/>
      <c r="K254" s="96"/>
      <c r="N254" s="78"/>
    </row>
    <row r="255" spans="1:14" ht="11.25" customHeight="1" x14ac:dyDescent="0.2">
      <c r="A255" s="231" t="s">
        <v>99</v>
      </c>
      <c r="B255" s="232"/>
      <c r="C255" s="232"/>
      <c r="D255" s="232"/>
      <c r="E255" s="232"/>
      <c r="F255" s="232"/>
      <c r="G255" s="29"/>
      <c r="H255" s="36"/>
      <c r="I255" s="4"/>
      <c r="J255" s="78"/>
      <c r="K255" s="96"/>
      <c r="N255" s="78"/>
    </row>
    <row r="256" spans="1:14" ht="11.25" customHeight="1" x14ac:dyDescent="0.2">
      <c r="A256" s="117" t="s">
        <v>114</v>
      </c>
      <c r="B256" s="169">
        <f>SUM(C256:F256)</f>
        <v>45</v>
      </c>
      <c r="C256" s="162"/>
      <c r="D256" s="162"/>
      <c r="E256" s="162"/>
      <c r="F256" s="162">
        <v>45</v>
      </c>
      <c r="G256" s="29"/>
      <c r="H256" s="36"/>
      <c r="I256" s="4"/>
      <c r="J256" s="78">
        <f>(B256*100/B257)-100</f>
        <v>12.5</v>
      </c>
      <c r="K256" s="96"/>
      <c r="N256" s="78"/>
    </row>
    <row r="257" spans="1:14" ht="11.25" customHeight="1" x14ac:dyDescent="0.2">
      <c r="A257" s="93" t="s">
        <v>113</v>
      </c>
      <c r="B257" s="81">
        <f>SUM(C257:F257)</f>
        <v>40</v>
      </c>
      <c r="C257" s="82"/>
      <c r="D257" s="82"/>
      <c r="E257" s="82"/>
      <c r="F257" s="82">
        <v>40</v>
      </c>
      <c r="G257" s="29"/>
      <c r="H257" s="36"/>
      <c r="I257" s="4"/>
      <c r="J257" s="78"/>
      <c r="K257" s="96"/>
      <c r="N257" s="78"/>
    </row>
    <row r="258" spans="1:14" ht="6" customHeight="1" x14ac:dyDescent="0.2">
      <c r="A258" s="30"/>
      <c r="B258" s="122"/>
      <c r="C258" s="123"/>
      <c r="D258" s="123"/>
      <c r="E258" s="123"/>
      <c r="F258" s="123"/>
      <c r="G258" s="29"/>
      <c r="H258" s="36"/>
      <c r="I258" s="4"/>
      <c r="J258" s="78"/>
      <c r="K258" s="96"/>
      <c r="N258" s="78"/>
    </row>
    <row r="259" spans="1:14" ht="9.75" customHeight="1" x14ac:dyDescent="0.2">
      <c r="A259" s="231" t="s">
        <v>86</v>
      </c>
      <c r="B259" s="232"/>
      <c r="C259" s="232"/>
      <c r="D259" s="232"/>
      <c r="E259" s="232"/>
      <c r="F259" s="232"/>
      <c r="G259" s="29"/>
      <c r="H259" s="36"/>
      <c r="I259" s="4"/>
      <c r="J259" s="78"/>
      <c r="K259" s="96"/>
      <c r="N259" s="78"/>
    </row>
    <row r="260" spans="1:14" ht="11.25" customHeight="1" x14ac:dyDescent="0.2">
      <c r="A260" s="94" t="s">
        <v>114</v>
      </c>
      <c r="B260" s="169">
        <f>SUM(C260:F260)</f>
        <v>0</v>
      </c>
      <c r="C260" s="162"/>
      <c r="D260" s="162"/>
      <c r="E260" s="162"/>
      <c r="F260" s="162"/>
      <c r="G260" s="29"/>
      <c r="H260" s="36"/>
      <c r="I260" s="121">
        <v>118.3</v>
      </c>
      <c r="J260" s="78"/>
      <c r="K260" s="96"/>
      <c r="N260" s="78"/>
    </row>
    <row r="261" spans="1:14" ht="11.25" customHeight="1" x14ac:dyDescent="0.2">
      <c r="A261" s="93" t="s">
        <v>113</v>
      </c>
      <c r="B261" s="81">
        <f>SUM(C261:F261)</f>
        <v>0</v>
      </c>
      <c r="C261" s="82"/>
      <c r="D261" s="82"/>
      <c r="E261" s="82"/>
      <c r="F261" s="82"/>
      <c r="G261" s="29"/>
      <c r="H261" s="36"/>
      <c r="I261" s="4"/>
      <c r="J261" s="78"/>
      <c r="K261" s="96"/>
      <c r="N261" s="78"/>
    </row>
    <row r="262" spans="1:14" ht="5.25" customHeight="1" x14ac:dyDescent="0.2">
      <c r="A262" s="41"/>
      <c r="B262" s="88"/>
      <c r="C262" s="89"/>
      <c r="D262" s="89"/>
      <c r="E262" s="89"/>
      <c r="F262" s="89"/>
      <c r="G262" s="29"/>
      <c r="H262" s="36"/>
      <c r="I262" s="4"/>
      <c r="J262" s="78"/>
      <c r="K262" s="96"/>
      <c r="N262" s="78"/>
    </row>
    <row r="263" spans="1:14" ht="11.25" customHeight="1" x14ac:dyDescent="0.2">
      <c r="A263" s="231" t="s">
        <v>137</v>
      </c>
      <c r="B263" s="232"/>
      <c r="C263" s="232"/>
      <c r="D263" s="232"/>
      <c r="E263" s="232"/>
      <c r="F263" s="232"/>
      <c r="G263" s="29"/>
      <c r="H263" s="36"/>
      <c r="I263" s="4"/>
      <c r="J263" s="78"/>
      <c r="K263" s="96"/>
      <c r="N263" s="78"/>
    </row>
    <row r="264" spans="1:14" ht="11.25" customHeight="1" x14ac:dyDescent="0.2">
      <c r="A264" s="94" t="s">
        <v>114</v>
      </c>
      <c r="B264" s="169">
        <f>SUM(C264:F264)</f>
        <v>45</v>
      </c>
      <c r="C264" s="162"/>
      <c r="D264" s="162"/>
      <c r="E264" s="162"/>
      <c r="F264" s="162">
        <v>45</v>
      </c>
      <c r="G264" s="29"/>
      <c r="H264" s="36"/>
      <c r="I264" s="4"/>
      <c r="J264" s="78">
        <f>(B264*100/B265)-100</f>
        <v>12.5</v>
      </c>
      <c r="K264" s="96"/>
      <c r="N264" s="78"/>
    </row>
    <row r="265" spans="1:14" ht="11.25" customHeight="1" x14ac:dyDescent="0.2">
      <c r="A265" s="93" t="s">
        <v>113</v>
      </c>
      <c r="B265" s="81">
        <f>SUM(C265:F265)</f>
        <v>40</v>
      </c>
      <c r="C265" s="82"/>
      <c r="D265" s="82"/>
      <c r="E265" s="82"/>
      <c r="F265" s="82">
        <v>40</v>
      </c>
      <c r="G265" s="29"/>
      <c r="H265" s="36"/>
      <c r="I265" s="4"/>
      <c r="J265" s="78"/>
      <c r="K265" s="96"/>
      <c r="N265" s="78"/>
    </row>
    <row r="266" spans="1:14" ht="5.25" customHeight="1" x14ac:dyDescent="0.2">
      <c r="A266" s="41"/>
      <c r="B266" s="122"/>
      <c r="C266" s="123"/>
      <c r="D266" s="123"/>
      <c r="E266" s="123"/>
      <c r="F266" s="123"/>
      <c r="G266" s="29"/>
      <c r="H266" s="36"/>
      <c r="I266" s="4"/>
      <c r="J266" s="78"/>
      <c r="K266" s="96"/>
      <c r="N266" s="78"/>
    </row>
    <row r="267" spans="1:14" ht="11.25" customHeight="1" x14ac:dyDescent="0.2">
      <c r="A267" s="231" t="s">
        <v>56</v>
      </c>
      <c r="B267" s="232"/>
      <c r="C267" s="232"/>
      <c r="D267" s="232"/>
      <c r="E267" s="232"/>
      <c r="F267" s="232"/>
      <c r="G267" s="29"/>
      <c r="H267" s="36"/>
      <c r="I267" s="4"/>
      <c r="J267" s="78"/>
      <c r="K267" s="96"/>
      <c r="N267" s="78"/>
    </row>
    <row r="268" spans="1:14" ht="11.25" customHeight="1" x14ac:dyDescent="0.2">
      <c r="A268" s="94" t="s">
        <v>114</v>
      </c>
      <c r="B268" s="169">
        <f>SUM(C268:F268)</f>
        <v>2</v>
      </c>
      <c r="C268" s="162"/>
      <c r="D268" s="162"/>
      <c r="E268" s="162"/>
      <c r="F268" s="162">
        <v>2</v>
      </c>
      <c r="G268" s="29"/>
      <c r="H268" s="36"/>
      <c r="I268" s="4"/>
      <c r="J268" s="78">
        <f>(B268*100/B269)-100</f>
        <v>0</v>
      </c>
      <c r="K268" s="96"/>
      <c r="N268" s="78"/>
    </row>
    <row r="269" spans="1:14" ht="12.75" customHeight="1" x14ac:dyDescent="0.2">
      <c r="A269" s="93" t="s">
        <v>113</v>
      </c>
      <c r="B269" s="81">
        <f>SUM(C269:F269)</f>
        <v>2</v>
      </c>
      <c r="C269" s="82"/>
      <c r="D269" s="82"/>
      <c r="E269" s="82"/>
      <c r="F269" s="82">
        <v>2</v>
      </c>
      <c r="G269" s="29"/>
      <c r="H269" s="36"/>
      <c r="I269" s="4"/>
      <c r="J269" s="78"/>
      <c r="K269" s="96"/>
      <c r="N269" s="78"/>
    </row>
    <row r="270" spans="1:14" ht="8.25" customHeight="1" thickBot="1" x14ac:dyDescent="0.25">
      <c r="A270" s="41"/>
      <c r="B270" s="88"/>
      <c r="C270" s="89"/>
      <c r="D270" s="89"/>
      <c r="E270" s="89"/>
      <c r="F270" s="89"/>
      <c r="G270" s="29"/>
      <c r="H270" s="36"/>
      <c r="I270" s="4"/>
      <c r="J270" s="78"/>
      <c r="K270" s="96"/>
      <c r="N270" s="78"/>
    </row>
    <row r="271" spans="1:14" ht="12.75" customHeight="1" thickBot="1" x14ac:dyDescent="0.25">
      <c r="A271" s="231" t="s">
        <v>132</v>
      </c>
      <c r="B271" s="232"/>
      <c r="C271" s="232"/>
      <c r="D271" s="232"/>
      <c r="E271" s="232"/>
      <c r="F271" s="232"/>
      <c r="G271" s="153"/>
      <c r="H271" s="43"/>
      <c r="I271" s="12"/>
      <c r="J271" s="78"/>
      <c r="K271" s="96"/>
      <c r="N271" s="78"/>
    </row>
    <row r="272" spans="1:14" ht="11.25" customHeight="1" x14ac:dyDescent="0.2">
      <c r="A272" s="94" t="s">
        <v>114</v>
      </c>
      <c r="B272" s="169">
        <f>SUM(C272:F272)</f>
        <v>40</v>
      </c>
      <c r="C272" s="162"/>
      <c r="D272" s="162"/>
      <c r="E272" s="162"/>
      <c r="F272" s="162">
        <v>40</v>
      </c>
      <c r="G272" s="106"/>
      <c r="H272" s="43"/>
      <c r="I272" s="193"/>
      <c r="J272" s="78"/>
      <c r="K272" s="96"/>
      <c r="N272" s="78"/>
    </row>
    <row r="273" spans="1:14" ht="11.25" customHeight="1" thickBot="1" x14ac:dyDescent="0.25">
      <c r="A273" s="197" t="s">
        <v>113</v>
      </c>
      <c r="B273" s="168">
        <f>SUM(C273:F273)</f>
        <v>0</v>
      </c>
      <c r="C273" s="147"/>
      <c r="D273" s="147"/>
      <c r="E273" s="147"/>
      <c r="F273" s="147"/>
      <c r="G273" s="87">
        <f>SUM(G205,G209,G213,G217,G221,G229,G233,G237,G245,G241,G225,G249,G253,G257,G261,G265,G270)</f>
        <v>0</v>
      </c>
      <c r="H273" s="43"/>
      <c r="I273" s="12"/>
      <c r="J273" s="78"/>
      <c r="K273" s="96"/>
      <c r="N273" s="78"/>
    </row>
    <row r="274" spans="1:14" ht="14.25" customHeight="1" thickBot="1" x14ac:dyDescent="0.25">
      <c r="A274" s="224" t="s">
        <v>21</v>
      </c>
      <c r="B274" s="225"/>
      <c r="C274" s="225"/>
      <c r="D274" s="225"/>
      <c r="E274" s="225"/>
      <c r="F274" s="235"/>
      <c r="G274" s="44"/>
      <c r="H274" s="43"/>
      <c r="I274" s="12"/>
      <c r="J274" s="78"/>
      <c r="K274" s="96"/>
      <c r="N274" s="78"/>
    </row>
    <row r="275" spans="1:14" ht="11.25" customHeight="1" x14ac:dyDescent="0.2">
      <c r="A275" s="196" t="s">
        <v>114</v>
      </c>
      <c r="B275" s="170">
        <f>SUM(C275:F275)</f>
        <v>4739</v>
      </c>
      <c r="C275" s="170">
        <f>SUM(C204,C208,C212,C216,C220,C228,C232,C236,C244,C240,C224,C248,C252,C256,C260,C264,C268,C272)</f>
        <v>1849.9</v>
      </c>
      <c r="D275" s="170">
        <f t="shared" ref="D275:F275" si="5">SUM(D204,D208,D212,D216,D220,D228,D232,D236,D244,D240,D224,D248,D252,D256,D260,D264,D268,D272)</f>
        <v>27.099999999999998</v>
      </c>
      <c r="E275" s="170">
        <f t="shared" si="5"/>
        <v>4.4000000000000004</v>
      </c>
      <c r="F275" s="170">
        <f t="shared" si="5"/>
        <v>2857.6000000000004</v>
      </c>
      <c r="H275" s="16"/>
      <c r="I275" s="3"/>
      <c r="J275" s="78">
        <f>(B275*100/B276)-100</f>
        <v>30.482667474324757</v>
      </c>
      <c r="K275" s="96"/>
      <c r="N275" s="78"/>
    </row>
    <row r="276" spans="1:14" ht="13.5" customHeight="1" x14ac:dyDescent="0.2">
      <c r="A276" s="17" t="s">
        <v>113</v>
      </c>
      <c r="B276" s="79">
        <f>SUM(C276:F276)</f>
        <v>3631.8999999999996</v>
      </c>
      <c r="C276" s="79">
        <f>SUM(C205,C209,C213,C217,C221,C229,C233,C237,C245,C241,C225,C249,C253,C257,C261,C265,C269,C273)</f>
        <v>1365</v>
      </c>
      <c r="D276" s="79">
        <f t="shared" ref="D276:F276" si="6">SUM(D205,D209,D213,D217,D221,D229,D233,D237,D245,D241,D225,D249,D253,D257,D261,D265,D269,D273)</f>
        <v>19.8</v>
      </c>
      <c r="E276" s="79">
        <f t="shared" si="6"/>
        <v>3.0999999999999996</v>
      </c>
      <c r="F276" s="79">
        <f t="shared" si="6"/>
        <v>2244</v>
      </c>
      <c r="H276" s="16"/>
      <c r="I276" s="2"/>
      <c r="J276" s="78"/>
      <c r="K276" s="96"/>
      <c r="N276" s="78"/>
    </row>
    <row r="277" spans="1:14" ht="10.5" customHeight="1" x14ac:dyDescent="0.2">
      <c r="A277" s="231"/>
      <c r="B277" s="232"/>
      <c r="C277" s="232"/>
      <c r="D277" s="232"/>
      <c r="E277" s="232"/>
      <c r="F277" s="260"/>
      <c r="H277" s="16"/>
      <c r="I277" s="2"/>
      <c r="J277" s="78"/>
      <c r="K277" s="96"/>
      <c r="N277" s="78"/>
    </row>
    <row r="278" spans="1:14" ht="11.25" customHeight="1" thickBot="1" x14ac:dyDescent="0.25">
      <c r="A278" s="226" t="s">
        <v>23</v>
      </c>
      <c r="B278" s="227"/>
      <c r="C278" s="227"/>
      <c r="D278" s="227"/>
      <c r="E278" s="227"/>
      <c r="F278" s="227"/>
      <c r="H278" s="16"/>
      <c r="I278" s="2"/>
      <c r="J278" s="78"/>
      <c r="K278" s="96"/>
      <c r="N278" s="78"/>
    </row>
    <row r="279" spans="1:14" ht="11.25" customHeight="1" thickBot="1" x14ac:dyDescent="0.25">
      <c r="A279" s="216"/>
      <c r="B279" s="233" t="s">
        <v>0</v>
      </c>
      <c r="C279" s="228" t="s">
        <v>2</v>
      </c>
      <c r="D279" s="229"/>
      <c r="E279" s="229"/>
      <c r="F279" s="230"/>
      <c r="H279" s="16"/>
      <c r="I279" s="3"/>
      <c r="J279" s="78"/>
      <c r="K279" s="98"/>
      <c r="N279" s="78"/>
    </row>
    <row r="280" spans="1:14" ht="24.75" customHeight="1" thickBot="1" x14ac:dyDescent="0.25">
      <c r="A280" s="217"/>
      <c r="B280" s="234"/>
      <c r="C280" s="64" t="s">
        <v>94</v>
      </c>
      <c r="D280" s="64" t="s">
        <v>93</v>
      </c>
      <c r="E280" s="64" t="s">
        <v>102</v>
      </c>
      <c r="F280" s="64" t="s">
        <v>1</v>
      </c>
      <c r="G280" s="45"/>
      <c r="H280" s="46"/>
      <c r="I280" s="6"/>
      <c r="J280" s="78"/>
      <c r="K280" s="96"/>
      <c r="N280" s="78"/>
    </row>
    <row r="281" spans="1:14" ht="11.25" customHeight="1" x14ac:dyDescent="0.2">
      <c r="A281" s="236" t="s">
        <v>22</v>
      </c>
      <c r="B281" s="237"/>
      <c r="C281" s="237"/>
      <c r="D281" s="237"/>
      <c r="E281" s="237"/>
      <c r="F281" s="237"/>
      <c r="G281" s="103"/>
      <c r="H281" s="46"/>
      <c r="I281" s="6"/>
      <c r="J281" s="78"/>
      <c r="K281" s="96"/>
      <c r="N281" s="78"/>
    </row>
    <row r="282" spans="1:14" ht="11.25" customHeight="1" x14ac:dyDescent="0.2">
      <c r="A282" s="17" t="s">
        <v>114</v>
      </c>
      <c r="B282" s="79">
        <f>SUM(C282:F282)</f>
        <v>1206</v>
      </c>
      <c r="C282" s="80"/>
      <c r="D282" s="80"/>
      <c r="E282" s="80"/>
      <c r="F282" s="80">
        <v>1206</v>
      </c>
      <c r="G282" s="39"/>
      <c r="H282" s="36"/>
      <c r="I282" s="13">
        <v>420.9</v>
      </c>
      <c r="J282" s="78">
        <f>(B282*100/B283)-100</f>
        <v>-4.6640316205533594</v>
      </c>
      <c r="K282" s="96"/>
      <c r="N282" s="78"/>
    </row>
    <row r="283" spans="1:14" ht="11.25" customHeight="1" thickBot="1" x14ac:dyDescent="0.25">
      <c r="A283" s="18" t="s">
        <v>113</v>
      </c>
      <c r="B283" s="81">
        <f>SUM(C283:F283)</f>
        <v>1265</v>
      </c>
      <c r="C283" s="82"/>
      <c r="D283" s="82"/>
      <c r="E283" s="82"/>
      <c r="F283" s="82">
        <v>1265</v>
      </c>
      <c r="G283" s="40"/>
      <c r="H283" s="36"/>
      <c r="I283" s="1"/>
      <c r="J283" s="78"/>
      <c r="K283" s="96"/>
      <c r="N283" s="78"/>
    </row>
    <row r="284" spans="1:14" ht="11.25" customHeight="1" x14ac:dyDescent="0.2">
      <c r="A284" s="220"/>
      <c r="B284" s="221"/>
      <c r="C284" s="221"/>
      <c r="D284" s="221"/>
      <c r="E284" s="221"/>
      <c r="F284" s="221"/>
      <c r="H284" s="16"/>
      <c r="I284" s="2"/>
      <c r="J284" s="78"/>
      <c r="K284" s="96"/>
      <c r="N284" s="78"/>
    </row>
    <row r="285" spans="1:14" ht="11.25" customHeight="1" x14ac:dyDescent="0.2">
      <c r="A285" s="238" t="s">
        <v>13</v>
      </c>
      <c r="B285" s="239"/>
      <c r="C285" s="239"/>
      <c r="D285" s="239"/>
      <c r="E285" s="239"/>
      <c r="F285" s="239"/>
      <c r="H285" s="16"/>
      <c r="I285" s="2"/>
      <c r="J285" s="78"/>
      <c r="K285" s="96"/>
      <c r="N285" s="78"/>
    </row>
    <row r="286" spans="1:14" ht="12" customHeight="1" x14ac:dyDescent="0.2">
      <c r="A286" s="17" t="s">
        <v>114</v>
      </c>
      <c r="B286" s="79">
        <f>SUM(C286:F286)</f>
        <v>140</v>
      </c>
      <c r="C286" s="80"/>
      <c r="D286" s="80"/>
      <c r="E286" s="80"/>
      <c r="F286" s="80">
        <v>140</v>
      </c>
      <c r="G286" s="29"/>
      <c r="H286" s="36"/>
      <c r="I286" s="208">
        <v>100</v>
      </c>
      <c r="J286" s="78">
        <f>(B286*100/B287)-100</f>
        <v>33.333333333333343</v>
      </c>
      <c r="K286" s="96"/>
      <c r="N286" s="78"/>
    </row>
    <row r="287" spans="1:14" ht="11.25" customHeight="1" x14ac:dyDescent="0.2">
      <c r="A287" s="93" t="s">
        <v>113</v>
      </c>
      <c r="B287" s="83">
        <f>SUM(C287:F287)</f>
        <v>105</v>
      </c>
      <c r="C287" s="84"/>
      <c r="D287" s="84"/>
      <c r="E287" s="84"/>
      <c r="F287" s="84">
        <v>105</v>
      </c>
      <c r="G287" s="49"/>
      <c r="H287" s="50"/>
      <c r="I287" s="4"/>
      <c r="J287" s="78"/>
      <c r="K287" s="96"/>
      <c r="N287" s="78"/>
    </row>
    <row r="288" spans="1:14" ht="11.25" customHeight="1" thickBot="1" x14ac:dyDescent="0.25">
      <c r="A288" s="258"/>
      <c r="B288" s="259"/>
      <c r="C288" s="259"/>
      <c r="D288" s="259"/>
      <c r="E288" s="259"/>
      <c r="F288" s="259"/>
      <c r="G288" s="120"/>
      <c r="H288" s="50"/>
      <c r="I288" s="7"/>
      <c r="J288" s="78"/>
      <c r="K288" s="96"/>
      <c r="N288" s="78"/>
    </row>
    <row r="289" spans="1:14" ht="13.5" customHeight="1" thickBot="1" x14ac:dyDescent="0.25">
      <c r="A289" s="222" t="s">
        <v>24</v>
      </c>
      <c r="B289" s="223"/>
      <c r="C289" s="223"/>
      <c r="D289" s="223"/>
      <c r="E289" s="223"/>
      <c r="F289" s="223"/>
      <c r="G289" s="51"/>
      <c r="H289" s="50"/>
      <c r="I289" s="7"/>
      <c r="J289" s="78"/>
      <c r="K289" s="96"/>
      <c r="N289" s="78"/>
    </row>
    <row r="290" spans="1:14" ht="13.5" customHeight="1" x14ac:dyDescent="0.2">
      <c r="A290" s="35" t="s">
        <v>114</v>
      </c>
      <c r="B290" s="85">
        <f>SUM(C290:F290)</f>
        <v>1346</v>
      </c>
      <c r="C290" s="86">
        <f>SUM(C282+C286)</f>
        <v>0</v>
      </c>
      <c r="D290" s="86">
        <f t="shared" ref="D290:F291" si="7">SUM(D282+D286)</f>
        <v>0</v>
      </c>
      <c r="E290" s="86">
        <f t="shared" si="7"/>
        <v>0</v>
      </c>
      <c r="F290" s="86">
        <f t="shared" si="7"/>
        <v>1346</v>
      </c>
      <c r="G290" s="52"/>
      <c r="H290" s="53"/>
      <c r="I290" s="8"/>
      <c r="J290" s="78">
        <f>(B290*100/B291)-100</f>
        <v>-1.7518248175182549</v>
      </c>
      <c r="K290" s="96"/>
      <c r="N290" s="78"/>
    </row>
    <row r="291" spans="1:14" ht="11.25" customHeight="1" thickBot="1" x14ac:dyDescent="0.25">
      <c r="A291" s="37" t="s">
        <v>113</v>
      </c>
      <c r="B291" s="87">
        <f>SUM(C291:F291)</f>
        <v>1370</v>
      </c>
      <c r="C291" s="137">
        <f>SUM(C283+C287)</f>
        <v>0</v>
      </c>
      <c r="D291" s="137">
        <f t="shared" si="7"/>
        <v>0</v>
      </c>
      <c r="E291" s="137">
        <f t="shared" si="7"/>
        <v>0</v>
      </c>
      <c r="F291" s="137">
        <f t="shared" si="7"/>
        <v>1370</v>
      </c>
      <c r="G291" s="52"/>
      <c r="H291" s="53"/>
      <c r="I291" s="8"/>
      <c r="J291" s="78"/>
      <c r="K291" s="96"/>
      <c r="N291" s="78"/>
    </row>
    <row r="292" spans="1:14" ht="22.5" customHeight="1" thickBot="1" x14ac:dyDescent="0.25">
      <c r="A292" s="47"/>
      <c r="B292" s="11"/>
      <c r="C292" s="48"/>
      <c r="D292" s="48"/>
      <c r="E292" s="48"/>
      <c r="F292" s="48"/>
      <c r="G292" s="52"/>
      <c r="H292" s="53"/>
      <c r="I292" s="8"/>
      <c r="J292" s="78"/>
      <c r="K292" s="96"/>
      <c r="N292" s="78"/>
    </row>
    <row r="293" spans="1:14" ht="13.5" customHeight="1" thickBot="1" x14ac:dyDescent="0.25">
      <c r="A293" s="224" t="s">
        <v>122</v>
      </c>
      <c r="B293" s="225"/>
      <c r="C293" s="225"/>
      <c r="D293" s="225"/>
      <c r="E293" s="225"/>
      <c r="F293" s="225"/>
      <c r="G293" s="54"/>
      <c r="H293" s="55"/>
      <c r="I293" s="3"/>
      <c r="J293" s="78"/>
      <c r="K293" s="96"/>
      <c r="N293" s="78"/>
    </row>
    <row r="294" spans="1:14" ht="11.25" customHeight="1" x14ac:dyDescent="0.2">
      <c r="A294" s="216"/>
      <c r="B294" s="233" t="s">
        <v>0</v>
      </c>
      <c r="C294" s="228" t="s">
        <v>2</v>
      </c>
      <c r="D294" s="229"/>
      <c r="E294" s="229"/>
      <c r="F294" s="230"/>
      <c r="G294" s="54"/>
      <c r="H294" s="55"/>
      <c r="I294" s="3"/>
      <c r="J294" s="78"/>
      <c r="K294" s="96"/>
      <c r="N294" s="78"/>
    </row>
    <row r="295" spans="1:14" ht="26.25" customHeight="1" thickBot="1" x14ac:dyDescent="0.25">
      <c r="A295" s="217"/>
      <c r="B295" s="234"/>
      <c r="C295" s="64" t="s">
        <v>94</v>
      </c>
      <c r="D295" s="64" t="s">
        <v>93</v>
      </c>
      <c r="E295" s="64" t="s">
        <v>102</v>
      </c>
      <c r="F295" s="64" t="s">
        <v>1</v>
      </c>
      <c r="G295" s="54"/>
      <c r="H295" s="55"/>
      <c r="I295" s="3"/>
      <c r="J295" s="78"/>
      <c r="K295" s="96"/>
      <c r="N295" s="78"/>
    </row>
    <row r="296" spans="1:14" ht="10.5" customHeight="1" x14ac:dyDescent="0.2">
      <c r="A296" s="242" t="s">
        <v>30</v>
      </c>
      <c r="B296" s="243"/>
      <c r="C296" s="243"/>
      <c r="D296" s="243"/>
      <c r="E296" s="243"/>
      <c r="F296" s="243"/>
      <c r="G296" s="54"/>
      <c r="H296" s="55"/>
      <c r="I296" s="3"/>
      <c r="J296" s="78"/>
      <c r="K296" s="96"/>
      <c r="N296" s="78"/>
    </row>
    <row r="297" spans="1:14" ht="11.25" customHeight="1" x14ac:dyDescent="0.2">
      <c r="A297" s="17" t="s">
        <v>114</v>
      </c>
      <c r="B297" s="80">
        <f>SUM(C297:F297)</f>
        <v>661.1</v>
      </c>
      <c r="C297" s="80">
        <v>595.9</v>
      </c>
      <c r="D297" s="80">
        <v>8.6</v>
      </c>
      <c r="E297" s="80"/>
      <c r="F297" s="80">
        <v>56.6</v>
      </c>
      <c r="G297" s="54"/>
      <c r="H297" s="55"/>
      <c r="I297" s="3"/>
      <c r="J297" s="78">
        <f>(B297*100/B298)-100</f>
        <v>15.033930746476415</v>
      </c>
      <c r="K297" s="96"/>
      <c r="N297" s="78"/>
    </row>
    <row r="298" spans="1:14" ht="11.25" customHeight="1" x14ac:dyDescent="0.2">
      <c r="A298" s="18" t="s">
        <v>113</v>
      </c>
      <c r="B298" s="82">
        <f>SUM(C298:F298)</f>
        <v>574.70000000000005</v>
      </c>
      <c r="C298" s="82">
        <v>512.5</v>
      </c>
      <c r="D298" s="82">
        <v>7.5</v>
      </c>
      <c r="E298" s="82">
        <v>3.7</v>
      </c>
      <c r="F298" s="82">
        <v>51</v>
      </c>
      <c r="G298" s="54"/>
      <c r="H298" s="55"/>
      <c r="I298" s="3"/>
      <c r="J298" s="78"/>
      <c r="K298" s="96"/>
      <c r="N298" s="78"/>
    </row>
    <row r="299" spans="1:14" ht="11.25" customHeight="1" x14ac:dyDescent="0.2">
      <c r="A299" s="220"/>
      <c r="B299" s="221"/>
      <c r="C299" s="221"/>
      <c r="D299" s="221"/>
      <c r="E299" s="221"/>
      <c r="F299" s="221"/>
      <c r="G299" s="52"/>
      <c r="H299" s="53"/>
      <c r="I299" s="8"/>
      <c r="J299" s="78"/>
      <c r="K299" s="96"/>
      <c r="N299" s="78"/>
    </row>
    <row r="300" spans="1:14" ht="11.25" customHeight="1" x14ac:dyDescent="0.2">
      <c r="A300" s="214" t="s">
        <v>111</v>
      </c>
      <c r="B300" s="215"/>
      <c r="C300" s="215"/>
      <c r="D300" s="215"/>
      <c r="E300" s="215"/>
      <c r="F300" s="215"/>
      <c r="G300" s="52"/>
      <c r="H300" s="53"/>
      <c r="I300" s="8"/>
      <c r="J300" s="78"/>
      <c r="K300" s="96"/>
      <c r="N300" s="78"/>
    </row>
    <row r="301" spans="1:14" ht="11.25" customHeight="1" x14ac:dyDescent="0.2">
      <c r="A301" s="17" t="s">
        <v>114</v>
      </c>
      <c r="B301" s="79">
        <f>SUM(C301:F301)</f>
        <v>88</v>
      </c>
      <c r="C301" s="80">
        <v>68.400000000000006</v>
      </c>
      <c r="D301" s="80">
        <v>1</v>
      </c>
      <c r="E301" s="80">
        <v>0.2</v>
      </c>
      <c r="F301" s="80">
        <v>18.399999999999999</v>
      </c>
      <c r="G301" s="52"/>
      <c r="H301" s="53"/>
      <c r="I301" s="8"/>
      <c r="J301" s="78">
        <f>(B301*100/B302)-100</f>
        <v>8.1081081081081123</v>
      </c>
      <c r="K301" s="96"/>
      <c r="N301" s="78"/>
    </row>
    <row r="302" spans="1:14" ht="11.25" customHeight="1" x14ac:dyDescent="0.2">
      <c r="A302" s="18" t="s">
        <v>113</v>
      </c>
      <c r="B302" s="81">
        <f>SUM(C302:F302)</f>
        <v>81.399999999999991</v>
      </c>
      <c r="C302" s="82">
        <v>61</v>
      </c>
      <c r="D302" s="82">
        <v>0.9</v>
      </c>
      <c r="E302" s="82">
        <v>0.3</v>
      </c>
      <c r="F302" s="82">
        <v>19.2</v>
      </c>
      <c r="G302" s="52"/>
      <c r="H302" s="53"/>
      <c r="I302" s="8"/>
      <c r="J302" s="78"/>
      <c r="K302" s="96"/>
      <c r="N302" s="78"/>
    </row>
    <row r="303" spans="1:14" ht="11.25" customHeight="1" x14ac:dyDescent="0.2">
      <c r="A303" s="19"/>
      <c r="B303" s="20"/>
      <c r="C303" s="20"/>
      <c r="D303" s="20"/>
      <c r="E303" s="20"/>
      <c r="F303" s="20"/>
      <c r="G303" s="52"/>
      <c r="H303" s="53"/>
      <c r="I303" s="8"/>
      <c r="J303" s="78"/>
      <c r="K303" s="96"/>
      <c r="N303" s="78"/>
    </row>
    <row r="304" spans="1:14" ht="11.25" customHeight="1" x14ac:dyDescent="0.2">
      <c r="A304" s="214" t="s">
        <v>71</v>
      </c>
      <c r="B304" s="215"/>
      <c r="C304" s="215"/>
      <c r="D304" s="215"/>
      <c r="E304" s="215"/>
      <c r="F304" s="215"/>
      <c r="G304" s="52"/>
      <c r="H304" s="53"/>
      <c r="I304" s="8"/>
      <c r="J304" s="78"/>
      <c r="K304" s="96"/>
      <c r="N304" s="78"/>
    </row>
    <row r="305" spans="1:14" ht="11.25" customHeight="1" x14ac:dyDescent="0.2">
      <c r="A305" s="17" t="s">
        <v>114</v>
      </c>
      <c r="B305" s="79">
        <f>SUM(C305:F305)</f>
        <v>494.4</v>
      </c>
      <c r="C305" s="80">
        <v>343.7</v>
      </c>
      <c r="D305" s="80">
        <v>5</v>
      </c>
      <c r="E305" s="80">
        <v>1</v>
      </c>
      <c r="F305" s="80">
        <v>144.69999999999999</v>
      </c>
      <c r="G305" s="52"/>
      <c r="H305" s="53"/>
      <c r="I305" s="8"/>
      <c r="J305" s="78">
        <f>(B305*100/B306)-100</f>
        <v>46.358792184724678</v>
      </c>
      <c r="K305" s="96"/>
      <c r="N305" s="78"/>
    </row>
    <row r="306" spans="1:14" ht="11.25" customHeight="1" x14ac:dyDescent="0.2">
      <c r="A306" s="18" t="s">
        <v>113</v>
      </c>
      <c r="B306" s="81">
        <f>SUM(C306:F306)</f>
        <v>337.8</v>
      </c>
      <c r="C306" s="82">
        <v>277.5</v>
      </c>
      <c r="D306" s="82">
        <v>4.0999999999999996</v>
      </c>
      <c r="E306" s="82">
        <v>1</v>
      </c>
      <c r="F306" s="82">
        <v>55.2</v>
      </c>
      <c r="G306" s="52"/>
      <c r="H306" s="53"/>
      <c r="I306" s="8"/>
      <c r="J306" s="78"/>
      <c r="K306" s="96"/>
      <c r="N306" s="78"/>
    </row>
    <row r="307" spans="1:14" ht="11.25" customHeight="1" x14ac:dyDescent="0.2">
      <c r="A307" s="220"/>
      <c r="B307" s="221"/>
      <c r="C307" s="221"/>
      <c r="D307" s="221"/>
      <c r="E307" s="221"/>
      <c r="F307" s="221"/>
      <c r="G307" s="52"/>
      <c r="H307" s="53"/>
      <c r="I307" s="8"/>
      <c r="J307" s="78"/>
      <c r="K307" s="96"/>
      <c r="N307" s="78"/>
    </row>
    <row r="308" spans="1:14" ht="12.75" customHeight="1" x14ac:dyDescent="0.2">
      <c r="A308" s="214" t="s">
        <v>110</v>
      </c>
      <c r="B308" s="215"/>
      <c r="C308" s="215"/>
      <c r="D308" s="215"/>
      <c r="E308" s="215"/>
      <c r="F308" s="215"/>
      <c r="G308" s="52"/>
      <c r="H308" s="53"/>
      <c r="I308" s="8"/>
      <c r="J308" s="78"/>
      <c r="K308" s="96"/>
      <c r="N308" s="78"/>
    </row>
    <row r="309" spans="1:14" ht="11.25" customHeight="1" x14ac:dyDescent="0.2">
      <c r="A309" s="17" t="s">
        <v>114</v>
      </c>
      <c r="B309" s="79">
        <f>SUM(C309:F309)</f>
        <v>35</v>
      </c>
      <c r="C309" s="80"/>
      <c r="D309" s="80"/>
      <c r="E309" s="80"/>
      <c r="F309" s="80">
        <v>35</v>
      </c>
      <c r="G309" s="52"/>
      <c r="H309" s="53"/>
      <c r="I309" s="8"/>
      <c r="J309" s="78">
        <f>(B309*100/B310)-100</f>
        <v>16.666666666666671</v>
      </c>
      <c r="K309" s="96"/>
      <c r="N309" s="78"/>
    </row>
    <row r="310" spans="1:14" ht="11.25" customHeight="1" x14ac:dyDescent="0.2">
      <c r="A310" s="18" t="s">
        <v>113</v>
      </c>
      <c r="B310" s="81">
        <f>SUM(C310:F310)</f>
        <v>30</v>
      </c>
      <c r="C310" s="82"/>
      <c r="D310" s="82"/>
      <c r="E310" s="82"/>
      <c r="F310" s="82">
        <v>30</v>
      </c>
      <c r="G310" s="54"/>
      <c r="H310" s="55"/>
      <c r="I310" s="3"/>
      <c r="J310" s="78"/>
      <c r="K310" s="96"/>
      <c r="N310" s="78"/>
    </row>
    <row r="311" spans="1:14" ht="11.25" customHeight="1" x14ac:dyDescent="0.2">
      <c r="A311" s="220"/>
      <c r="B311" s="221"/>
      <c r="C311" s="221"/>
      <c r="D311" s="221"/>
      <c r="E311" s="221"/>
      <c r="F311" s="221"/>
      <c r="G311" s="52"/>
      <c r="H311" s="53"/>
      <c r="I311" s="8"/>
      <c r="J311" s="78"/>
      <c r="K311" s="96"/>
      <c r="N311" s="78"/>
    </row>
    <row r="312" spans="1:14" ht="9.75" customHeight="1" x14ac:dyDescent="0.2">
      <c r="A312" s="214" t="s">
        <v>31</v>
      </c>
      <c r="B312" s="215"/>
      <c r="C312" s="215"/>
      <c r="D312" s="215"/>
      <c r="E312" s="215"/>
      <c r="F312" s="215"/>
      <c r="G312" s="52"/>
      <c r="H312" s="53"/>
      <c r="I312" s="8"/>
      <c r="J312" s="78"/>
      <c r="K312" s="96"/>
      <c r="N312" s="78"/>
    </row>
    <row r="313" spans="1:14" ht="11.25" customHeight="1" x14ac:dyDescent="0.2">
      <c r="A313" s="17" t="s">
        <v>114</v>
      </c>
      <c r="B313" s="79">
        <f>SUM(C313:F313)</f>
        <v>35</v>
      </c>
      <c r="C313" s="80"/>
      <c r="D313" s="80"/>
      <c r="E313" s="80"/>
      <c r="F313" s="80">
        <v>35</v>
      </c>
      <c r="G313" s="52"/>
      <c r="H313" s="53"/>
      <c r="I313" s="8"/>
      <c r="J313" s="78">
        <f>(B313*100/B314)-100</f>
        <v>16.666666666666671</v>
      </c>
      <c r="K313" s="96"/>
      <c r="N313" s="78"/>
    </row>
    <row r="314" spans="1:14" ht="11.25" customHeight="1" x14ac:dyDescent="0.2">
      <c r="A314" s="18" t="s">
        <v>113</v>
      </c>
      <c r="B314" s="81">
        <f>SUM(C314:F314)</f>
        <v>30</v>
      </c>
      <c r="C314" s="82"/>
      <c r="D314" s="82"/>
      <c r="E314" s="82"/>
      <c r="F314" s="82">
        <v>30</v>
      </c>
      <c r="G314" s="52"/>
      <c r="H314" s="53"/>
      <c r="I314" s="8"/>
      <c r="J314" s="78"/>
      <c r="K314" s="96"/>
      <c r="N314" s="78"/>
    </row>
    <row r="315" spans="1:14" ht="11.25" customHeight="1" x14ac:dyDescent="0.2">
      <c r="A315" s="220"/>
      <c r="B315" s="221"/>
      <c r="C315" s="221"/>
      <c r="D315" s="221"/>
      <c r="E315" s="221"/>
      <c r="F315" s="221"/>
      <c r="G315" s="52"/>
      <c r="H315" s="53"/>
      <c r="I315" s="8"/>
      <c r="J315" s="78"/>
      <c r="K315" s="96"/>
      <c r="N315" s="78"/>
    </row>
    <row r="316" spans="1:14" ht="11.25" customHeight="1" x14ac:dyDescent="0.2">
      <c r="A316" s="214" t="s">
        <v>25</v>
      </c>
      <c r="B316" s="215"/>
      <c r="C316" s="215"/>
      <c r="D316" s="215"/>
      <c r="E316" s="215"/>
      <c r="F316" s="215"/>
      <c r="G316" s="52"/>
      <c r="H316" s="53"/>
      <c r="I316" s="8"/>
      <c r="J316" s="78"/>
      <c r="K316" s="96"/>
      <c r="N316" s="78"/>
    </row>
    <row r="317" spans="1:14" ht="11.25" customHeight="1" x14ac:dyDescent="0.2">
      <c r="A317" s="17" t="s">
        <v>114</v>
      </c>
      <c r="B317" s="79">
        <f>SUM(C317:F317)</f>
        <v>621.70000000000005</v>
      </c>
      <c r="C317" s="80">
        <v>535.1</v>
      </c>
      <c r="D317" s="80">
        <v>7.8</v>
      </c>
      <c r="E317" s="80">
        <v>0.6</v>
      </c>
      <c r="F317" s="80">
        <v>78.2</v>
      </c>
      <c r="G317" s="52"/>
      <c r="H317" s="53"/>
      <c r="I317" s="8"/>
      <c r="J317" s="78">
        <f>(B317*100/B318)-100</f>
        <v>16.992849077907437</v>
      </c>
      <c r="K317" s="96"/>
      <c r="N317" s="78"/>
    </row>
    <row r="318" spans="1:14" ht="11.25" customHeight="1" x14ac:dyDescent="0.2">
      <c r="A318" s="18" t="s">
        <v>113</v>
      </c>
      <c r="B318" s="81">
        <f>SUM(C318:F318)</f>
        <v>531.4</v>
      </c>
      <c r="C318" s="82">
        <v>457.8</v>
      </c>
      <c r="D318" s="82">
        <v>6.7</v>
      </c>
      <c r="E318" s="82">
        <v>0.7</v>
      </c>
      <c r="F318" s="82">
        <v>66.2</v>
      </c>
      <c r="G318" s="54"/>
      <c r="H318" s="55"/>
      <c r="I318" s="3"/>
      <c r="J318" s="78"/>
      <c r="K318" s="96"/>
      <c r="N318" s="78"/>
    </row>
    <row r="319" spans="1:14" ht="11.25" customHeight="1" x14ac:dyDescent="0.2">
      <c r="A319" s="220"/>
      <c r="B319" s="221"/>
      <c r="C319" s="221"/>
      <c r="D319" s="221"/>
      <c r="E319" s="221"/>
      <c r="F319" s="221"/>
      <c r="G319" s="52"/>
      <c r="H319" s="53"/>
      <c r="I319" s="8"/>
      <c r="J319" s="78"/>
      <c r="K319" s="96"/>
      <c r="N319" s="78"/>
    </row>
    <row r="320" spans="1:14" ht="12.75" customHeight="1" x14ac:dyDescent="0.2">
      <c r="A320" s="214" t="s">
        <v>28</v>
      </c>
      <c r="B320" s="215"/>
      <c r="C320" s="215"/>
      <c r="D320" s="215"/>
      <c r="E320" s="215"/>
      <c r="F320" s="215"/>
      <c r="G320" s="52"/>
      <c r="H320" s="53"/>
      <c r="I320" s="8"/>
      <c r="J320" s="78"/>
      <c r="K320" s="96"/>
      <c r="N320" s="78"/>
    </row>
    <row r="321" spans="1:14" ht="12.75" customHeight="1" x14ac:dyDescent="0.2">
      <c r="A321" s="17" t="s">
        <v>114</v>
      </c>
      <c r="B321" s="79">
        <f>SUM(C321:F321)</f>
        <v>158.5</v>
      </c>
      <c r="C321" s="80">
        <v>120.4</v>
      </c>
      <c r="D321" s="80">
        <v>1.8</v>
      </c>
      <c r="E321" s="80">
        <v>0.4</v>
      </c>
      <c r="F321" s="80">
        <v>35.9</v>
      </c>
      <c r="G321" s="52"/>
      <c r="H321" s="53"/>
      <c r="I321" s="8"/>
      <c r="J321" s="78">
        <f>(B321*100/B322)-100</f>
        <v>33.417508417508429</v>
      </c>
      <c r="K321" s="97"/>
      <c r="N321" s="78"/>
    </row>
    <row r="322" spans="1:14" ht="11.25" customHeight="1" x14ac:dyDescent="0.2">
      <c r="A322" s="18" t="s">
        <v>113</v>
      </c>
      <c r="B322" s="81">
        <f>SUM(C322:F322)</f>
        <v>118.8</v>
      </c>
      <c r="C322" s="82">
        <v>91.7</v>
      </c>
      <c r="D322" s="82">
        <v>1.3</v>
      </c>
      <c r="E322" s="82">
        <v>0.5</v>
      </c>
      <c r="F322" s="82">
        <v>25.3</v>
      </c>
      <c r="G322" s="52"/>
      <c r="H322" s="53"/>
      <c r="I322" s="8"/>
      <c r="J322" s="78"/>
      <c r="K322" s="96"/>
      <c r="N322" s="78"/>
    </row>
    <row r="323" spans="1:14" ht="11.25" customHeight="1" x14ac:dyDescent="0.2">
      <c r="A323" s="220"/>
      <c r="B323" s="221"/>
      <c r="C323" s="221"/>
      <c r="D323" s="221"/>
      <c r="E323" s="221"/>
      <c r="F323" s="221"/>
      <c r="G323" s="52"/>
      <c r="H323" s="53"/>
      <c r="I323" s="8"/>
      <c r="J323" s="78"/>
      <c r="K323" s="96"/>
      <c r="N323" s="78"/>
    </row>
    <row r="324" spans="1:14" ht="12" customHeight="1" x14ac:dyDescent="0.2">
      <c r="A324" s="214" t="s">
        <v>26</v>
      </c>
      <c r="B324" s="215"/>
      <c r="C324" s="215"/>
      <c r="D324" s="215"/>
      <c r="E324" s="215"/>
      <c r="F324" s="215"/>
      <c r="G324" s="52"/>
      <c r="H324" s="53"/>
      <c r="I324" s="8"/>
      <c r="J324" s="78"/>
      <c r="K324" s="96"/>
      <c r="N324" s="78"/>
    </row>
    <row r="325" spans="1:14" ht="11.25" customHeight="1" x14ac:dyDescent="0.2">
      <c r="A325" s="17" t="s">
        <v>114</v>
      </c>
      <c r="B325" s="79">
        <f>SUM(C325:F325)</f>
        <v>112.30000000000001</v>
      </c>
      <c r="C325" s="80">
        <v>82.3</v>
      </c>
      <c r="D325" s="80">
        <v>1.2</v>
      </c>
      <c r="E325" s="80">
        <v>0.2</v>
      </c>
      <c r="F325" s="80">
        <v>28.6</v>
      </c>
      <c r="G325" s="52"/>
      <c r="H325" s="53"/>
      <c r="I325" s="8"/>
      <c r="J325" s="78">
        <f>(B325*100/B326)-100</f>
        <v>28.196347031963512</v>
      </c>
      <c r="K325" s="96"/>
      <c r="N325" s="78"/>
    </row>
    <row r="326" spans="1:14" ht="11.25" customHeight="1" x14ac:dyDescent="0.2">
      <c r="A326" s="18" t="s">
        <v>113</v>
      </c>
      <c r="B326" s="81">
        <f>SUM(C326:F326)</f>
        <v>87.6</v>
      </c>
      <c r="C326" s="82">
        <v>64</v>
      </c>
      <c r="D326" s="82">
        <v>0.9</v>
      </c>
      <c r="E326" s="82">
        <v>0.1</v>
      </c>
      <c r="F326" s="82">
        <v>22.6</v>
      </c>
      <c r="G326" s="54"/>
      <c r="H326" s="55"/>
      <c r="I326" s="3"/>
      <c r="J326" s="78"/>
      <c r="K326" s="96"/>
      <c r="N326" s="78"/>
    </row>
    <row r="327" spans="1:14" ht="11.25" customHeight="1" x14ac:dyDescent="0.2">
      <c r="A327" s="30"/>
      <c r="B327" s="122"/>
      <c r="C327" s="123"/>
      <c r="D327" s="123"/>
      <c r="E327" s="123"/>
      <c r="F327" s="123"/>
      <c r="G327" s="52"/>
      <c r="H327" s="53"/>
      <c r="I327" s="8"/>
      <c r="J327" s="78"/>
      <c r="K327" s="96"/>
      <c r="N327" s="78"/>
    </row>
    <row r="328" spans="1:14" ht="12" customHeight="1" x14ac:dyDescent="0.2">
      <c r="A328" s="231" t="s">
        <v>27</v>
      </c>
      <c r="B328" s="232"/>
      <c r="C328" s="232"/>
      <c r="D328" s="232"/>
      <c r="E328" s="232"/>
      <c r="F328" s="232"/>
      <c r="G328" s="52"/>
      <c r="H328" s="53"/>
      <c r="I328" s="8"/>
      <c r="J328" s="78"/>
      <c r="K328" s="96"/>
      <c r="N328" s="78"/>
    </row>
    <row r="329" spans="1:14" ht="11.25" customHeight="1" x14ac:dyDescent="0.2">
      <c r="A329" s="17" t="s">
        <v>114</v>
      </c>
      <c r="B329" s="170">
        <f>SUM(C329:F329)</f>
        <v>109.3</v>
      </c>
      <c r="C329" s="171">
        <v>89.5</v>
      </c>
      <c r="D329" s="171">
        <v>1.3</v>
      </c>
      <c r="E329" s="171">
        <v>0.5</v>
      </c>
      <c r="F329" s="171">
        <v>18</v>
      </c>
      <c r="G329" s="52"/>
      <c r="H329" s="53"/>
      <c r="I329" s="8"/>
      <c r="J329" s="78">
        <f>(B329*100/B330)-100</f>
        <v>17.274678111588003</v>
      </c>
      <c r="K329" s="96"/>
      <c r="N329" s="78"/>
    </row>
    <row r="330" spans="1:14" ht="11.25" customHeight="1" x14ac:dyDescent="0.2">
      <c r="A330" s="18" t="s">
        <v>113</v>
      </c>
      <c r="B330" s="172">
        <f>SUM(C330:F330)</f>
        <v>93.199999999999989</v>
      </c>
      <c r="C330" s="173">
        <v>77</v>
      </c>
      <c r="D330" s="173">
        <v>1.1000000000000001</v>
      </c>
      <c r="E330" s="173">
        <v>0.1</v>
      </c>
      <c r="F330" s="173">
        <v>15</v>
      </c>
      <c r="G330" s="52"/>
      <c r="H330" s="53"/>
      <c r="I330" s="8"/>
      <c r="J330" s="78"/>
      <c r="K330" s="96"/>
      <c r="N330" s="78"/>
    </row>
    <row r="331" spans="1:14" ht="11.25" customHeight="1" x14ac:dyDescent="0.2">
      <c r="A331" s="220"/>
      <c r="B331" s="221"/>
      <c r="C331" s="221"/>
      <c r="D331" s="221"/>
      <c r="E331" s="221"/>
      <c r="F331" s="221"/>
      <c r="G331" s="52"/>
      <c r="H331" s="53"/>
      <c r="I331" s="8"/>
      <c r="J331" s="78"/>
      <c r="K331" s="96"/>
      <c r="N331" s="78"/>
    </row>
    <row r="332" spans="1:14" ht="10.5" customHeight="1" x14ac:dyDescent="0.2">
      <c r="A332" s="231" t="s">
        <v>29</v>
      </c>
      <c r="B332" s="232"/>
      <c r="C332" s="232"/>
      <c r="D332" s="232"/>
      <c r="E332" s="232"/>
      <c r="F332" s="232"/>
      <c r="G332" s="52"/>
      <c r="H332" s="53"/>
      <c r="I332" s="8"/>
      <c r="J332" s="78"/>
      <c r="K332" s="96"/>
      <c r="N332" s="78"/>
    </row>
    <row r="333" spans="1:14" ht="11.25" customHeight="1" x14ac:dyDescent="0.2">
      <c r="A333" s="17" t="s">
        <v>114</v>
      </c>
      <c r="B333" s="80">
        <f>SUM(C333:F333)</f>
        <v>161.39999999999998</v>
      </c>
      <c r="C333" s="80">
        <v>135.1</v>
      </c>
      <c r="D333" s="80">
        <v>2</v>
      </c>
      <c r="E333" s="80">
        <v>0.1</v>
      </c>
      <c r="F333" s="80">
        <v>24.2</v>
      </c>
      <c r="G333" s="52"/>
      <c r="H333" s="53"/>
      <c r="I333" s="8"/>
      <c r="J333" s="78">
        <f>(B333*100/B334)-100</f>
        <v>-14.103246407663647</v>
      </c>
      <c r="K333" s="210"/>
      <c r="N333" s="78"/>
    </row>
    <row r="334" spans="1:14" ht="11.25" customHeight="1" x14ac:dyDescent="0.2">
      <c r="A334" s="18" t="s">
        <v>113</v>
      </c>
      <c r="B334" s="82">
        <f>SUM(C334:F334)</f>
        <v>187.89999999999998</v>
      </c>
      <c r="C334" s="82">
        <v>156.5</v>
      </c>
      <c r="D334" s="82">
        <v>2.2000000000000002</v>
      </c>
      <c r="E334" s="82">
        <v>0.2</v>
      </c>
      <c r="F334" s="82">
        <v>29</v>
      </c>
      <c r="G334" s="52"/>
      <c r="H334" s="53"/>
      <c r="I334" s="8"/>
      <c r="J334" s="78"/>
      <c r="K334" s="210"/>
      <c r="N334" s="78"/>
    </row>
    <row r="335" spans="1:14" ht="15" customHeight="1" x14ac:dyDescent="0.2">
      <c r="A335" s="240" t="s">
        <v>90</v>
      </c>
      <c r="B335" s="241"/>
      <c r="C335" s="241"/>
      <c r="D335" s="241"/>
      <c r="E335" s="241"/>
      <c r="F335" s="241"/>
      <c r="G335" s="52"/>
      <c r="H335" s="53"/>
      <c r="I335" s="8"/>
      <c r="J335" s="78"/>
      <c r="K335" s="210"/>
      <c r="N335" s="78"/>
    </row>
    <row r="336" spans="1:14" s="174" customFormat="1" ht="11.25" customHeight="1" x14ac:dyDescent="0.2">
      <c r="A336" s="212" t="s">
        <v>32</v>
      </c>
      <c r="B336" s="213"/>
      <c r="C336" s="213"/>
      <c r="D336" s="213"/>
      <c r="E336" s="213"/>
      <c r="F336" s="213"/>
      <c r="H336" s="175"/>
      <c r="I336" s="176"/>
      <c r="J336" s="78"/>
      <c r="K336" s="210"/>
      <c r="N336" s="78"/>
    </row>
    <row r="337" spans="1:14" s="174" customFormat="1" ht="11.25" customHeight="1" x14ac:dyDescent="0.2">
      <c r="A337" s="143" t="s">
        <v>114</v>
      </c>
      <c r="B337" s="187">
        <f>SUM(C337:F337)</f>
        <v>0</v>
      </c>
      <c r="C337" s="187"/>
      <c r="D337" s="187"/>
      <c r="E337" s="187"/>
      <c r="F337" s="187"/>
      <c r="H337" s="175"/>
      <c r="I337" s="176"/>
      <c r="J337" s="78"/>
      <c r="K337" s="177"/>
      <c r="N337" s="78"/>
    </row>
    <row r="338" spans="1:14" s="174" customFormat="1" ht="11.25" customHeight="1" x14ac:dyDescent="0.2">
      <c r="A338" s="18" t="s">
        <v>113</v>
      </c>
      <c r="B338" s="82">
        <f>SUM(C338:F338)</f>
        <v>60</v>
      </c>
      <c r="C338" s="82"/>
      <c r="D338" s="82"/>
      <c r="E338" s="82"/>
      <c r="F338" s="82">
        <v>60</v>
      </c>
      <c r="H338" s="175"/>
      <c r="I338" s="176"/>
      <c r="J338" s="78"/>
      <c r="K338" s="177"/>
      <c r="N338" s="78"/>
    </row>
    <row r="339" spans="1:14" ht="10.5" customHeight="1" x14ac:dyDescent="0.2">
      <c r="A339" s="212" t="s">
        <v>68</v>
      </c>
      <c r="B339" s="213"/>
      <c r="C339" s="213"/>
      <c r="D339" s="213"/>
      <c r="E339" s="213"/>
      <c r="F339" s="213"/>
      <c r="G339" s="52"/>
      <c r="H339" s="53"/>
      <c r="I339" s="8"/>
      <c r="J339" s="78"/>
      <c r="K339" s="96"/>
      <c r="N339" s="78"/>
    </row>
    <row r="340" spans="1:14" ht="11.25" customHeight="1" x14ac:dyDescent="0.2">
      <c r="A340" s="143" t="s">
        <v>114</v>
      </c>
      <c r="B340" s="187">
        <f>SUM(C340:F340)</f>
        <v>0</v>
      </c>
      <c r="C340" s="187"/>
      <c r="D340" s="187"/>
      <c r="E340" s="187"/>
      <c r="F340" s="187"/>
      <c r="G340" s="52"/>
      <c r="H340" s="53"/>
      <c r="I340" s="8"/>
      <c r="J340" s="78"/>
      <c r="K340" s="96"/>
      <c r="N340" s="78"/>
    </row>
    <row r="341" spans="1:14" ht="11.25" customHeight="1" x14ac:dyDescent="0.2">
      <c r="A341" s="18" t="s">
        <v>113</v>
      </c>
      <c r="B341" s="82">
        <f>SUM(C341:F341)</f>
        <v>175</v>
      </c>
      <c r="C341" s="82"/>
      <c r="D341" s="82"/>
      <c r="E341" s="82"/>
      <c r="F341" s="82">
        <v>175</v>
      </c>
      <c r="G341" s="52"/>
      <c r="H341" s="53"/>
      <c r="I341" s="8"/>
      <c r="J341" s="78"/>
      <c r="K341" s="96"/>
      <c r="N341" s="78"/>
    </row>
    <row r="342" spans="1:14" ht="12" customHeight="1" x14ac:dyDescent="0.2">
      <c r="A342" s="212" t="s">
        <v>74</v>
      </c>
      <c r="B342" s="213"/>
      <c r="C342" s="213"/>
      <c r="D342" s="213"/>
      <c r="E342" s="213"/>
      <c r="F342" s="213"/>
      <c r="G342" s="52"/>
      <c r="H342" s="53"/>
      <c r="I342" s="8"/>
      <c r="J342" s="78"/>
      <c r="K342" s="96"/>
      <c r="N342" s="78"/>
    </row>
    <row r="343" spans="1:14" ht="11.25" customHeight="1" x14ac:dyDescent="0.2">
      <c r="A343" s="17" t="s">
        <v>114</v>
      </c>
      <c r="B343" s="80">
        <f>SUM(C343:F343)</f>
        <v>60</v>
      </c>
      <c r="C343" s="80"/>
      <c r="D343" s="80"/>
      <c r="E343" s="80"/>
      <c r="F343" s="80">
        <v>60</v>
      </c>
      <c r="G343" s="52"/>
      <c r="H343" s="53"/>
      <c r="I343" s="8"/>
      <c r="J343" s="78">
        <f>(B343*100/B344)-100</f>
        <v>0</v>
      </c>
      <c r="K343" s="96"/>
      <c r="N343" s="78"/>
    </row>
    <row r="344" spans="1:14" ht="11.25" customHeight="1" x14ac:dyDescent="0.2">
      <c r="A344" s="18" t="s">
        <v>113</v>
      </c>
      <c r="B344" s="82">
        <f>SUM(C344:F344)</f>
        <v>60</v>
      </c>
      <c r="C344" s="82"/>
      <c r="D344" s="82"/>
      <c r="E344" s="82"/>
      <c r="F344" s="82">
        <v>60</v>
      </c>
      <c r="G344" s="52"/>
      <c r="H344" s="53"/>
      <c r="I344" s="8"/>
      <c r="J344" s="78"/>
      <c r="K344" s="96"/>
      <c r="N344" s="78"/>
    </row>
    <row r="345" spans="1:14" ht="11.25" customHeight="1" x14ac:dyDescent="0.2">
      <c r="A345" s="30"/>
      <c r="B345" s="167"/>
      <c r="C345" s="167"/>
      <c r="D345" s="167"/>
      <c r="E345" s="167"/>
      <c r="F345" s="167"/>
      <c r="G345" s="52"/>
      <c r="H345" s="53"/>
      <c r="I345" s="8"/>
      <c r="J345" s="78"/>
      <c r="K345" s="96"/>
      <c r="N345" s="78"/>
    </row>
    <row r="346" spans="1:14" ht="12" customHeight="1" x14ac:dyDescent="0.2">
      <c r="A346" s="212" t="s">
        <v>98</v>
      </c>
      <c r="B346" s="213"/>
      <c r="C346" s="213"/>
      <c r="D346" s="213"/>
      <c r="E346" s="213"/>
      <c r="F346" s="213"/>
      <c r="G346" s="52"/>
      <c r="H346" s="53"/>
      <c r="I346" s="8"/>
      <c r="J346" s="78"/>
      <c r="K346" s="96"/>
      <c r="N346" s="78"/>
    </row>
    <row r="347" spans="1:14" ht="11.25" customHeight="1" x14ac:dyDescent="0.2">
      <c r="A347" s="143" t="s">
        <v>114</v>
      </c>
      <c r="B347" s="187">
        <f>SUM(C347:F347)</f>
        <v>0</v>
      </c>
      <c r="C347" s="187"/>
      <c r="D347" s="187"/>
      <c r="E347" s="187"/>
      <c r="F347" s="187"/>
      <c r="G347" s="52"/>
      <c r="H347" s="53"/>
      <c r="I347" s="8"/>
      <c r="J347" s="78"/>
      <c r="K347" s="96"/>
      <c r="N347" s="78"/>
    </row>
    <row r="348" spans="1:14" ht="11.25" customHeight="1" x14ac:dyDescent="0.2">
      <c r="A348" s="18" t="s">
        <v>113</v>
      </c>
      <c r="B348" s="82">
        <f>SUM(C348:F348)</f>
        <v>55</v>
      </c>
      <c r="C348" s="82"/>
      <c r="D348" s="82"/>
      <c r="E348" s="82"/>
      <c r="F348" s="82">
        <v>55</v>
      </c>
      <c r="G348" s="52"/>
      <c r="H348" s="53"/>
      <c r="I348" s="8"/>
      <c r="J348" s="78"/>
      <c r="K348" s="96"/>
      <c r="N348" s="78"/>
    </row>
    <row r="349" spans="1:14" ht="11.25" customHeight="1" x14ac:dyDescent="0.2">
      <c r="A349" s="30"/>
      <c r="B349" s="123"/>
      <c r="C349" s="123"/>
      <c r="D349" s="123"/>
      <c r="E349" s="123"/>
      <c r="F349" s="123"/>
      <c r="G349" s="52"/>
      <c r="H349" s="53"/>
      <c r="I349" s="8"/>
      <c r="J349" s="78"/>
      <c r="K349" s="96"/>
      <c r="N349" s="78"/>
    </row>
    <row r="350" spans="1:14" ht="12.75" customHeight="1" x14ac:dyDescent="0.2">
      <c r="A350" s="212" t="s">
        <v>63</v>
      </c>
      <c r="B350" s="213"/>
      <c r="C350" s="213"/>
      <c r="D350" s="213"/>
      <c r="E350" s="213"/>
      <c r="F350" s="213"/>
      <c r="G350" s="52"/>
      <c r="H350" s="53"/>
      <c r="I350" s="8"/>
      <c r="J350" s="78"/>
      <c r="K350" s="96"/>
      <c r="N350" s="78"/>
    </row>
    <row r="351" spans="1:14" ht="12" customHeight="1" x14ac:dyDescent="0.2">
      <c r="A351" s="17" t="s">
        <v>114</v>
      </c>
      <c r="B351" s="80">
        <f>SUM(C351:F351)</f>
        <v>0</v>
      </c>
      <c r="C351" s="80"/>
      <c r="D351" s="80"/>
      <c r="E351" s="80"/>
      <c r="F351" s="80"/>
      <c r="G351" s="52"/>
      <c r="H351" s="53"/>
      <c r="I351" s="8"/>
      <c r="J351" s="78"/>
      <c r="K351" s="96"/>
      <c r="N351" s="78"/>
    </row>
    <row r="352" spans="1:14" ht="12.75" customHeight="1" x14ac:dyDescent="0.2">
      <c r="A352" s="142" t="s">
        <v>113</v>
      </c>
      <c r="B352" s="147">
        <f>SUM(C352:F352)</f>
        <v>0</v>
      </c>
      <c r="C352" s="147"/>
      <c r="D352" s="147"/>
      <c r="E352" s="147"/>
      <c r="F352" s="147"/>
      <c r="G352" s="52"/>
      <c r="H352" s="53"/>
      <c r="I352" s="8"/>
      <c r="J352" s="78"/>
      <c r="K352" s="96"/>
      <c r="N352" s="78"/>
    </row>
    <row r="353" spans="1:17" ht="10.5" customHeight="1" x14ac:dyDescent="0.2">
      <c r="A353" s="220"/>
      <c r="B353" s="221"/>
      <c r="C353" s="221"/>
      <c r="D353" s="221"/>
      <c r="E353" s="221"/>
      <c r="F353" s="221"/>
      <c r="G353" s="52"/>
      <c r="H353" s="53"/>
      <c r="I353" s="8"/>
      <c r="J353" s="78"/>
      <c r="K353" s="96"/>
      <c r="N353" s="78"/>
    </row>
    <row r="354" spans="1:17" ht="15" customHeight="1" thickBot="1" x14ac:dyDescent="0.25">
      <c r="A354" s="212" t="s">
        <v>101</v>
      </c>
      <c r="B354" s="213"/>
      <c r="C354" s="213"/>
      <c r="D354" s="213"/>
      <c r="E354" s="213"/>
      <c r="F354" s="213"/>
      <c r="G354" s="52"/>
      <c r="H354" s="53"/>
      <c r="I354" s="8"/>
      <c r="J354" s="78"/>
      <c r="K354" s="96"/>
      <c r="N354" s="78"/>
    </row>
    <row r="355" spans="1:17" ht="11.25" customHeight="1" thickBot="1" x14ac:dyDescent="0.25">
      <c r="A355" s="17" t="s">
        <v>114</v>
      </c>
      <c r="B355" s="80">
        <f>SUM(C355:F355)</f>
        <v>33</v>
      </c>
      <c r="C355" s="80"/>
      <c r="D355" s="80"/>
      <c r="E355" s="80"/>
      <c r="F355" s="80">
        <v>33</v>
      </c>
      <c r="G355" s="42"/>
      <c r="H355" s="43"/>
      <c r="I355" s="5"/>
      <c r="J355" s="78">
        <f>(B355*100/B356)-100</f>
        <v>0</v>
      </c>
      <c r="K355" s="96"/>
      <c r="N355" s="78"/>
    </row>
    <row r="356" spans="1:17" ht="11.25" customHeight="1" x14ac:dyDescent="0.2">
      <c r="A356" s="18" t="s">
        <v>113</v>
      </c>
      <c r="B356" s="82">
        <f>SUM(C356:F356)</f>
        <v>33</v>
      </c>
      <c r="C356" s="82"/>
      <c r="D356" s="82"/>
      <c r="E356" s="82"/>
      <c r="F356" s="82">
        <v>33</v>
      </c>
      <c r="G356" s="56"/>
      <c r="H356" s="50"/>
      <c r="I356" s="7"/>
      <c r="J356" s="78"/>
      <c r="K356" s="96"/>
      <c r="N356" s="78"/>
    </row>
    <row r="357" spans="1:17" ht="11.25" customHeight="1" thickBot="1" x14ac:dyDescent="0.25">
      <c r="A357" s="220"/>
      <c r="B357" s="221"/>
      <c r="C357" s="221"/>
      <c r="D357" s="221"/>
      <c r="E357" s="221"/>
      <c r="F357" s="221"/>
      <c r="G357" s="57"/>
      <c r="H357" s="50"/>
      <c r="I357" s="7"/>
      <c r="J357" s="78"/>
      <c r="K357" s="96"/>
      <c r="N357" s="78"/>
    </row>
    <row r="358" spans="1:17" ht="13.5" customHeight="1" thickBot="1" x14ac:dyDescent="0.25">
      <c r="A358" s="212" t="s">
        <v>65</v>
      </c>
      <c r="B358" s="213"/>
      <c r="C358" s="213"/>
      <c r="D358" s="213"/>
      <c r="E358" s="213"/>
      <c r="F358" s="213"/>
      <c r="G358" s="136"/>
      <c r="H358" s="50"/>
      <c r="I358" s="7"/>
      <c r="J358" s="78"/>
      <c r="K358" s="96"/>
      <c r="N358" s="78"/>
    </row>
    <row r="359" spans="1:17" ht="11.25" customHeight="1" thickBot="1" x14ac:dyDescent="0.25">
      <c r="A359" s="17" t="s">
        <v>114</v>
      </c>
      <c r="B359" s="80">
        <f>SUM(C359:F359)</f>
        <v>25.1</v>
      </c>
      <c r="C359" s="80"/>
      <c r="D359" s="80"/>
      <c r="E359" s="80"/>
      <c r="F359" s="80">
        <v>25.1</v>
      </c>
      <c r="G359" s="58"/>
      <c r="H359" s="59"/>
      <c r="I359" s="9"/>
      <c r="J359" s="78">
        <f>(B359*100/B360)-100</f>
        <v>-28.285714285714292</v>
      </c>
      <c r="K359" s="96"/>
      <c r="N359" s="78"/>
    </row>
    <row r="360" spans="1:17" ht="11.25" customHeight="1" x14ac:dyDescent="0.2">
      <c r="A360" s="18" t="s">
        <v>113</v>
      </c>
      <c r="B360" s="82">
        <f>SUM(C360:F360)</f>
        <v>35</v>
      </c>
      <c r="C360" s="82"/>
      <c r="D360" s="82"/>
      <c r="E360" s="82"/>
      <c r="F360" s="82">
        <v>35</v>
      </c>
      <c r="H360" s="16"/>
      <c r="I360" s="2"/>
      <c r="J360" s="78"/>
      <c r="K360" s="96"/>
      <c r="N360" s="78"/>
    </row>
    <row r="361" spans="1:17" ht="11.25" customHeight="1" thickBot="1" x14ac:dyDescent="0.25">
      <c r="A361" s="41"/>
      <c r="B361" s="89"/>
      <c r="C361" s="89"/>
      <c r="D361" s="89"/>
      <c r="E361" s="89"/>
      <c r="F361" s="89"/>
      <c r="H361" s="16"/>
      <c r="I361" s="2"/>
      <c r="J361" s="78"/>
      <c r="K361" s="96"/>
      <c r="N361" s="78"/>
    </row>
    <row r="362" spans="1:17" ht="13.5" customHeight="1" thickBot="1" x14ac:dyDescent="0.25">
      <c r="A362" s="252" t="s">
        <v>123</v>
      </c>
      <c r="B362" s="253"/>
      <c r="C362" s="253"/>
      <c r="D362" s="253"/>
      <c r="E362" s="253"/>
      <c r="F362" s="253"/>
      <c r="H362" s="16"/>
      <c r="I362" s="2"/>
      <c r="J362" s="78"/>
      <c r="K362" s="96"/>
      <c r="N362" s="78"/>
    </row>
    <row r="363" spans="1:17" ht="13.5" customHeight="1" x14ac:dyDescent="0.2">
      <c r="A363" s="35" t="s">
        <v>114</v>
      </c>
      <c r="B363" s="90">
        <f>SUM(C363:F363)</f>
        <v>2594.7999999999997</v>
      </c>
      <c r="C363" s="90">
        <f t="shared" ref="C363:F364" si="8">SUM(C297+C301+C305+C309+C313+C317+C321+C325+C329+C333+C337+C340+C343+C347+C351+C355+C359)</f>
        <v>1970.3999999999999</v>
      </c>
      <c r="D363" s="90">
        <f t="shared" si="8"/>
        <v>28.7</v>
      </c>
      <c r="E363" s="90">
        <f t="shared" si="8"/>
        <v>3</v>
      </c>
      <c r="F363" s="194">
        <f t="shared" si="8"/>
        <v>592.69999999999993</v>
      </c>
      <c r="H363" s="16"/>
      <c r="I363" s="2"/>
      <c r="J363" s="78">
        <f>(B363*100/B364)-100</f>
        <v>4.1753653444676218</v>
      </c>
      <c r="K363" s="96"/>
      <c r="N363" s="78"/>
    </row>
    <row r="364" spans="1:17" ht="15" customHeight="1" thickBot="1" x14ac:dyDescent="0.25">
      <c r="A364" s="37" t="s">
        <v>113</v>
      </c>
      <c r="B364" s="91">
        <f>SUM(C364:F364)</f>
        <v>2490.8000000000002</v>
      </c>
      <c r="C364" s="91">
        <f t="shared" si="8"/>
        <v>1698</v>
      </c>
      <c r="D364" s="91">
        <f t="shared" si="8"/>
        <v>24.7</v>
      </c>
      <c r="E364" s="91">
        <f t="shared" si="8"/>
        <v>6.6</v>
      </c>
      <c r="F364" s="195">
        <f t="shared" si="8"/>
        <v>761.5</v>
      </c>
      <c r="H364" s="16"/>
      <c r="I364" s="2"/>
      <c r="J364" s="78"/>
      <c r="K364" s="96"/>
      <c r="N364" s="78"/>
    </row>
    <row r="365" spans="1:17" ht="15" customHeight="1" x14ac:dyDescent="0.2">
      <c r="A365" s="47"/>
      <c r="B365" s="104"/>
      <c r="C365" s="104"/>
      <c r="D365" s="104"/>
      <c r="E365" s="104"/>
      <c r="F365" s="104"/>
      <c r="H365" s="16"/>
      <c r="I365" s="2"/>
      <c r="J365" s="78"/>
      <c r="K365" s="96"/>
      <c r="N365" s="78"/>
    </row>
    <row r="366" spans="1:17" ht="17.25" customHeight="1" thickBot="1" x14ac:dyDescent="0.25">
      <c r="A366" s="47"/>
      <c r="B366" s="104"/>
      <c r="C366" s="104"/>
      <c r="D366" s="104"/>
      <c r="E366" s="104"/>
      <c r="F366" s="104"/>
      <c r="H366" s="16"/>
      <c r="I366" s="3"/>
      <c r="J366" s="78"/>
      <c r="K366" s="190"/>
      <c r="N366" s="78"/>
    </row>
    <row r="367" spans="1:17" ht="13.5" customHeight="1" thickBot="1" x14ac:dyDescent="0.25">
      <c r="A367" s="218" t="s">
        <v>33</v>
      </c>
      <c r="B367" s="219"/>
      <c r="C367" s="219"/>
      <c r="D367" s="219"/>
      <c r="E367" s="219"/>
      <c r="F367" s="219"/>
      <c r="H367" s="16"/>
      <c r="I367" s="2"/>
      <c r="J367" s="78"/>
      <c r="K367" s="151"/>
      <c r="N367" s="78"/>
      <c r="O367" s="8"/>
    </row>
    <row r="368" spans="1:17" ht="11.25" customHeight="1" x14ac:dyDescent="0.2">
      <c r="A368" s="216"/>
      <c r="B368" s="233" t="s">
        <v>0</v>
      </c>
      <c r="C368" s="228" t="s">
        <v>2</v>
      </c>
      <c r="D368" s="229"/>
      <c r="E368" s="229"/>
      <c r="F368" s="230"/>
      <c r="H368" s="16"/>
      <c r="I368" s="2"/>
      <c r="J368" s="78"/>
      <c r="K368" s="96"/>
      <c r="N368" s="78"/>
      <c r="O368" s="2"/>
      <c r="P368" s="78"/>
      <c r="Q368" s="78"/>
    </row>
    <row r="369" spans="1:22" ht="28.5" customHeight="1" thickBot="1" x14ac:dyDescent="0.25">
      <c r="A369" s="217"/>
      <c r="B369" s="234"/>
      <c r="C369" s="64" t="s">
        <v>94</v>
      </c>
      <c r="D369" s="64" t="s">
        <v>93</v>
      </c>
      <c r="E369" s="64" t="s">
        <v>102</v>
      </c>
      <c r="F369" s="64" t="s">
        <v>1</v>
      </c>
      <c r="H369" s="16"/>
      <c r="I369" s="2"/>
      <c r="J369" s="78"/>
      <c r="K369" s="99"/>
      <c r="L369" s="78"/>
      <c r="M369" s="78"/>
      <c r="N369" s="78"/>
      <c r="O369" s="2"/>
    </row>
    <row r="370" spans="1:22" ht="11.25" customHeight="1" x14ac:dyDescent="0.2">
      <c r="A370" s="242" t="s">
        <v>105</v>
      </c>
      <c r="B370" s="243"/>
      <c r="C370" s="243"/>
      <c r="D370" s="243"/>
      <c r="E370" s="243"/>
      <c r="F370" s="243"/>
      <c r="H370" s="16"/>
      <c r="I370" s="2"/>
      <c r="J370" s="78"/>
      <c r="K370" s="96"/>
      <c r="N370" s="78"/>
    </row>
    <row r="371" spans="1:22" ht="11.25" customHeight="1" x14ac:dyDescent="0.2">
      <c r="A371" s="17" t="s">
        <v>114</v>
      </c>
      <c r="B371" s="80">
        <f>SUM(C371:F371)</f>
        <v>783</v>
      </c>
      <c r="C371" s="80"/>
      <c r="D371" s="80"/>
      <c r="E371" s="80"/>
      <c r="F371" s="80">
        <v>783</v>
      </c>
      <c r="H371" s="16"/>
      <c r="I371" s="2"/>
      <c r="J371" s="78">
        <f>(B371*100/B372)-100</f>
        <v>35.093167701863337</v>
      </c>
      <c r="K371" s="96"/>
      <c r="N371" s="78"/>
      <c r="Q371" s="78"/>
    </row>
    <row r="372" spans="1:22" ht="11.25" customHeight="1" x14ac:dyDescent="0.2">
      <c r="A372" s="18" t="s">
        <v>113</v>
      </c>
      <c r="B372" s="82">
        <f>SUM(C372:F372)</f>
        <v>579.6</v>
      </c>
      <c r="C372" s="82"/>
      <c r="D372" s="82"/>
      <c r="E372" s="82"/>
      <c r="F372" s="82">
        <v>579.6</v>
      </c>
      <c r="H372" s="16"/>
      <c r="I372" s="2"/>
      <c r="J372" s="78"/>
      <c r="K372" s="96"/>
      <c r="N372" s="78"/>
      <c r="P372" s="78"/>
      <c r="Q372" s="78"/>
      <c r="R372" s="78"/>
      <c r="S372" s="78"/>
      <c r="T372" s="78"/>
      <c r="U372" s="78"/>
      <c r="V372" s="78"/>
    </row>
    <row r="373" spans="1:22" ht="11.25" customHeight="1" x14ac:dyDescent="0.2">
      <c r="A373" s="220"/>
      <c r="B373" s="221"/>
      <c r="C373" s="221"/>
      <c r="D373" s="221"/>
      <c r="E373" s="221"/>
      <c r="F373" s="221"/>
      <c r="H373" s="16"/>
      <c r="I373" s="2"/>
      <c r="J373" s="78"/>
      <c r="K373" s="96"/>
      <c r="N373" s="78"/>
    </row>
    <row r="374" spans="1:22" ht="11.25" customHeight="1" x14ac:dyDescent="0.2">
      <c r="A374" s="214" t="s">
        <v>3</v>
      </c>
      <c r="B374" s="215"/>
      <c r="C374" s="215"/>
      <c r="D374" s="215"/>
      <c r="E374" s="215"/>
      <c r="F374" s="215"/>
      <c r="H374" s="16"/>
      <c r="I374" s="2"/>
      <c r="J374" s="78"/>
      <c r="K374" s="96"/>
      <c r="N374" s="78"/>
    </row>
    <row r="375" spans="1:22" ht="11.25" customHeight="1" x14ac:dyDescent="0.2">
      <c r="A375" s="17" t="s">
        <v>114</v>
      </c>
      <c r="B375" s="79">
        <f>SUM(C375:F375)</f>
        <v>42.6</v>
      </c>
      <c r="C375" s="80"/>
      <c r="D375" s="80"/>
      <c r="E375" s="80"/>
      <c r="F375" s="80">
        <v>42.6</v>
      </c>
      <c r="H375" s="16"/>
      <c r="I375" s="2"/>
      <c r="J375" s="78">
        <f>(B375*100/B376)-100</f>
        <v>17.355371900826455</v>
      </c>
      <c r="K375" s="96"/>
      <c r="N375" s="78"/>
    </row>
    <row r="376" spans="1:22" ht="11.25" customHeight="1" x14ac:dyDescent="0.2">
      <c r="A376" s="18" t="s">
        <v>113</v>
      </c>
      <c r="B376" s="81">
        <f>SUM(C376:F376)</f>
        <v>36.299999999999997</v>
      </c>
      <c r="C376" s="82"/>
      <c r="D376" s="82"/>
      <c r="E376" s="82"/>
      <c r="F376" s="82">
        <v>36.299999999999997</v>
      </c>
      <c r="H376" s="16"/>
      <c r="I376" s="2"/>
      <c r="J376" s="78"/>
      <c r="K376" s="96"/>
      <c r="N376" s="78"/>
    </row>
    <row r="377" spans="1:22" ht="11.25" customHeight="1" x14ac:dyDescent="0.2">
      <c r="A377" s="220"/>
      <c r="B377" s="221"/>
      <c r="C377" s="221"/>
      <c r="D377" s="221"/>
      <c r="E377" s="221"/>
      <c r="F377" s="221"/>
      <c r="H377" s="16"/>
      <c r="I377" s="2"/>
      <c r="J377" s="78"/>
      <c r="K377" s="96"/>
      <c r="N377" s="78"/>
    </row>
    <row r="378" spans="1:22" ht="11.25" customHeight="1" x14ac:dyDescent="0.2">
      <c r="A378" s="214" t="s">
        <v>4</v>
      </c>
      <c r="B378" s="215"/>
      <c r="C378" s="215"/>
      <c r="D378" s="215"/>
      <c r="E378" s="215"/>
      <c r="F378" s="215"/>
      <c r="H378" s="16"/>
      <c r="I378" s="2"/>
      <c r="J378" s="78"/>
      <c r="K378" s="96"/>
      <c r="M378" s="69"/>
      <c r="N378" s="78"/>
    </row>
    <row r="379" spans="1:22" ht="11.25" customHeight="1" x14ac:dyDescent="0.2">
      <c r="A379" s="17" t="s">
        <v>114</v>
      </c>
      <c r="B379" s="79">
        <f>SUM(C379:F379)</f>
        <v>38.799999999999997</v>
      </c>
      <c r="C379" s="80"/>
      <c r="D379" s="80"/>
      <c r="E379" s="80"/>
      <c r="F379" s="80">
        <v>38.799999999999997</v>
      </c>
      <c r="H379" s="16"/>
      <c r="I379" s="2"/>
      <c r="J379" s="78">
        <f>(B379*100/B380)-100</f>
        <v>10.227272727272705</v>
      </c>
      <c r="K379" s="96"/>
      <c r="N379" s="78"/>
    </row>
    <row r="380" spans="1:22" ht="11.25" customHeight="1" x14ac:dyDescent="0.2">
      <c r="A380" s="18" t="s">
        <v>113</v>
      </c>
      <c r="B380" s="81">
        <f>SUM(C380:F380)</f>
        <v>35.200000000000003</v>
      </c>
      <c r="C380" s="82"/>
      <c r="D380" s="82"/>
      <c r="E380" s="82"/>
      <c r="F380" s="82">
        <v>35.200000000000003</v>
      </c>
      <c r="H380" s="16"/>
      <c r="I380" s="2"/>
      <c r="J380" s="78"/>
      <c r="K380" s="96"/>
      <c r="N380" s="78"/>
    </row>
    <row r="381" spans="1:22" ht="11.25" customHeight="1" x14ac:dyDescent="0.2">
      <c r="A381" s="220"/>
      <c r="B381" s="221"/>
      <c r="C381" s="221"/>
      <c r="D381" s="221"/>
      <c r="E381" s="221"/>
      <c r="F381" s="221"/>
      <c r="H381" s="16"/>
      <c r="I381" s="2"/>
      <c r="J381" s="78"/>
      <c r="K381" s="96"/>
      <c r="N381" s="78"/>
    </row>
    <row r="382" spans="1:22" ht="11.25" customHeight="1" x14ac:dyDescent="0.2">
      <c r="A382" s="214" t="s">
        <v>5</v>
      </c>
      <c r="B382" s="215"/>
      <c r="C382" s="215"/>
      <c r="D382" s="215"/>
      <c r="E382" s="215"/>
      <c r="F382" s="215"/>
      <c r="G382" s="60"/>
      <c r="H382" s="16"/>
      <c r="I382" s="2"/>
      <c r="J382" s="78"/>
      <c r="K382" s="96"/>
      <c r="N382" s="78"/>
    </row>
    <row r="383" spans="1:22" ht="11.25" customHeight="1" x14ac:dyDescent="0.2">
      <c r="A383" s="17" t="s">
        <v>114</v>
      </c>
      <c r="B383" s="79">
        <f>SUM(C383:F383)</f>
        <v>34.5</v>
      </c>
      <c r="C383" s="80"/>
      <c r="D383" s="80"/>
      <c r="E383" s="80"/>
      <c r="F383" s="80">
        <v>34.5</v>
      </c>
      <c r="H383" s="16"/>
      <c r="I383" s="2"/>
      <c r="J383" s="78">
        <f>(B383*100/B384)-100</f>
        <v>7.1428571428571388</v>
      </c>
      <c r="K383" s="96"/>
      <c r="N383" s="78"/>
    </row>
    <row r="384" spans="1:22" ht="11.25" customHeight="1" x14ac:dyDescent="0.2">
      <c r="A384" s="18" t="s">
        <v>113</v>
      </c>
      <c r="B384" s="81">
        <f>SUM(C384:F384)</f>
        <v>32.200000000000003</v>
      </c>
      <c r="C384" s="82"/>
      <c r="D384" s="82"/>
      <c r="E384" s="82"/>
      <c r="F384" s="82">
        <v>32.200000000000003</v>
      </c>
      <c r="H384" s="16"/>
      <c r="I384" s="2"/>
      <c r="J384" s="78"/>
      <c r="K384" s="96"/>
      <c r="N384" s="78"/>
    </row>
    <row r="385" spans="1:14" ht="11.25" customHeight="1" x14ac:dyDescent="0.2">
      <c r="A385" s="220"/>
      <c r="B385" s="221"/>
      <c r="C385" s="221"/>
      <c r="D385" s="221"/>
      <c r="E385" s="221"/>
      <c r="F385" s="221"/>
      <c r="H385" s="16"/>
      <c r="I385" s="2"/>
      <c r="J385" s="78"/>
      <c r="K385" s="96"/>
      <c r="N385" s="78"/>
    </row>
    <row r="386" spans="1:14" ht="11.25" customHeight="1" x14ac:dyDescent="0.2">
      <c r="A386" s="214" t="s">
        <v>6</v>
      </c>
      <c r="B386" s="215"/>
      <c r="C386" s="215"/>
      <c r="D386" s="215"/>
      <c r="E386" s="215"/>
      <c r="F386" s="215"/>
      <c r="H386" s="16"/>
      <c r="I386" s="2"/>
      <c r="J386" s="78"/>
      <c r="K386" s="96"/>
      <c r="N386" s="78"/>
    </row>
    <row r="387" spans="1:14" ht="11.25" customHeight="1" x14ac:dyDescent="0.2">
      <c r="A387" s="17" t="s">
        <v>114</v>
      </c>
      <c r="B387" s="79">
        <f>SUM(C387:F387)</f>
        <v>56.4</v>
      </c>
      <c r="C387" s="80"/>
      <c r="D387" s="80"/>
      <c r="E387" s="80"/>
      <c r="F387" s="80">
        <v>56.4</v>
      </c>
      <c r="H387" s="16"/>
      <c r="I387" s="2"/>
      <c r="J387" s="78">
        <f>(B387*100/B388)-100</f>
        <v>21.290322580645167</v>
      </c>
      <c r="K387" s="96"/>
      <c r="N387" s="78"/>
    </row>
    <row r="388" spans="1:14" ht="11.25" customHeight="1" x14ac:dyDescent="0.2">
      <c r="A388" s="18" t="s">
        <v>113</v>
      </c>
      <c r="B388" s="81">
        <f>SUM(C388:F388)</f>
        <v>46.5</v>
      </c>
      <c r="C388" s="82"/>
      <c r="D388" s="82"/>
      <c r="E388" s="82"/>
      <c r="F388" s="82">
        <v>46.5</v>
      </c>
      <c r="H388" s="16"/>
      <c r="I388" s="2"/>
      <c r="J388" s="78"/>
      <c r="K388" s="96"/>
      <c r="N388" s="78"/>
    </row>
    <row r="389" spans="1:14" ht="11.25" customHeight="1" x14ac:dyDescent="0.2">
      <c r="A389" s="220"/>
      <c r="B389" s="221"/>
      <c r="C389" s="221"/>
      <c r="D389" s="221"/>
      <c r="E389" s="221"/>
      <c r="F389" s="221"/>
      <c r="H389" s="16"/>
      <c r="I389" s="2"/>
      <c r="J389" s="78"/>
      <c r="K389" s="96"/>
      <c r="N389" s="78"/>
    </row>
    <row r="390" spans="1:14" ht="11.25" customHeight="1" x14ac:dyDescent="0.2">
      <c r="A390" s="214" t="s">
        <v>7</v>
      </c>
      <c r="B390" s="215"/>
      <c r="C390" s="215"/>
      <c r="D390" s="215"/>
      <c r="E390" s="215"/>
      <c r="F390" s="215"/>
      <c r="H390" s="16"/>
      <c r="I390" s="2"/>
      <c r="J390" s="78"/>
      <c r="K390" s="96"/>
      <c r="N390" s="78"/>
    </row>
    <row r="391" spans="1:14" ht="11.25" customHeight="1" x14ac:dyDescent="0.2">
      <c r="A391" s="17" t="s">
        <v>114</v>
      </c>
      <c r="B391" s="79">
        <f>SUM(C391:F391)</f>
        <v>40.9</v>
      </c>
      <c r="C391" s="80"/>
      <c r="D391" s="80"/>
      <c r="E391" s="80"/>
      <c r="F391" s="80">
        <v>40.9</v>
      </c>
      <c r="H391" s="16"/>
      <c r="I391" s="2"/>
      <c r="J391" s="78">
        <f>(B391*100/B392)-100</f>
        <v>11.444141689373282</v>
      </c>
      <c r="K391" s="96"/>
      <c r="N391" s="78"/>
    </row>
    <row r="392" spans="1:14" ht="11.25" customHeight="1" x14ac:dyDescent="0.2">
      <c r="A392" s="18" t="s">
        <v>113</v>
      </c>
      <c r="B392" s="81">
        <f>SUM(C392:F392)</f>
        <v>36.700000000000003</v>
      </c>
      <c r="C392" s="82"/>
      <c r="D392" s="82"/>
      <c r="E392" s="82"/>
      <c r="F392" s="82">
        <v>36.700000000000003</v>
      </c>
      <c r="H392" s="16"/>
      <c r="I392" s="2"/>
      <c r="J392" s="78"/>
      <c r="K392" s="96"/>
      <c r="N392" s="78"/>
    </row>
    <row r="393" spans="1:14" ht="11.25" customHeight="1" x14ac:dyDescent="0.2">
      <c r="A393" s="30"/>
      <c r="B393" s="122"/>
      <c r="C393" s="123"/>
      <c r="D393" s="123"/>
      <c r="E393" s="123"/>
      <c r="F393" s="123"/>
      <c r="H393" s="16"/>
      <c r="I393" s="2"/>
      <c r="J393" s="78"/>
      <c r="K393" s="96"/>
      <c r="N393" s="78"/>
    </row>
    <row r="394" spans="1:14" ht="11.25" customHeight="1" x14ac:dyDescent="0.2">
      <c r="A394" s="212" t="s">
        <v>72</v>
      </c>
      <c r="B394" s="213"/>
      <c r="C394" s="213"/>
      <c r="D394" s="213"/>
      <c r="E394" s="213"/>
      <c r="F394" s="213"/>
      <c r="H394" s="16"/>
      <c r="I394" s="2"/>
      <c r="J394" s="78"/>
      <c r="K394" s="96"/>
      <c r="N394" s="78"/>
    </row>
    <row r="395" spans="1:14" ht="11.25" customHeight="1" x14ac:dyDescent="0.2">
      <c r="A395" s="17" t="s">
        <v>114</v>
      </c>
      <c r="B395" s="80">
        <f>SUM(C395:F395)</f>
        <v>48.6</v>
      </c>
      <c r="C395" s="80"/>
      <c r="D395" s="80"/>
      <c r="E395" s="80"/>
      <c r="F395" s="80">
        <v>48.6</v>
      </c>
      <c r="H395" s="16"/>
      <c r="I395" s="2"/>
      <c r="J395" s="78">
        <f>(B395*100/B396)-100</f>
        <v>11.467889908256879</v>
      </c>
      <c r="K395" s="96"/>
      <c r="N395" s="78"/>
    </row>
    <row r="396" spans="1:14" ht="11.25" customHeight="1" x14ac:dyDescent="0.2">
      <c r="A396" s="18" t="s">
        <v>113</v>
      </c>
      <c r="B396" s="82">
        <f>SUM(C396:F396)</f>
        <v>43.6</v>
      </c>
      <c r="C396" s="82"/>
      <c r="D396" s="82"/>
      <c r="E396" s="82"/>
      <c r="F396" s="82">
        <v>43.6</v>
      </c>
      <c r="H396" s="16"/>
      <c r="I396" s="2"/>
      <c r="J396" s="78"/>
      <c r="K396" s="96"/>
      <c r="N396" s="78"/>
    </row>
    <row r="397" spans="1:14" ht="11.25" customHeight="1" x14ac:dyDescent="0.2">
      <c r="A397" s="231" t="s">
        <v>91</v>
      </c>
      <c r="B397" s="232"/>
      <c r="C397" s="232"/>
      <c r="D397" s="232"/>
      <c r="E397" s="232"/>
      <c r="F397" s="232"/>
      <c r="H397" s="16"/>
      <c r="I397" s="2"/>
      <c r="J397" s="78"/>
      <c r="K397" s="96"/>
      <c r="N397" s="78"/>
    </row>
    <row r="398" spans="1:14" ht="11.25" customHeight="1" x14ac:dyDescent="0.2">
      <c r="A398" s="214" t="s">
        <v>8</v>
      </c>
      <c r="B398" s="215"/>
      <c r="C398" s="215"/>
      <c r="D398" s="215"/>
      <c r="E398" s="215"/>
      <c r="F398" s="215"/>
      <c r="H398" s="16"/>
      <c r="I398" s="2"/>
      <c r="J398" s="78"/>
      <c r="K398" s="96"/>
      <c r="N398" s="78"/>
    </row>
    <row r="399" spans="1:14" ht="11.25" customHeight="1" x14ac:dyDescent="0.2">
      <c r="A399" s="17" t="s">
        <v>114</v>
      </c>
      <c r="B399" s="79">
        <f>SUM(C399:F399)</f>
        <v>44.1</v>
      </c>
      <c r="C399" s="80"/>
      <c r="D399" s="80"/>
      <c r="E399" s="80"/>
      <c r="F399" s="80">
        <v>44.1</v>
      </c>
      <c r="H399" s="16"/>
      <c r="I399" s="2"/>
      <c r="J399" s="78">
        <f>(B399*100/B400)-100</f>
        <v>13.367609254498717</v>
      </c>
      <c r="K399" s="96"/>
      <c r="N399" s="78"/>
    </row>
    <row r="400" spans="1:14" ht="11.25" customHeight="1" x14ac:dyDescent="0.2">
      <c r="A400" s="18" t="s">
        <v>113</v>
      </c>
      <c r="B400" s="81">
        <f>SUM(C400:F400)</f>
        <v>38.9</v>
      </c>
      <c r="C400" s="82"/>
      <c r="D400" s="82"/>
      <c r="E400" s="82"/>
      <c r="F400" s="82">
        <v>38.9</v>
      </c>
      <c r="H400" s="16"/>
      <c r="I400" s="2"/>
      <c r="J400" s="78"/>
      <c r="K400" s="96"/>
      <c r="N400" s="78"/>
    </row>
    <row r="401" spans="1:15" ht="11.25" customHeight="1" x14ac:dyDescent="0.2">
      <c r="A401" s="220"/>
      <c r="B401" s="221"/>
      <c r="C401" s="221"/>
      <c r="D401" s="221"/>
      <c r="E401" s="221"/>
      <c r="F401" s="221"/>
      <c r="H401" s="16"/>
      <c r="I401" s="2"/>
      <c r="J401" s="78"/>
      <c r="K401" s="96"/>
      <c r="N401" s="78"/>
    </row>
    <row r="402" spans="1:15" ht="11.25" customHeight="1" x14ac:dyDescent="0.2">
      <c r="A402" s="256" t="s">
        <v>9</v>
      </c>
      <c r="B402" s="257"/>
      <c r="C402" s="257"/>
      <c r="D402" s="257"/>
      <c r="E402" s="257"/>
      <c r="F402" s="257"/>
      <c r="H402" s="16"/>
      <c r="I402" s="2"/>
      <c r="J402" s="78"/>
      <c r="K402" s="96"/>
      <c r="N402" s="78"/>
    </row>
    <row r="403" spans="1:15" ht="11.25" customHeight="1" x14ac:dyDescent="0.2">
      <c r="A403" s="17" t="s">
        <v>114</v>
      </c>
      <c r="B403" s="79">
        <f>SUM(C403:F403)</f>
        <v>44.7</v>
      </c>
      <c r="C403" s="80"/>
      <c r="D403" s="80"/>
      <c r="E403" s="80"/>
      <c r="F403" s="80">
        <v>44.7</v>
      </c>
      <c r="H403" s="16"/>
      <c r="I403" s="2"/>
      <c r="J403" s="158">
        <f>(B403*100/B404)-100</f>
        <v>7.9710144927536248</v>
      </c>
      <c r="K403" s="97"/>
      <c r="N403" s="78"/>
    </row>
    <row r="404" spans="1:15" ht="11.25" customHeight="1" x14ac:dyDescent="0.2">
      <c r="A404" s="18" t="s">
        <v>113</v>
      </c>
      <c r="B404" s="81">
        <f>SUM(C404:F404)</f>
        <v>41.4</v>
      </c>
      <c r="C404" s="82"/>
      <c r="D404" s="82"/>
      <c r="E404" s="82"/>
      <c r="F404" s="82">
        <v>41.4</v>
      </c>
      <c r="H404" s="16"/>
      <c r="I404" s="2"/>
      <c r="J404" s="158"/>
      <c r="K404" s="97"/>
      <c r="N404" s="78"/>
      <c r="O404" s="158"/>
    </row>
    <row r="405" spans="1:15" ht="11.25" customHeight="1" x14ac:dyDescent="0.2">
      <c r="A405" s="220"/>
      <c r="B405" s="221"/>
      <c r="C405" s="221"/>
      <c r="D405" s="221"/>
      <c r="E405" s="221"/>
      <c r="F405" s="221"/>
      <c r="H405" s="16"/>
      <c r="I405" s="2"/>
      <c r="J405" s="158"/>
      <c r="K405" s="97"/>
      <c r="N405" s="78"/>
      <c r="O405" s="158"/>
    </row>
    <row r="406" spans="1:15" ht="11.25" customHeight="1" x14ac:dyDescent="0.2">
      <c r="A406" s="214" t="s">
        <v>10</v>
      </c>
      <c r="B406" s="215"/>
      <c r="C406" s="215"/>
      <c r="D406" s="215"/>
      <c r="E406" s="215"/>
      <c r="F406" s="215"/>
      <c r="H406" s="16"/>
      <c r="I406" s="2"/>
      <c r="J406" s="158"/>
      <c r="K406" s="97"/>
      <c r="N406" s="78"/>
    </row>
    <row r="407" spans="1:15" ht="11.25" customHeight="1" x14ac:dyDescent="0.2">
      <c r="A407" s="17" t="s">
        <v>114</v>
      </c>
      <c r="B407" s="79">
        <f>SUM(C407:F407)</f>
        <v>72.599999999999994</v>
      </c>
      <c r="C407" s="80"/>
      <c r="D407" s="80"/>
      <c r="E407" s="80"/>
      <c r="F407" s="80">
        <v>72.599999999999994</v>
      </c>
      <c r="H407" s="16"/>
      <c r="I407" s="2"/>
      <c r="J407" s="158">
        <f>(B407*100/B408)-100</f>
        <v>-1.7591339648173374</v>
      </c>
      <c r="K407" s="211"/>
      <c r="L407" s="29"/>
      <c r="M407" s="29"/>
      <c r="N407" s="158"/>
      <c r="O407" s="158"/>
    </row>
    <row r="408" spans="1:15" ht="11.25" customHeight="1" x14ac:dyDescent="0.2">
      <c r="A408" s="18" t="s">
        <v>113</v>
      </c>
      <c r="B408" s="81">
        <f>SUM(C408:F408)</f>
        <v>73.900000000000006</v>
      </c>
      <c r="C408" s="82"/>
      <c r="D408" s="82"/>
      <c r="E408" s="82"/>
      <c r="F408" s="82">
        <v>73.900000000000006</v>
      </c>
      <c r="H408" s="16"/>
      <c r="I408" s="2"/>
      <c r="J408" s="158"/>
      <c r="K408" s="211"/>
      <c r="L408" s="29"/>
      <c r="M408" s="29"/>
      <c r="N408" s="158"/>
      <c r="O408" s="158">
        <v>15</v>
      </c>
    </row>
    <row r="409" spans="1:15" ht="11.25" customHeight="1" x14ac:dyDescent="0.2">
      <c r="A409" s="41"/>
      <c r="B409" s="88"/>
      <c r="C409" s="89"/>
      <c r="D409" s="89"/>
      <c r="E409" s="89"/>
      <c r="F409" s="89"/>
      <c r="H409" s="16"/>
      <c r="I409" s="2"/>
      <c r="J409" s="158"/>
      <c r="K409" s="211"/>
      <c r="L409" s="29"/>
      <c r="M409" s="29"/>
      <c r="N409" s="158"/>
      <c r="O409" s="29"/>
    </row>
    <row r="410" spans="1:15" ht="11.25" customHeight="1" x14ac:dyDescent="0.2">
      <c r="A410" s="214" t="s">
        <v>11</v>
      </c>
      <c r="B410" s="215"/>
      <c r="C410" s="215"/>
      <c r="D410" s="215"/>
      <c r="E410" s="215"/>
      <c r="F410" s="215"/>
      <c r="H410" s="16"/>
      <c r="I410" s="2"/>
      <c r="J410" s="158"/>
      <c r="K410" s="211"/>
      <c r="L410" s="29"/>
      <c r="M410" s="29"/>
      <c r="N410" s="158"/>
      <c r="O410" s="29"/>
    </row>
    <row r="411" spans="1:15" ht="11.25" customHeight="1" x14ac:dyDescent="0.2">
      <c r="A411" s="17" t="s">
        <v>114</v>
      </c>
      <c r="B411" s="79">
        <f>SUM(C411:F411)</f>
        <v>41.4</v>
      </c>
      <c r="C411" s="80"/>
      <c r="D411" s="80"/>
      <c r="E411" s="80"/>
      <c r="F411" s="80">
        <v>41.4</v>
      </c>
      <c r="H411" s="16"/>
      <c r="I411" s="2"/>
      <c r="J411" s="158">
        <f>(B411*100/B412)-100</f>
        <v>25.075528700906332</v>
      </c>
      <c r="K411" s="211"/>
      <c r="L411" s="29"/>
      <c r="M411" s="29"/>
      <c r="N411" s="158"/>
      <c r="O411" s="29"/>
    </row>
    <row r="412" spans="1:15" ht="11.25" customHeight="1" x14ac:dyDescent="0.2">
      <c r="A412" s="18" t="s">
        <v>113</v>
      </c>
      <c r="B412" s="81">
        <f>SUM(C412:F412)</f>
        <v>33.1</v>
      </c>
      <c r="C412" s="82"/>
      <c r="D412" s="82"/>
      <c r="E412" s="82"/>
      <c r="F412" s="82">
        <v>33.1</v>
      </c>
      <c r="H412" s="16"/>
      <c r="I412" s="2"/>
      <c r="J412" s="78"/>
      <c r="K412" s="151"/>
      <c r="N412" s="78"/>
    </row>
    <row r="413" spans="1:15" ht="11.25" customHeight="1" x14ac:dyDescent="0.2">
      <c r="A413" s="220"/>
      <c r="B413" s="221"/>
      <c r="C413" s="221"/>
      <c r="D413" s="221"/>
      <c r="E413" s="221"/>
      <c r="F413" s="221"/>
      <c r="H413" s="16"/>
      <c r="I413" s="2"/>
      <c r="J413" s="78"/>
      <c r="K413" s="151"/>
      <c r="N413" s="78"/>
    </row>
    <row r="414" spans="1:15" ht="11.25" customHeight="1" x14ac:dyDescent="0.2">
      <c r="A414" s="254" t="s">
        <v>95</v>
      </c>
      <c r="B414" s="255"/>
      <c r="C414" s="255"/>
      <c r="D414" s="255"/>
      <c r="E414" s="255"/>
      <c r="F414" s="255"/>
      <c r="H414" s="16"/>
      <c r="I414" s="2"/>
      <c r="J414" s="78"/>
      <c r="K414" s="151"/>
      <c r="N414" s="78"/>
      <c r="O414" s="29"/>
    </row>
    <row r="415" spans="1:15" ht="11.25" customHeight="1" x14ac:dyDescent="0.2">
      <c r="A415" s="17" t="s">
        <v>114</v>
      </c>
      <c r="B415" s="71">
        <f>SUM(C415:F415)</f>
        <v>769.6</v>
      </c>
      <c r="C415" s="72">
        <v>717.1</v>
      </c>
      <c r="D415" s="72">
        <v>10.4</v>
      </c>
      <c r="E415" s="72">
        <v>0.6</v>
      </c>
      <c r="F415" s="72">
        <v>41.5</v>
      </c>
      <c r="H415" s="16"/>
      <c r="I415" s="2"/>
      <c r="J415" s="158">
        <f>(B415*100/B416)-100</f>
        <v>11.649499492238505</v>
      </c>
      <c r="K415" s="210"/>
      <c r="N415" s="78"/>
      <c r="O415" s="29"/>
    </row>
    <row r="416" spans="1:15" ht="11.25" customHeight="1" x14ac:dyDescent="0.2">
      <c r="A416" s="18" t="s">
        <v>113</v>
      </c>
      <c r="B416" s="70">
        <f>SUM(C416:F416)</f>
        <v>689.3</v>
      </c>
      <c r="C416" s="73">
        <v>643.4</v>
      </c>
      <c r="D416" s="73">
        <v>9.3000000000000007</v>
      </c>
      <c r="E416" s="73">
        <v>1</v>
      </c>
      <c r="F416" s="73">
        <v>35.6</v>
      </c>
      <c r="H416" s="16"/>
      <c r="I416" s="2"/>
      <c r="J416" s="158"/>
      <c r="K416" s="210"/>
      <c r="N416" s="78"/>
      <c r="O416" s="29"/>
    </row>
    <row r="417" spans="1:15" ht="11.25" customHeight="1" x14ac:dyDescent="0.2">
      <c r="A417" s="115"/>
      <c r="B417" s="116"/>
      <c r="C417" s="116"/>
      <c r="D417" s="116"/>
      <c r="E417" s="116"/>
      <c r="F417" s="116"/>
      <c r="H417" s="16"/>
      <c r="I417" s="2"/>
      <c r="J417" s="158"/>
      <c r="K417" s="210"/>
      <c r="N417" s="78"/>
      <c r="O417" s="29"/>
    </row>
    <row r="418" spans="1:15" ht="11.25" customHeight="1" x14ac:dyDescent="0.2">
      <c r="A418" s="212" t="s">
        <v>100</v>
      </c>
      <c r="B418" s="213"/>
      <c r="C418" s="213"/>
      <c r="D418" s="213"/>
      <c r="E418" s="213"/>
      <c r="F418" s="213"/>
      <c r="H418" s="16"/>
      <c r="I418" s="2"/>
      <c r="J418" s="158"/>
      <c r="K418" s="210"/>
      <c r="N418" s="78"/>
      <c r="O418" s="29"/>
    </row>
    <row r="419" spans="1:15" ht="11.25" customHeight="1" x14ac:dyDescent="0.2">
      <c r="A419" s="17" t="s">
        <v>114</v>
      </c>
      <c r="B419" s="80">
        <f>SUM(C419:F419)</f>
        <v>250</v>
      </c>
      <c r="C419" s="80"/>
      <c r="D419" s="80"/>
      <c r="E419" s="80"/>
      <c r="F419" s="80">
        <v>250</v>
      </c>
      <c r="H419" s="16"/>
      <c r="I419" s="2"/>
      <c r="J419" s="158">
        <f>(B419*100/B420)-100</f>
        <v>150</v>
      </c>
      <c r="K419" s="210"/>
      <c r="N419" s="78"/>
      <c r="O419" s="29"/>
    </row>
    <row r="420" spans="1:15" ht="11.25" customHeight="1" x14ac:dyDescent="0.2">
      <c r="A420" s="18" t="s">
        <v>113</v>
      </c>
      <c r="B420" s="82">
        <f>SUM(C420:F420)</f>
        <v>100</v>
      </c>
      <c r="C420" s="82"/>
      <c r="D420" s="82"/>
      <c r="E420" s="82"/>
      <c r="F420" s="82">
        <v>100</v>
      </c>
      <c r="H420" s="16"/>
      <c r="I420" s="2"/>
      <c r="J420" s="158"/>
      <c r="K420" s="210"/>
      <c r="N420" s="78"/>
      <c r="O420" s="29"/>
    </row>
    <row r="421" spans="1:15" ht="11.25" customHeight="1" x14ac:dyDescent="0.2">
      <c r="A421" s="220"/>
      <c r="B421" s="221"/>
      <c r="C421" s="221"/>
      <c r="D421" s="221"/>
      <c r="E421" s="221"/>
      <c r="F421" s="221"/>
      <c r="H421" s="16"/>
      <c r="I421" s="2"/>
      <c r="J421" s="158"/>
      <c r="K421" s="210"/>
      <c r="N421" s="78"/>
      <c r="O421" s="158"/>
    </row>
    <row r="422" spans="1:15" ht="11.25" customHeight="1" x14ac:dyDescent="0.2">
      <c r="A422" s="212" t="s">
        <v>96</v>
      </c>
      <c r="B422" s="213"/>
      <c r="C422" s="213"/>
      <c r="D422" s="213"/>
      <c r="E422" s="213"/>
      <c r="F422" s="213"/>
      <c r="H422" s="16"/>
      <c r="I422" s="2"/>
      <c r="J422" s="158"/>
      <c r="K422" s="210"/>
      <c r="N422" s="78"/>
      <c r="O422" s="29"/>
    </row>
    <row r="423" spans="1:15" ht="11.25" customHeight="1" x14ac:dyDescent="0.2">
      <c r="A423" s="17" t="s">
        <v>114</v>
      </c>
      <c r="B423" s="80">
        <f>SUM(C423:F423)</f>
        <v>4108.4000000000005</v>
      </c>
      <c r="C423" s="80">
        <v>3666.9</v>
      </c>
      <c r="D423" s="80">
        <v>53.9</v>
      </c>
      <c r="E423" s="80">
        <v>5</v>
      </c>
      <c r="F423" s="80">
        <v>382.6</v>
      </c>
      <c r="H423" s="16"/>
      <c r="I423" s="2"/>
      <c r="J423" s="158">
        <f>(B423*100/B424)-100</f>
        <v>28.992150706436433</v>
      </c>
      <c r="K423" s="210"/>
      <c r="N423" s="78"/>
      <c r="O423" s="29"/>
    </row>
    <row r="424" spans="1:15" ht="11.25" customHeight="1" x14ac:dyDescent="0.2">
      <c r="A424" s="18" t="s">
        <v>113</v>
      </c>
      <c r="B424" s="82">
        <f>SUM(C424:F424)</f>
        <v>3185.0000000000005</v>
      </c>
      <c r="C424" s="82">
        <v>2808.3</v>
      </c>
      <c r="D424" s="82">
        <v>40.799999999999997</v>
      </c>
      <c r="E424" s="82">
        <v>5</v>
      </c>
      <c r="F424" s="82">
        <v>330.9</v>
      </c>
      <c r="H424" s="16"/>
      <c r="I424" s="2"/>
      <c r="J424" s="158"/>
      <c r="K424" s="210"/>
      <c r="N424" s="78"/>
      <c r="O424" s="158">
        <v>30</v>
      </c>
    </row>
    <row r="425" spans="1:15" ht="11.25" customHeight="1" x14ac:dyDescent="0.2">
      <c r="A425" s="19"/>
      <c r="B425" s="20"/>
      <c r="C425" s="20"/>
      <c r="D425" s="20"/>
      <c r="E425" s="20"/>
      <c r="F425" s="20"/>
      <c r="H425" s="16"/>
      <c r="I425" s="2"/>
      <c r="J425" s="158"/>
      <c r="K425" s="210"/>
      <c r="N425" s="78"/>
      <c r="O425" s="29"/>
    </row>
    <row r="426" spans="1:15" ht="11.25" customHeight="1" x14ac:dyDescent="0.2">
      <c r="A426" s="214" t="s">
        <v>35</v>
      </c>
      <c r="B426" s="215"/>
      <c r="C426" s="215"/>
      <c r="D426" s="215"/>
      <c r="E426" s="215"/>
      <c r="F426" s="215"/>
      <c r="H426" s="16"/>
      <c r="I426" s="2"/>
      <c r="J426" s="158"/>
      <c r="K426" s="210"/>
      <c r="N426" s="78"/>
      <c r="O426" s="29"/>
    </row>
    <row r="427" spans="1:15" ht="11.25" customHeight="1" x14ac:dyDescent="0.2">
      <c r="A427" s="17" t="s">
        <v>114</v>
      </c>
      <c r="B427" s="79">
        <f>SUM(C427:F427)</f>
        <v>179</v>
      </c>
      <c r="C427" s="80">
        <v>115.9</v>
      </c>
      <c r="D427" s="80">
        <v>1.7</v>
      </c>
      <c r="E427" s="80"/>
      <c r="F427" s="80">
        <v>61.4</v>
      </c>
      <c r="G427" s="10"/>
      <c r="H427" s="22"/>
      <c r="I427" s="10"/>
      <c r="J427" s="158">
        <f>(B427*100/B428)-100</f>
        <v>9.2129347162904196</v>
      </c>
      <c r="K427" s="210"/>
      <c r="N427" s="78"/>
      <c r="O427" s="29"/>
    </row>
    <row r="428" spans="1:15" ht="11.25" customHeight="1" x14ac:dyDescent="0.2">
      <c r="A428" s="18" t="s">
        <v>113</v>
      </c>
      <c r="B428" s="81">
        <f>SUM(C428:F428)</f>
        <v>163.9</v>
      </c>
      <c r="C428" s="82">
        <v>103.2</v>
      </c>
      <c r="D428" s="82">
        <v>1.5</v>
      </c>
      <c r="E428" s="82"/>
      <c r="F428" s="82">
        <v>59.2</v>
      </c>
      <c r="H428" s="16"/>
      <c r="I428" s="2"/>
      <c r="J428" s="78"/>
      <c r="K428" s="97"/>
      <c r="N428" s="78"/>
      <c r="O428" s="29"/>
    </row>
    <row r="429" spans="1:15" ht="11.25" customHeight="1" x14ac:dyDescent="0.2">
      <c r="A429" s="220"/>
      <c r="B429" s="221"/>
      <c r="C429" s="221"/>
      <c r="D429" s="221"/>
      <c r="E429" s="221"/>
      <c r="F429" s="221"/>
      <c r="H429" s="16"/>
      <c r="I429" s="2"/>
      <c r="J429" s="78"/>
      <c r="K429" s="97"/>
      <c r="L429" s="29"/>
      <c r="M429" s="29"/>
      <c r="N429" s="158"/>
      <c r="O429" s="158"/>
    </row>
    <row r="430" spans="1:15" ht="11.25" customHeight="1" x14ac:dyDescent="0.2">
      <c r="A430" s="214" t="s">
        <v>34</v>
      </c>
      <c r="B430" s="215"/>
      <c r="C430" s="215"/>
      <c r="D430" s="215"/>
      <c r="E430" s="215"/>
      <c r="F430" s="215"/>
      <c r="H430" s="16"/>
      <c r="I430" s="2"/>
      <c r="J430" s="78"/>
      <c r="K430" s="97"/>
      <c r="L430" s="29"/>
      <c r="M430" s="29"/>
      <c r="N430" s="158"/>
      <c r="O430" s="29"/>
    </row>
    <row r="431" spans="1:15" ht="11.25" customHeight="1" x14ac:dyDescent="0.2">
      <c r="A431" s="17" t="s">
        <v>114</v>
      </c>
      <c r="B431" s="79">
        <f>SUM(C431:F431)</f>
        <v>121.2</v>
      </c>
      <c r="C431" s="80">
        <v>116.2</v>
      </c>
      <c r="D431" s="80">
        <v>1.7</v>
      </c>
      <c r="E431" s="80"/>
      <c r="F431" s="80">
        <v>3.3</v>
      </c>
      <c r="H431" s="16"/>
      <c r="I431" s="2"/>
      <c r="J431" s="78">
        <f>(B431*100/B432)-100</f>
        <v>7.6376554174067479</v>
      </c>
      <c r="K431" s="97"/>
      <c r="L431" s="29"/>
      <c r="M431" s="29"/>
      <c r="N431" s="158"/>
      <c r="O431" s="29"/>
    </row>
    <row r="432" spans="1:15" ht="11.25" customHeight="1" x14ac:dyDescent="0.2">
      <c r="A432" s="18" t="s">
        <v>113</v>
      </c>
      <c r="B432" s="81">
        <f>SUM(C432:F432)</f>
        <v>112.60000000000001</v>
      </c>
      <c r="C432" s="82">
        <v>104.2</v>
      </c>
      <c r="D432" s="82">
        <v>1.5</v>
      </c>
      <c r="E432" s="82"/>
      <c r="F432" s="82">
        <v>6.9</v>
      </c>
      <c r="H432" s="16"/>
      <c r="I432" s="2"/>
      <c r="J432" s="78"/>
      <c r="K432" s="97"/>
      <c r="L432" s="29"/>
      <c r="M432" s="29"/>
      <c r="N432" s="158"/>
      <c r="O432" s="158">
        <v>4</v>
      </c>
    </row>
    <row r="433" spans="1:15" ht="11.25" customHeight="1" x14ac:dyDescent="0.2">
      <c r="A433" s="232"/>
      <c r="B433" s="232"/>
      <c r="C433" s="232"/>
      <c r="D433" s="232"/>
      <c r="E433" s="232"/>
      <c r="F433" s="232"/>
      <c r="H433" s="16"/>
      <c r="I433" s="2"/>
      <c r="J433" s="78"/>
      <c r="K433" s="97"/>
      <c r="L433" s="29"/>
      <c r="M433" s="29"/>
      <c r="N433" s="158"/>
      <c r="O433" s="29"/>
    </row>
    <row r="434" spans="1:15" ht="11.25" customHeight="1" x14ac:dyDescent="0.2">
      <c r="A434" s="214" t="s">
        <v>36</v>
      </c>
      <c r="B434" s="215"/>
      <c r="C434" s="215"/>
      <c r="D434" s="215"/>
      <c r="E434" s="215"/>
      <c r="F434" s="215"/>
      <c r="H434" s="16"/>
      <c r="I434" s="2"/>
      <c r="J434" s="78"/>
      <c r="K434" s="96"/>
      <c r="N434" s="78"/>
      <c r="O434" s="29"/>
    </row>
    <row r="435" spans="1:15" ht="11.25" customHeight="1" x14ac:dyDescent="0.2">
      <c r="A435" s="17" t="s">
        <v>114</v>
      </c>
      <c r="B435" s="79">
        <f>SUM(C435:F435)</f>
        <v>20</v>
      </c>
      <c r="C435" s="80"/>
      <c r="D435" s="80"/>
      <c r="E435" s="80"/>
      <c r="F435" s="80">
        <v>20</v>
      </c>
      <c r="H435" s="16"/>
      <c r="I435" s="2"/>
      <c r="J435" s="78">
        <f>(B435*100/B436)-100</f>
        <v>0</v>
      </c>
      <c r="K435" s="96"/>
      <c r="N435" s="78"/>
      <c r="O435" s="29"/>
    </row>
    <row r="436" spans="1:15" ht="11.25" customHeight="1" x14ac:dyDescent="0.2">
      <c r="A436" s="18" t="s">
        <v>113</v>
      </c>
      <c r="B436" s="81">
        <f>SUM(C436:F436)</f>
        <v>20</v>
      </c>
      <c r="C436" s="82"/>
      <c r="D436" s="82"/>
      <c r="E436" s="82"/>
      <c r="F436" s="82">
        <v>20</v>
      </c>
      <c r="H436" s="16"/>
      <c r="I436" s="128"/>
      <c r="J436" s="78"/>
      <c r="K436" s="96"/>
      <c r="N436" s="78"/>
      <c r="O436" s="29"/>
    </row>
    <row r="437" spans="1:15" ht="11.25" customHeight="1" x14ac:dyDescent="0.2">
      <c r="A437" s="220"/>
      <c r="B437" s="221"/>
      <c r="C437" s="221"/>
      <c r="D437" s="221"/>
      <c r="E437" s="221"/>
      <c r="F437" s="221"/>
      <c r="H437" s="16"/>
      <c r="I437" s="2"/>
      <c r="J437" s="78"/>
      <c r="K437" s="96"/>
      <c r="N437" s="78"/>
      <c r="O437" s="29"/>
    </row>
    <row r="438" spans="1:15" ht="11.25" customHeight="1" x14ac:dyDescent="0.2">
      <c r="A438" s="214" t="s">
        <v>109</v>
      </c>
      <c r="B438" s="215"/>
      <c r="C438" s="215"/>
      <c r="D438" s="215"/>
      <c r="E438" s="215"/>
      <c r="F438" s="215"/>
      <c r="H438" s="16"/>
      <c r="I438" s="2"/>
      <c r="J438" s="78"/>
      <c r="K438" s="96"/>
      <c r="N438" s="78"/>
      <c r="O438" s="29"/>
    </row>
    <row r="439" spans="1:15" ht="11.25" customHeight="1" x14ac:dyDescent="0.2">
      <c r="A439" s="17" t="s">
        <v>114</v>
      </c>
      <c r="B439" s="80">
        <f>SUM(C439:F439)</f>
        <v>10</v>
      </c>
      <c r="C439" s="80"/>
      <c r="D439" s="80"/>
      <c r="E439" s="80"/>
      <c r="F439" s="80">
        <v>10</v>
      </c>
      <c r="H439" s="16"/>
      <c r="I439" s="2"/>
      <c r="J439" s="78">
        <f>(B439*100/B440)-100</f>
        <v>0</v>
      </c>
      <c r="K439" s="96"/>
      <c r="N439" s="78"/>
      <c r="O439" s="29"/>
    </row>
    <row r="440" spans="1:15" ht="11.25" customHeight="1" x14ac:dyDescent="0.2">
      <c r="A440" s="18" t="s">
        <v>113</v>
      </c>
      <c r="B440" s="82">
        <f>SUM(C440:F440)</f>
        <v>10</v>
      </c>
      <c r="C440" s="82"/>
      <c r="D440" s="82"/>
      <c r="E440" s="82"/>
      <c r="F440" s="82">
        <v>10</v>
      </c>
      <c r="H440" s="16"/>
      <c r="I440" s="2"/>
      <c r="J440" s="78"/>
      <c r="K440" s="96"/>
      <c r="N440" s="78"/>
    </row>
    <row r="441" spans="1:15" ht="11.25" customHeight="1" x14ac:dyDescent="0.2">
      <c r="A441" s="220"/>
      <c r="B441" s="221"/>
      <c r="C441" s="221"/>
      <c r="D441" s="221"/>
      <c r="E441" s="221"/>
      <c r="F441" s="221"/>
      <c r="H441" s="16"/>
      <c r="I441" s="2"/>
      <c r="J441" s="78"/>
      <c r="K441" s="96"/>
      <c r="N441" s="78"/>
    </row>
    <row r="442" spans="1:15" ht="11.25" customHeight="1" x14ac:dyDescent="0.2">
      <c r="A442" s="214" t="s">
        <v>107</v>
      </c>
      <c r="B442" s="215"/>
      <c r="C442" s="215"/>
      <c r="D442" s="215"/>
      <c r="E442" s="215"/>
      <c r="F442" s="215"/>
      <c r="H442" s="16"/>
      <c r="I442" s="2"/>
      <c r="J442" s="78"/>
      <c r="K442" s="96"/>
      <c r="N442" s="78"/>
    </row>
    <row r="443" spans="1:15" ht="11.25" customHeight="1" x14ac:dyDescent="0.2">
      <c r="A443" s="143" t="s">
        <v>114</v>
      </c>
      <c r="B443" s="187">
        <f>SUM(C443:F443)</f>
        <v>0</v>
      </c>
      <c r="C443" s="187"/>
      <c r="D443" s="187"/>
      <c r="E443" s="187"/>
      <c r="F443" s="187"/>
      <c r="H443" s="16"/>
      <c r="I443" s="2"/>
      <c r="J443" s="78"/>
      <c r="K443" s="96"/>
      <c r="N443" s="78"/>
    </row>
    <row r="444" spans="1:15" ht="11.25" customHeight="1" x14ac:dyDescent="0.2">
      <c r="A444" s="18" t="s">
        <v>113</v>
      </c>
      <c r="B444" s="82">
        <f>SUM(C444:F444)</f>
        <v>12</v>
      </c>
      <c r="C444" s="82"/>
      <c r="D444" s="82"/>
      <c r="E444" s="82"/>
      <c r="F444" s="82">
        <v>12</v>
      </c>
      <c r="H444" s="16"/>
      <c r="I444" s="2"/>
      <c r="J444" s="78"/>
      <c r="K444" s="96"/>
      <c r="N444" s="78"/>
      <c r="O444" s="14">
        <v>12</v>
      </c>
    </row>
    <row r="445" spans="1:15" ht="11.25" customHeight="1" x14ac:dyDescent="0.2">
      <c r="A445" s="19"/>
      <c r="B445" s="20"/>
      <c r="C445" s="20"/>
      <c r="D445" s="20"/>
      <c r="E445" s="20"/>
      <c r="F445" s="20"/>
      <c r="H445" s="16"/>
      <c r="I445" s="2"/>
      <c r="J445" s="78"/>
      <c r="K445" s="96"/>
      <c r="N445" s="78"/>
    </row>
    <row r="446" spans="1:15" ht="11.25" customHeight="1" x14ac:dyDescent="0.2">
      <c r="A446" s="214" t="s">
        <v>108</v>
      </c>
      <c r="B446" s="215"/>
      <c r="C446" s="215"/>
      <c r="D446" s="215"/>
      <c r="E446" s="215"/>
      <c r="F446" s="215"/>
      <c r="H446" s="16"/>
      <c r="I446" s="2"/>
      <c r="J446" s="78"/>
      <c r="K446" s="96"/>
      <c r="N446" s="78"/>
    </row>
    <row r="447" spans="1:15" ht="11.25" customHeight="1" x14ac:dyDescent="0.2">
      <c r="A447" s="17" t="s">
        <v>114</v>
      </c>
      <c r="B447" s="80">
        <f>SUM(C447:F447)</f>
        <v>37</v>
      </c>
      <c r="C447" s="80"/>
      <c r="D447" s="80"/>
      <c r="E447" s="80"/>
      <c r="F447" s="80">
        <v>37</v>
      </c>
      <c r="H447" s="16"/>
      <c r="I447" s="2"/>
      <c r="J447" s="78">
        <f>(B447*100/B448)-100</f>
        <v>32.616487455197131</v>
      </c>
      <c r="K447" s="96"/>
      <c r="N447" s="78"/>
    </row>
    <row r="448" spans="1:15" ht="11.25" customHeight="1" x14ac:dyDescent="0.2">
      <c r="A448" s="18" t="s">
        <v>113</v>
      </c>
      <c r="B448" s="82">
        <f>SUM(C448:F448)</f>
        <v>27.9</v>
      </c>
      <c r="C448" s="82"/>
      <c r="D448" s="82"/>
      <c r="E448" s="82"/>
      <c r="F448" s="82">
        <v>27.9</v>
      </c>
      <c r="H448" s="16"/>
      <c r="I448" s="2"/>
      <c r="J448" s="78"/>
      <c r="K448" s="96"/>
      <c r="N448" s="78"/>
    </row>
    <row r="449" spans="1:15" ht="11.25" customHeight="1" x14ac:dyDescent="0.2">
      <c r="A449" s="220"/>
      <c r="B449" s="221"/>
      <c r="C449" s="221"/>
      <c r="D449" s="221"/>
      <c r="E449" s="221"/>
      <c r="F449" s="221"/>
      <c r="H449" s="16"/>
      <c r="I449" s="2"/>
      <c r="J449" s="78"/>
      <c r="K449" s="96"/>
      <c r="N449" s="78"/>
    </row>
    <row r="450" spans="1:15" ht="11.25" customHeight="1" x14ac:dyDescent="0.2">
      <c r="A450" s="214" t="s">
        <v>12</v>
      </c>
      <c r="B450" s="215"/>
      <c r="C450" s="215"/>
      <c r="D450" s="215"/>
      <c r="E450" s="215"/>
      <c r="F450" s="215"/>
      <c r="G450" s="92"/>
      <c r="H450" s="59"/>
      <c r="I450" s="9"/>
      <c r="J450" s="78"/>
      <c r="K450" s="96"/>
      <c r="N450" s="78"/>
    </row>
    <row r="451" spans="1:15" ht="11.25" customHeight="1" thickBot="1" x14ac:dyDescent="0.25">
      <c r="A451" s="17" t="s">
        <v>114</v>
      </c>
      <c r="B451" s="79">
        <f>SUM(C451:F451)</f>
        <v>70.3</v>
      </c>
      <c r="C451" s="80"/>
      <c r="D451" s="80"/>
      <c r="E451" s="80"/>
      <c r="F451" s="80">
        <v>70.3</v>
      </c>
      <c r="G451" s="61" t="e">
        <f>SUM(#REF!+G368+G372+G376+G380+G384+G388+G392+G396+G400+G404+G408+G416+G424+#REF!+G432+G436+#REF!+#REF!+G448)</f>
        <v>#REF!</v>
      </c>
      <c r="H451" s="62"/>
      <c r="I451" s="11"/>
      <c r="J451" s="78">
        <f>(B451*100/B452)-100</f>
        <v>-21.888888888888886</v>
      </c>
      <c r="K451" s="96"/>
      <c r="N451" s="78"/>
    </row>
    <row r="452" spans="1:15" ht="11.25" customHeight="1" x14ac:dyDescent="0.2">
      <c r="A452" s="18" t="s">
        <v>113</v>
      </c>
      <c r="B452" s="81">
        <f>SUM(C452:F452)</f>
        <v>90</v>
      </c>
      <c r="C452" s="82"/>
      <c r="D452" s="82"/>
      <c r="E452" s="82"/>
      <c r="F452" s="82">
        <v>90</v>
      </c>
      <c r="G452" s="63" t="e">
        <f>SUM(G366+G369+G373+G377+G381+G385+G389+G393+G397+G401+G405+G409+G417+G425+#REF!+G433+G437+#REF!+#REF!+#REF!+G449)</f>
        <v>#REF!</v>
      </c>
      <c r="H452" s="36"/>
      <c r="I452" s="1"/>
      <c r="J452" s="78"/>
      <c r="K452" s="96"/>
      <c r="N452" s="78"/>
    </row>
    <row r="453" spans="1:15" ht="11.25" customHeight="1" x14ac:dyDescent="0.2">
      <c r="A453" s="19"/>
      <c r="B453" s="20"/>
      <c r="C453" s="20"/>
      <c r="D453" s="20"/>
      <c r="E453" s="20"/>
      <c r="F453" s="20"/>
      <c r="G453" s="29"/>
      <c r="H453" s="36"/>
      <c r="I453" s="1"/>
      <c r="J453" s="78"/>
      <c r="K453" s="203"/>
      <c r="N453" s="78"/>
      <c r="O453" s="29"/>
    </row>
    <row r="454" spans="1:15" ht="11.25" customHeight="1" x14ac:dyDescent="0.2">
      <c r="A454" s="212" t="s">
        <v>75</v>
      </c>
      <c r="B454" s="213"/>
      <c r="C454" s="213"/>
      <c r="D454" s="213"/>
      <c r="E454" s="213"/>
      <c r="F454" s="213"/>
      <c r="G454" s="29"/>
      <c r="H454" s="36"/>
      <c r="I454" s="1"/>
      <c r="J454" s="78"/>
      <c r="K454" s="96"/>
      <c r="N454" s="78"/>
    </row>
    <row r="455" spans="1:15" ht="11.25" customHeight="1" x14ac:dyDescent="0.2">
      <c r="A455" s="17" t="s">
        <v>114</v>
      </c>
      <c r="B455" s="79">
        <f>SUM(C455:F455)</f>
        <v>532</v>
      </c>
      <c r="C455" s="80"/>
      <c r="D455" s="80"/>
      <c r="E455" s="80"/>
      <c r="F455" s="80">
        <v>532</v>
      </c>
      <c r="H455" s="16"/>
      <c r="I455" s="207">
        <v>681.3</v>
      </c>
      <c r="J455" s="78">
        <f>((B455+I455)*100/B456)-100</f>
        <v>5.2480916030534388</v>
      </c>
      <c r="K455" s="96"/>
      <c r="N455" s="78"/>
    </row>
    <row r="456" spans="1:15" ht="11.25" customHeight="1" x14ac:dyDescent="0.2">
      <c r="A456" s="18" t="s">
        <v>113</v>
      </c>
      <c r="B456" s="81">
        <f>SUM(C456:F456)</f>
        <v>1152.8</v>
      </c>
      <c r="C456" s="82"/>
      <c r="D456" s="82"/>
      <c r="E456" s="82"/>
      <c r="F456" s="82">
        <v>1152.8</v>
      </c>
      <c r="H456" s="16"/>
      <c r="I456" s="128"/>
      <c r="J456" s="78"/>
      <c r="K456" s="96"/>
      <c r="N456" s="78"/>
      <c r="O456" s="14">
        <v>1152.8</v>
      </c>
    </row>
    <row r="457" spans="1:15" ht="9" customHeight="1" thickBot="1" x14ac:dyDescent="0.25">
      <c r="A457" s="28"/>
      <c r="B457" s="124"/>
      <c r="C457" s="125"/>
      <c r="D457" s="125"/>
      <c r="E457" s="125"/>
      <c r="F457" s="125"/>
      <c r="H457" s="16"/>
      <c r="I457" s="2"/>
      <c r="J457" s="78"/>
      <c r="K457" s="96"/>
      <c r="N457" s="78"/>
      <c r="O457" s="104"/>
    </row>
    <row r="458" spans="1:15" ht="11.25" customHeight="1" thickBot="1" x14ac:dyDescent="0.25">
      <c r="A458" s="246" t="s">
        <v>37</v>
      </c>
      <c r="B458" s="247"/>
      <c r="C458" s="247"/>
      <c r="D458" s="247"/>
      <c r="E458" s="247"/>
      <c r="F458" s="247"/>
      <c r="H458" s="16"/>
      <c r="I458" s="2"/>
      <c r="J458" s="78"/>
      <c r="K458" s="96"/>
      <c r="N458" s="78"/>
    </row>
    <row r="459" spans="1:15" ht="15" customHeight="1" x14ac:dyDescent="0.2">
      <c r="A459" s="35" t="s">
        <v>114</v>
      </c>
      <c r="B459" s="85">
        <f>SUM(C459:F459)</f>
        <v>7345.0999999999995</v>
      </c>
      <c r="C459" s="85">
        <f t="shared" ref="C459:F460" si="9">SUM(C371+C375+C379+C383+C387+C391+C395+C399+C403+C407+C411+C415+C419+C423+C427+C431+C435+C439+C447+C443+C451+C455)</f>
        <v>4616.0999999999995</v>
      </c>
      <c r="D459" s="85">
        <f t="shared" si="9"/>
        <v>67.7</v>
      </c>
      <c r="E459" s="85">
        <f t="shared" si="9"/>
        <v>5.6</v>
      </c>
      <c r="F459" s="185">
        <f t="shared" si="9"/>
        <v>2655.7</v>
      </c>
      <c r="H459" s="16"/>
      <c r="I459" s="2"/>
      <c r="J459" s="78">
        <f>(B459*100/B460)-100</f>
        <v>11.952628450365054</v>
      </c>
      <c r="K459" s="96"/>
      <c r="N459" s="78"/>
    </row>
    <row r="460" spans="1:15" ht="15" customHeight="1" thickBot="1" x14ac:dyDescent="0.25">
      <c r="A460" s="37" t="s">
        <v>113</v>
      </c>
      <c r="B460" s="131">
        <f>SUM(C460:F460)</f>
        <v>6560.9</v>
      </c>
      <c r="C460" s="87">
        <f t="shared" si="9"/>
        <v>3659.1</v>
      </c>
      <c r="D460" s="87">
        <f t="shared" si="9"/>
        <v>53.099999999999994</v>
      </c>
      <c r="E460" s="87">
        <f t="shared" si="9"/>
        <v>6</v>
      </c>
      <c r="F460" s="186">
        <f t="shared" si="9"/>
        <v>2842.7000000000003</v>
      </c>
      <c r="H460" s="16"/>
      <c r="I460" s="2"/>
      <c r="J460" s="78"/>
      <c r="K460" s="96"/>
      <c r="N460" s="78"/>
      <c r="O460" s="128">
        <f>O408+O424+O432+O444+O456</f>
        <v>1213.8</v>
      </c>
    </row>
    <row r="461" spans="1:15" ht="15" customHeight="1" x14ac:dyDescent="0.2">
      <c r="A461" s="47"/>
      <c r="B461" s="11"/>
      <c r="C461" s="110"/>
      <c r="D461" s="110"/>
      <c r="E461" s="110"/>
      <c r="F461" s="110"/>
      <c r="H461" s="16"/>
      <c r="I461" s="2"/>
      <c r="J461" s="78"/>
      <c r="K461" s="96"/>
      <c r="N461" s="78"/>
      <c r="O461" s="128"/>
    </row>
    <row r="462" spans="1:15" ht="11.25" customHeight="1" thickBot="1" x14ac:dyDescent="0.25">
      <c r="A462" s="47"/>
      <c r="B462" s="11"/>
      <c r="C462" s="110"/>
      <c r="D462" s="110"/>
      <c r="E462" s="110"/>
      <c r="F462" s="110"/>
      <c r="H462" s="16"/>
      <c r="I462" s="2"/>
      <c r="J462" s="78"/>
      <c r="K462" s="96"/>
      <c r="N462" s="78"/>
    </row>
    <row r="463" spans="1:15" ht="10.5" customHeight="1" x14ac:dyDescent="0.2">
      <c r="A463" s="246" t="s">
        <v>52</v>
      </c>
      <c r="B463" s="247"/>
      <c r="C463" s="247"/>
      <c r="D463" s="247"/>
      <c r="E463" s="247"/>
      <c r="F463" s="247"/>
      <c r="H463" s="16"/>
      <c r="I463" s="2"/>
      <c r="J463" s="78"/>
      <c r="K463" s="96"/>
      <c r="N463" s="78"/>
    </row>
    <row r="464" spans="1:15" ht="14.25" customHeight="1" thickBot="1" x14ac:dyDescent="0.25">
      <c r="A464" s="250"/>
      <c r="B464" s="251"/>
      <c r="C464" s="251"/>
      <c r="D464" s="251"/>
      <c r="E464" s="251"/>
      <c r="F464" s="251"/>
      <c r="H464" s="16"/>
      <c r="I464" s="2"/>
      <c r="J464" s="78"/>
      <c r="K464" s="96"/>
      <c r="N464" s="78"/>
    </row>
    <row r="465" spans="1:15" ht="13.5" customHeight="1" x14ac:dyDescent="0.2">
      <c r="A465" s="216"/>
      <c r="B465" s="233" t="s">
        <v>0</v>
      </c>
      <c r="C465" s="228" t="s">
        <v>2</v>
      </c>
      <c r="D465" s="229"/>
      <c r="E465" s="229"/>
      <c r="F465" s="230"/>
      <c r="H465" s="16"/>
      <c r="I465" s="2"/>
      <c r="J465" s="78"/>
      <c r="K465" s="96"/>
      <c r="N465" s="78"/>
    </row>
    <row r="466" spans="1:15" ht="30" customHeight="1" thickBot="1" x14ac:dyDescent="0.25">
      <c r="A466" s="217"/>
      <c r="B466" s="234"/>
      <c r="C466" s="64" t="s">
        <v>94</v>
      </c>
      <c r="D466" s="64" t="s">
        <v>93</v>
      </c>
      <c r="E466" s="64" t="s">
        <v>102</v>
      </c>
      <c r="F466" s="64" t="s">
        <v>1</v>
      </c>
      <c r="H466" s="16"/>
      <c r="I466" s="2"/>
      <c r="J466" s="78"/>
      <c r="K466" s="97"/>
      <c r="N466" s="78"/>
    </row>
    <row r="467" spans="1:15" ht="12.75" customHeight="1" x14ac:dyDescent="0.2">
      <c r="A467" s="248" t="s">
        <v>87</v>
      </c>
      <c r="B467" s="249"/>
      <c r="C467" s="249"/>
      <c r="D467" s="249"/>
      <c r="E467" s="249"/>
      <c r="F467" s="249"/>
      <c r="H467" s="16"/>
      <c r="I467" s="2"/>
      <c r="J467" s="78"/>
      <c r="K467" s="96"/>
      <c r="N467" s="78"/>
    </row>
    <row r="468" spans="1:15" ht="12" customHeight="1" x14ac:dyDescent="0.2">
      <c r="A468" s="17" t="s">
        <v>114</v>
      </c>
      <c r="B468" s="79">
        <f>SUM(C468:F468)</f>
        <v>600</v>
      </c>
      <c r="C468" s="80"/>
      <c r="D468" s="80"/>
      <c r="E468" s="80"/>
      <c r="F468" s="80">
        <v>600</v>
      </c>
      <c r="H468" s="16"/>
      <c r="I468" s="2"/>
      <c r="J468" s="78">
        <f>(B468*100/B469)-100</f>
        <v>114.28571428571428</v>
      </c>
      <c r="K468" s="96"/>
      <c r="N468" s="78"/>
    </row>
    <row r="469" spans="1:15" ht="12" customHeight="1" x14ac:dyDescent="0.2">
      <c r="A469" s="18" t="s">
        <v>113</v>
      </c>
      <c r="B469" s="81">
        <f>SUM(C469:F469)</f>
        <v>280</v>
      </c>
      <c r="C469" s="82"/>
      <c r="D469" s="82"/>
      <c r="E469" s="82"/>
      <c r="F469" s="82">
        <v>280</v>
      </c>
      <c r="H469" s="16"/>
      <c r="I469" s="2"/>
      <c r="J469" s="78"/>
      <c r="K469" s="96"/>
      <c r="N469" s="78"/>
      <c r="O469" s="14">
        <v>231</v>
      </c>
    </row>
    <row r="470" spans="1:15" ht="12" customHeight="1" x14ac:dyDescent="0.2">
      <c r="A470" s="220"/>
      <c r="B470" s="221"/>
      <c r="C470" s="221"/>
      <c r="D470" s="221"/>
      <c r="E470" s="221"/>
      <c r="F470" s="221"/>
      <c r="H470" s="16"/>
      <c r="I470" s="2"/>
      <c r="J470" s="78"/>
      <c r="K470" s="96"/>
      <c r="N470" s="78"/>
    </row>
    <row r="471" spans="1:15" ht="12" customHeight="1" x14ac:dyDescent="0.2">
      <c r="A471" s="231" t="s">
        <v>77</v>
      </c>
      <c r="B471" s="232"/>
      <c r="C471" s="232"/>
      <c r="D471" s="232"/>
      <c r="E471" s="232"/>
      <c r="F471" s="232"/>
      <c r="H471" s="16"/>
      <c r="I471" s="2"/>
      <c r="J471" s="78"/>
      <c r="K471" s="96"/>
      <c r="N471" s="78"/>
    </row>
    <row r="472" spans="1:15" ht="12" customHeight="1" x14ac:dyDescent="0.2">
      <c r="A472" s="105" t="s">
        <v>114</v>
      </c>
      <c r="B472" s="101">
        <f>SUM(C472:F472)</f>
        <v>100</v>
      </c>
      <c r="C472" s="101"/>
      <c r="D472" s="101"/>
      <c r="E472" s="101"/>
      <c r="F472" s="101">
        <v>100</v>
      </c>
      <c r="H472" s="16"/>
      <c r="I472" s="2"/>
      <c r="J472" s="78">
        <f>(B472*100/B473)-100</f>
        <v>139.23444976076556</v>
      </c>
      <c r="K472" s="96"/>
      <c r="N472" s="78"/>
    </row>
    <row r="473" spans="1:15" ht="12" customHeight="1" x14ac:dyDescent="0.2">
      <c r="A473" s="145" t="s">
        <v>113</v>
      </c>
      <c r="B473" s="135">
        <f>SUM(C473:F473)</f>
        <v>41.8</v>
      </c>
      <c r="C473" s="114"/>
      <c r="D473" s="114"/>
      <c r="E473" s="114"/>
      <c r="F473" s="135">
        <v>41.8</v>
      </c>
      <c r="H473" s="16"/>
      <c r="I473" s="2"/>
      <c r="J473" s="78"/>
      <c r="K473" s="96"/>
      <c r="N473" s="78"/>
    </row>
    <row r="474" spans="1:15" ht="12" customHeight="1" x14ac:dyDescent="0.2">
      <c r="A474" s="19"/>
      <c r="B474" s="20"/>
      <c r="C474" s="20"/>
      <c r="D474" s="20"/>
      <c r="E474" s="20"/>
      <c r="F474" s="20"/>
      <c r="H474" s="16"/>
      <c r="I474" s="2"/>
      <c r="J474" s="78"/>
      <c r="K474" s="96"/>
      <c r="N474" s="78"/>
    </row>
    <row r="475" spans="1:15" ht="12" customHeight="1" x14ac:dyDescent="0.2">
      <c r="A475" s="244" t="s">
        <v>135</v>
      </c>
      <c r="B475" s="245"/>
      <c r="C475" s="245"/>
      <c r="D475" s="245"/>
      <c r="E475" s="245"/>
      <c r="F475" s="245"/>
      <c r="H475" s="16"/>
      <c r="I475" s="2"/>
      <c r="J475" s="78"/>
      <c r="K475" s="96"/>
      <c r="N475" s="78"/>
    </row>
    <row r="476" spans="1:15" ht="12" customHeight="1" x14ac:dyDescent="0.2">
      <c r="A476" s="17" t="s">
        <v>114</v>
      </c>
      <c r="B476" s="79">
        <f>SUM(C476:F476)</f>
        <v>30</v>
      </c>
      <c r="C476" s="80"/>
      <c r="D476" s="80"/>
      <c r="E476" s="80"/>
      <c r="F476" s="80">
        <v>30</v>
      </c>
      <c r="H476" s="16"/>
      <c r="I476" s="2"/>
      <c r="J476" s="78">
        <f>(B476*100/B477)-100</f>
        <v>0</v>
      </c>
      <c r="K476" s="96"/>
      <c r="N476" s="78"/>
    </row>
    <row r="477" spans="1:15" ht="12" customHeight="1" x14ac:dyDescent="0.2">
      <c r="A477" s="18" t="s">
        <v>113</v>
      </c>
      <c r="B477" s="81">
        <f>SUM(C477:F477)</f>
        <v>30</v>
      </c>
      <c r="C477" s="82"/>
      <c r="D477" s="82"/>
      <c r="E477" s="82"/>
      <c r="F477" s="82">
        <v>30</v>
      </c>
      <c r="H477" s="16"/>
      <c r="I477" s="2"/>
      <c r="J477" s="78"/>
      <c r="K477" s="96"/>
      <c r="N477" s="78"/>
    </row>
    <row r="478" spans="1:15" ht="12" customHeight="1" x14ac:dyDescent="0.2">
      <c r="A478" s="220"/>
      <c r="B478" s="221"/>
      <c r="C478" s="221"/>
      <c r="D478" s="221"/>
      <c r="E478" s="221"/>
      <c r="F478" s="221"/>
      <c r="H478" s="16"/>
      <c r="I478" s="2"/>
      <c r="J478" s="78"/>
      <c r="K478" s="96"/>
      <c r="N478" s="78"/>
    </row>
    <row r="479" spans="1:15" ht="12" customHeight="1" thickBot="1" x14ac:dyDescent="0.25">
      <c r="A479" s="214" t="s">
        <v>119</v>
      </c>
      <c r="B479" s="215"/>
      <c r="C479" s="215"/>
      <c r="D479" s="215"/>
      <c r="E479" s="215"/>
      <c r="F479" s="215"/>
      <c r="H479" s="16"/>
      <c r="I479" s="2"/>
      <c r="J479" s="78"/>
      <c r="K479" s="96"/>
      <c r="N479" s="78"/>
    </row>
    <row r="480" spans="1:15" ht="12" customHeight="1" thickBot="1" x14ac:dyDescent="0.25">
      <c r="A480" s="17" t="s">
        <v>114</v>
      </c>
      <c r="B480" s="80">
        <f>SUM(C480:F480)</f>
        <v>100</v>
      </c>
      <c r="C480" s="80"/>
      <c r="D480" s="80"/>
      <c r="E480" s="80"/>
      <c r="F480" s="80">
        <v>100</v>
      </c>
      <c r="G480" s="154"/>
      <c r="H480" s="59"/>
      <c r="I480" s="9"/>
      <c r="K480" s="96"/>
      <c r="N480" s="78"/>
    </row>
    <row r="481" spans="1:15" ht="12" customHeight="1" x14ac:dyDescent="0.2">
      <c r="A481" s="142" t="s">
        <v>113</v>
      </c>
      <c r="B481" s="147">
        <f>SUM(C481:F481)</f>
        <v>0</v>
      </c>
      <c r="C481" s="147"/>
      <c r="D481" s="147"/>
      <c r="E481" s="147"/>
      <c r="F481" s="147"/>
      <c r="G481" s="178"/>
      <c r="H481" s="36"/>
      <c r="I481" s="1"/>
      <c r="J481" s="78"/>
      <c r="K481" s="96"/>
      <c r="N481" s="78"/>
    </row>
    <row r="482" spans="1:15" ht="12" customHeight="1" thickBot="1" x14ac:dyDescent="0.25">
      <c r="A482" s="220"/>
      <c r="B482" s="221"/>
      <c r="C482" s="221"/>
      <c r="D482" s="221"/>
      <c r="E482" s="221"/>
      <c r="F482" s="221"/>
      <c r="G482" s="179"/>
      <c r="H482" s="36"/>
      <c r="I482" s="1"/>
      <c r="J482" s="126"/>
      <c r="K482" s="102"/>
      <c r="N482" s="78"/>
      <c r="O482" s="2"/>
    </row>
    <row r="483" spans="1:15" ht="12" customHeight="1" thickBot="1" x14ac:dyDescent="0.25">
      <c r="A483" s="246" t="s">
        <v>53</v>
      </c>
      <c r="B483" s="247"/>
      <c r="C483" s="247"/>
      <c r="D483" s="247"/>
      <c r="E483" s="247"/>
      <c r="F483" s="247"/>
      <c r="H483" s="16"/>
      <c r="I483" s="2"/>
      <c r="K483" s="96"/>
    </row>
    <row r="484" spans="1:15" ht="12" customHeight="1" x14ac:dyDescent="0.2">
      <c r="A484" s="35" t="s">
        <v>114</v>
      </c>
      <c r="B484" s="85">
        <f>SUM(C484:F484)</f>
        <v>830</v>
      </c>
      <c r="C484" s="85">
        <f>SUM(C468+C472+C476+C480)</f>
        <v>0</v>
      </c>
      <c r="D484" s="85">
        <f t="shared" ref="C484:F485" si="10">SUM(D468+D472+D476+D480)</f>
        <v>0</v>
      </c>
      <c r="E484" s="85">
        <f t="shared" si="10"/>
        <v>0</v>
      </c>
      <c r="F484" s="185">
        <f t="shared" si="10"/>
        <v>830</v>
      </c>
      <c r="H484" s="16"/>
      <c r="I484" s="2"/>
      <c r="J484" s="78">
        <f>(B484*100/B485)-100</f>
        <v>135.9295054007959</v>
      </c>
      <c r="K484" s="96"/>
    </row>
    <row r="485" spans="1:15" ht="12" customHeight="1" thickBot="1" x14ac:dyDescent="0.25">
      <c r="A485" s="37" t="s">
        <v>113</v>
      </c>
      <c r="B485" s="87">
        <f>SUM(C485:F485)</f>
        <v>351.8</v>
      </c>
      <c r="C485" s="87">
        <f t="shared" si="10"/>
        <v>0</v>
      </c>
      <c r="D485" s="87">
        <f t="shared" si="10"/>
        <v>0</v>
      </c>
      <c r="E485" s="87">
        <f t="shared" si="10"/>
        <v>0</v>
      </c>
      <c r="F485" s="186">
        <f t="shared" si="10"/>
        <v>351.8</v>
      </c>
      <c r="H485" s="16"/>
      <c r="I485" s="104"/>
      <c r="J485" s="206"/>
      <c r="K485" s="108"/>
      <c r="L485" s="206"/>
      <c r="M485" s="206"/>
      <c r="N485" s="206"/>
      <c r="O485" s="128">
        <f>O469</f>
        <v>231</v>
      </c>
    </row>
    <row r="486" spans="1:15" ht="12" customHeight="1" thickBot="1" x14ac:dyDescent="0.25">
      <c r="H486" s="16"/>
      <c r="I486" s="2"/>
      <c r="J486" s="78"/>
      <c r="K486" s="96"/>
      <c r="O486" s="128"/>
    </row>
    <row r="487" spans="1:15" ht="28.5" customHeight="1" thickBot="1" x14ac:dyDescent="0.25">
      <c r="A487" s="218" t="s">
        <v>130</v>
      </c>
      <c r="B487" s="219"/>
      <c r="C487" s="219"/>
      <c r="D487" s="219"/>
      <c r="E487" s="219"/>
      <c r="F487" s="219"/>
      <c r="G487" s="65"/>
      <c r="H487" s="66"/>
      <c r="I487" s="67"/>
      <c r="K487" s="96"/>
    </row>
    <row r="488" spans="1:15" ht="12" customHeight="1" x14ac:dyDescent="0.2">
      <c r="A488" s="35" t="s">
        <v>114</v>
      </c>
      <c r="B488" s="85">
        <f>SUM(C488:F488)</f>
        <v>28227.600000000002</v>
      </c>
      <c r="C488" s="85">
        <f t="shared" ref="C488:F489" si="11">SUM(C137,C173,C192,C363,C275,C290,C459,C484)</f>
        <v>14648.8</v>
      </c>
      <c r="D488" s="85">
        <f t="shared" si="11"/>
        <v>214.2</v>
      </c>
      <c r="E488" s="85">
        <f t="shared" si="11"/>
        <v>34.200000000000003</v>
      </c>
      <c r="F488" s="85">
        <f t="shared" si="11"/>
        <v>13330.400000000001</v>
      </c>
      <c r="H488" s="16"/>
      <c r="I488" s="207">
        <f>SUM(I8:I480)</f>
        <v>2308.5</v>
      </c>
      <c r="J488" s="78">
        <f>(B488*100/B489)-100</f>
        <v>20.122558406740708</v>
      </c>
      <c r="K488" s="96"/>
    </row>
    <row r="489" spans="1:15" ht="12" customHeight="1" thickBot="1" x14ac:dyDescent="0.25">
      <c r="A489" s="37" t="s">
        <v>113</v>
      </c>
      <c r="B489" s="87">
        <f>SUM(C489:F489)</f>
        <v>23499</v>
      </c>
      <c r="C489" s="87">
        <f t="shared" si="11"/>
        <v>12319.1</v>
      </c>
      <c r="D489" s="87">
        <f t="shared" si="11"/>
        <v>178.89999999999998</v>
      </c>
      <c r="E489" s="87">
        <f t="shared" si="11"/>
        <v>38.1</v>
      </c>
      <c r="F489" s="186">
        <f t="shared" si="11"/>
        <v>10962.9</v>
      </c>
      <c r="H489" s="16"/>
      <c r="I489" s="2"/>
      <c r="K489" s="96"/>
      <c r="O489" s="128">
        <f>O138+O174+O193+O460+O485</f>
        <v>3617.7</v>
      </c>
    </row>
    <row r="490" spans="1:15" ht="12" customHeight="1" thickBot="1" x14ac:dyDescent="0.25">
      <c r="H490" s="16"/>
      <c r="I490" s="2"/>
      <c r="K490" s="96"/>
    </row>
    <row r="491" spans="1:15" ht="12" customHeight="1" thickBot="1" x14ac:dyDescent="0.25">
      <c r="A491" s="138" t="s">
        <v>128</v>
      </c>
      <c r="B491" s="180">
        <f>SUM(C491:F491)</f>
        <v>1519.6</v>
      </c>
      <c r="C491" s="181">
        <f>C169</f>
        <v>0</v>
      </c>
      <c r="D491" s="181">
        <f>D169</f>
        <v>0</v>
      </c>
      <c r="E491" s="181">
        <f>E169</f>
        <v>0</v>
      </c>
      <c r="F491" s="188">
        <f>F169</f>
        <v>1519.6</v>
      </c>
      <c r="G491" s="68"/>
      <c r="H491" s="109"/>
      <c r="I491" s="69"/>
      <c r="K491" s="97"/>
      <c r="O491" s="78"/>
    </row>
    <row r="492" spans="1:15" ht="27.75" customHeight="1" thickBot="1" x14ac:dyDescent="0.25">
      <c r="A492" s="139" t="s">
        <v>129</v>
      </c>
      <c r="B492" s="204">
        <f>SUM(C492:F492)</f>
        <v>26708</v>
      </c>
      <c r="C492" s="182">
        <f>C488-C491</f>
        <v>14648.8</v>
      </c>
      <c r="D492" s="182">
        <f>D488-D491</f>
        <v>214.2</v>
      </c>
      <c r="E492" s="182">
        <f>E488-E491</f>
        <v>34.200000000000003</v>
      </c>
      <c r="F492" s="189">
        <f>F488-F491</f>
        <v>11810.800000000001</v>
      </c>
      <c r="G492" s="183">
        <f t="shared" ref="B492:H495" si="12">G486-G491</f>
        <v>0</v>
      </c>
      <c r="H492" s="184">
        <f t="shared" si="12"/>
        <v>0</v>
      </c>
      <c r="I492" s="2"/>
      <c r="K492" s="97"/>
    </row>
    <row r="493" spans="1:15" ht="12" customHeight="1" thickBot="1" x14ac:dyDescent="0.25">
      <c r="H493" s="2"/>
      <c r="I493" s="2"/>
    </row>
    <row r="494" spans="1:15" ht="12" customHeight="1" x14ac:dyDescent="0.2">
      <c r="A494" s="140" t="s">
        <v>103</v>
      </c>
      <c r="B494" s="180">
        <f>SUM(C494:F494)</f>
        <v>1800</v>
      </c>
      <c r="C494" s="181">
        <f>C170</f>
        <v>0</v>
      </c>
      <c r="D494" s="181">
        <f>D170</f>
        <v>0</v>
      </c>
      <c r="E494" s="181">
        <f>E170</f>
        <v>0</v>
      </c>
      <c r="F494" s="188">
        <f>F170</f>
        <v>1800</v>
      </c>
      <c r="H494" s="2"/>
      <c r="I494" s="2"/>
    </row>
    <row r="495" spans="1:15" ht="27.75" customHeight="1" thickBot="1" x14ac:dyDescent="0.25">
      <c r="A495" s="141" t="s">
        <v>104</v>
      </c>
      <c r="B495" s="182">
        <f t="shared" si="12"/>
        <v>21699</v>
      </c>
      <c r="C495" s="182">
        <f t="shared" si="12"/>
        <v>12319.1</v>
      </c>
      <c r="D495" s="182">
        <f t="shared" si="12"/>
        <v>178.89999999999998</v>
      </c>
      <c r="E495" s="182">
        <f t="shared" si="12"/>
        <v>38.1</v>
      </c>
      <c r="F495" s="189">
        <f t="shared" si="12"/>
        <v>9162.9</v>
      </c>
      <c r="H495" s="2"/>
      <c r="I495" s="2"/>
    </row>
    <row r="496" spans="1:15" x14ac:dyDescent="0.2">
      <c r="H496" s="2"/>
      <c r="I496" s="2"/>
    </row>
    <row r="497" spans="1:9" x14ac:dyDescent="0.2">
      <c r="B497" s="150"/>
      <c r="C497" s="150"/>
      <c r="D497" s="150"/>
      <c r="E497" s="150"/>
      <c r="F497" s="150"/>
      <c r="G497" s="150"/>
      <c r="H497" s="2"/>
      <c r="I497" s="2"/>
    </row>
    <row r="498" spans="1:9" x14ac:dyDescent="0.2">
      <c r="A498" s="292"/>
      <c r="H498" s="2"/>
      <c r="I498" s="2"/>
    </row>
    <row r="499" spans="1:9" x14ac:dyDescent="0.2">
      <c r="A499" s="292"/>
      <c r="B499" s="78"/>
      <c r="H499" s="2"/>
      <c r="I499" s="2"/>
    </row>
    <row r="500" spans="1:9" x14ac:dyDescent="0.2">
      <c r="H500" s="2"/>
      <c r="I500" s="2"/>
    </row>
    <row r="501" spans="1:9" x14ac:dyDescent="0.2">
      <c r="B501" s="78"/>
      <c r="C501" s="78"/>
      <c r="D501" s="78"/>
      <c r="H501" s="2"/>
      <c r="I501" s="2"/>
    </row>
    <row r="502" spans="1:9" x14ac:dyDescent="0.2">
      <c r="H502" s="2"/>
      <c r="I502" s="2"/>
    </row>
    <row r="503" spans="1:9" x14ac:dyDescent="0.2">
      <c r="C503" s="78"/>
      <c r="H503" s="2"/>
      <c r="I503" s="2"/>
    </row>
    <row r="504" spans="1:9" x14ac:dyDescent="0.2">
      <c r="H504" s="2"/>
      <c r="I504" s="2"/>
    </row>
    <row r="505" spans="1:9" x14ac:dyDescent="0.2">
      <c r="C505" s="78"/>
    </row>
  </sheetData>
  <mergeCells count="221">
    <mergeCell ref="A498:A499"/>
    <mergeCell ref="A132:F132"/>
    <mergeCell ref="A112:F112"/>
    <mergeCell ref="A116:F116"/>
    <mergeCell ref="A120:F120"/>
    <mergeCell ref="A124:F124"/>
    <mergeCell ref="A128:F128"/>
    <mergeCell ref="A177:A178"/>
    <mergeCell ref="A160:F160"/>
    <mergeCell ref="A201:A202"/>
    <mergeCell ref="A223:F223"/>
    <mergeCell ref="B142:B143"/>
    <mergeCell ref="A142:A143"/>
    <mergeCell ref="A190:F190"/>
    <mergeCell ref="A187:F187"/>
    <mergeCell ref="A210:F210"/>
    <mergeCell ref="A151:F151"/>
    <mergeCell ref="A200:F200"/>
    <mergeCell ref="A152:F152"/>
    <mergeCell ref="A156:F156"/>
    <mergeCell ref="A215:F215"/>
    <mergeCell ref="A211:F211"/>
    <mergeCell ref="A183:F183"/>
    <mergeCell ref="A136:F136"/>
    <mergeCell ref="K132:K135"/>
    <mergeCell ref="A34:F34"/>
    <mergeCell ref="A74:F74"/>
    <mergeCell ref="J6:N6"/>
    <mergeCell ref="A54:F54"/>
    <mergeCell ref="A58:F58"/>
    <mergeCell ref="A87:F87"/>
    <mergeCell ref="A91:F91"/>
    <mergeCell ref="A95:F95"/>
    <mergeCell ref="A100:F100"/>
    <mergeCell ref="A59:F59"/>
    <mergeCell ref="A63:F63"/>
    <mergeCell ref="A67:F67"/>
    <mergeCell ref="A71:F71"/>
    <mergeCell ref="A62:F62"/>
    <mergeCell ref="A70:F70"/>
    <mergeCell ref="A66:F66"/>
    <mergeCell ref="A78:F78"/>
    <mergeCell ref="A90:F90"/>
    <mergeCell ref="A94:F94"/>
    <mergeCell ref="K100:K102"/>
    <mergeCell ref="K96:K98"/>
    <mergeCell ref="A51:F51"/>
    <mergeCell ref="A55:F55"/>
    <mergeCell ref="O4:O6"/>
    <mergeCell ref="A10:F10"/>
    <mergeCell ref="B5:B6"/>
    <mergeCell ref="A15:F15"/>
    <mergeCell ref="A11:F11"/>
    <mergeCell ref="A7:F7"/>
    <mergeCell ref="A19:F19"/>
    <mergeCell ref="A26:F26"/>
    <mergeCell ref="A47:F47"/>
    <mergeCell ref="A23:F23"/>
    <mergeCell ref="A27:F27"/>
    <mergeCell ref="A31:F31"/>
    <mergeCell ref="A35:F35"/>
    <mergeCell ref="A39:F39"/>
    <mergeCell ref="A43:F43"/>
    <mergeCell ref="A42:F42"/>
    <mergeCell ref="I4:I6"/>
    <mergeCell ref="A171:F171"/>
    <mergeCell ref="A191:F191"/>
    <mergeCell ref="A186:F186"/>
    <mergeCell ref="A75:F75"/>
    <mergeCell ref="A2:G3"/>
    <mergeCell ref="A4:G4"/>
    <mergeCell ref="A5:A6"/>
    <mergeCell ref="A14:F14"/>
    <mergeCell ref="A18:F18"/>
    <mergeCell ref="G5:G6"/>
    <mergeCell ref="A82:F82"/>
    <mergeCell ref="A79:F79"/>
    <mergeCell ref="A83:F83"/>
    <mergeCell ref="C5:F5"/>
    <mergeCell ref="A46:F46"/>
    <mergeCell ref="A38:F38"/>
    <mergeCell ref="A30:F30"/>
    <mergeCell ref="A104:F104"/>
    <mergeCell ref="A179:F179"/>
    <mergeCell ref="A182:F182"/>
    <mergeCell ref="B177:B178"/>
    <mergeCell ref="C142:F142"/>
    <mergeCell ref="A144:F144"/>
    <mergeCell ref="C177:F177"/>
    <mergeCell ref="A218:F218"/>
    <mergeCell ref="A308:F308"/>
    <mergeCell ref="A300:F300"/>
    <mergeCell ref="A231:F231"/>
    <mergeCell ref="A304:F304"/>
    <mergeCell ref="B201:B202"/>
    <mergeCell ref="C201:F201"/>
    <mergeCell ref="A227:F227"/>
    <mergeCell ref="A219:F219"/>
    <mergeCell ref="A222:F222"/>
    <mergeCell ref="A259:F259"/>
    <mergeCell ref="A279:A280"/>
    <mergeCell ref="A288:F288"/>
    <mergeCell ref="A246:F246"/>
    <mergeCell ref="A247:F247"/>
    <mergeCell ref="A263:F263"/>
    <mergeCell ref="A271:F271"/>
    <mergeCell ref="B294:B295"/>
    <mergeCell ref="A267:F267"/>
    <mergeCell ref="A277:F277"/>
    <mergeCell ref="A148:F148"/>
    <mergeCell ref="A108:F108"/>
    <mergeCell ref="A176:F176"/>
    <mergeCell ref="A164:F164"/>
    <mergeCell ref="A168:F168"/>
    <mergeCell ref="A141:F141"/>
    <mergeCell ref="A172:F172"/>
    <mergeCell ref="A442:F442"/>
    <mergeCell ref="A414:F414"/>
    <mergeCell ref="A422:F422"/>
    <mergeCell ref="A421:F421"/>
    <mergeCell ref="A434:F434"/>
    <mergeCell ref="A402:F402"/>
    <mergeCell ref="A426:F426"/>
    <mergeCell ref="A374:F374"/>
    <mergeCell ref="A378:F378"/>
    <mergeCell ref="A385:F385"/>
    <mergeCell ref="A410:F410"/>
    <mergeCell ref="A389:F389"/>
    <mergeCell ref="A390:F390"/>
    <mergeCell ref="A394:F394"/>
    <mergeCell ref="A405:F405"/>
    <mergeCell ref="A413:F413"/>
    <mergeCell ref="A214:F214"/>
    <mergeCell ref="A446:F446"/>
    <mergeCell ref="A449:F449"/>
    <mergeCell ref="A354:F354"/>
    <mergeCell ref="A357:F357"/>
    <mergeCell ref="A342:F342"/>
    <mergeCell ref="A323:F323"/>
    <mergeCell ref="B368:B369"/>
    <mergeCell ref="A386:F386"/>
    <mergeCell ref="A398:F398"/>
    <mergeCell ref="A339:F339"/>
    <mergeCell ref="A362:F362"/>
    <mergeCell ref="A397:F397"/>
    <mergeCell ref="A382:F382"/>
    <mergeCell ref="A381:F381"/>
    <mergeCell ref="A370:F370"/>
    <mergeCell ref="C368:F368"/>
    <mergeCell ref="A418:F418"/>
    <mergeCell ref="A441:F441"/>
    <mergeCell ref="A437:F437"/>
    <mergeCell ref="A438:F438"/>
    <mergeCell ref="A433:F433"/>
    <mergeCell ref="A401:F401"/>
    <mergeCell ref="A430:F430"/>
    <mergeCell ref="A429:F429"/>
    <mergeCell ref="A487:F487"/>
    <mergeCell ref="C465:F465"/>
    <mergeCell ref="A475:F475"/>
    <mergeCell ref="A465:A466"/>
    <mergeCell ref="A483:F483"/>
    <mergeCell ref="A479:F479"/>
    <mergeCell ref="A470:F470"/>
    <mergeCell ref="A482:F482"/>
    <mergeCell ref="A450:F450"/>
    <mergeCell ref="A478:F478"/>
    <mergeCell ref="B465:B466"/>
    <mergeCell ref="A471:F471"/>
    <mergeCell ref="A467:F467"/>
    <mergeCell ref="A454:F454"/>
    <mergeCell ref="A458:F458"/>
    <mergeCell ref="A463:F464"/>
    <mergeCell ref="A147:F147"/>
    <mergeCell ref="A281:F281"/>
    <mergeCell ref="A285:F285"/>
    <mergeCell ref="A294:A295"/>
    <mergeCell ref="A311:F311"/>
    <mergeCell ref="A307:F307"/>
    <mergeCell ref="A319:F319"/>
    <mergeCell ref="A335:F335"/>
    <mergeCell ref="A255:F255"/>
    <mergeCell ref="A324:F324"/>
    <mergeCell ref="A332:F332"/>
    <mergeCell ref="A299:F299"/>
    <mergeCell ref="A315:F315"/>
    <mergeCell ref="A328:F328"/>
    <mergeCell ref="A331:F331"/>
    <mergeCell ref="A296:F296"/>
    <mergeCell ref="A284:F284"/>
    <mergeCell ref="A203:F203"/>
    <mergeCell ref="A206:F206"/>
    <mergeCell ref="A207:F207"/>
    <mergeCell ref="A316:F316"/>
    <mergeCell ref="A320:F320"/>
    <mergeCell ref="A235:F235"/>
    <mergeCell ref="A312:F312"/>
    <mergeCell ref="K424:K427"/>
    <mergeCell ref="K415:K423"/>
    <mergeCell ref="K407:K411"/>
    <mergeCell ref="A358:F358"/>
    <mergeCell ref="A406:F406"/>
    <mergeCell ref="A368:A369"/>
    <mergeCell ref="A367:F367"/>
    <mergeCell ref="A336:F336"/>
    <mergeCell ref="A239:F239"/>
    <mergeCell ref="A350:F350"/>
    <mergeCell ref="K333:K336"/>
    <mergeCell ref="A377:F377"/>
    <mergeCell ref="A373:F373"/>
    <mergeCell ref="A346:F346"/>
    <mergeCell ref="A353:F353"/>
    <mergeCell ref="A289:F289"/>
    <mergeCell ref="A293:F293"/>
    <mergeCell ref="A278:F278"/>
    <mergeCell ref="C294:F294"/>
    <mergeCell ref="A243:F243"/>
    <mergeCell ref="A251:F251"/>
    <mergeCell ref="B279:B280"/>
    <mergeCell ref="C279:F279"/>
    <mergeCell ref="A274:F274"/>
  </mergeCells>
  <pageMargins left="0.25" right="0.25" top="0.75" bottom="0.75" header="0.3" footer="0.3"/>
  <pageSetup paperSize="9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2" sqref="E2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2022</vt:lpstr>
      <vt:lpstr>Sheet1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2022-01-24T09:20:05Z</cp:lastPrinted>
  <dcterms:created xsi:type="dcterms:W3CDTF">2007-01-25T06:51:43Z</dcterms:created>
  <dcterms:modified xsi:type="dcterms:W3CDTF">2022-01-26T11:56:45Z</dcterms:modified>
</cp:coreProperties>
</file>