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5.xml" ContentType="application/vnd.openxmlformats-officedocument.drawing+xml"/>
  <Override PartName="/xl/ctrlProps/ctrlProp53.xml" ContentType="application/vnd.ms-excel.controlproperties+xml"/>
  <Override PartName="/xl/charts/chartEx1.xml" ContentType="application/vnd.ms-office.chartex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Vytautas Matiukas\Desktop\STRATEGIJOS DOKUMENTAS\SPP Priedai\"/>
    </mc:Choice>
  </mc:AlternateContent>
  <xr:revisionPtr revIDLastSave="0" documentId="13_ncr:1_{FAABCCC8-F266-43DA-9668-94DB8B82812E}" xr6:coauthVersionLast="45" xr6:coauthVersionMax="45" xr10:uidLastSave="{00000000-0000-0000-0000-000000000000}"/>
  <bookViews>
    <workbookView xWindow="5415" yWindow="16515" windowWidth="18000" windowHeight="12435" tabRatio="864" xr2:uid="{D6AA6F42-4594-4E04-A476-370676C19270}"/>
  </bookViews>
  <sheets>
    <sheet name="Visuomenės" sheetId="32" r:id="rId1"/>
    <sheet name="Švietimo" sheetId="37" r:id="rId2"/>
    <sheet name="Ekonominiai" sheetId="34" r:id="rId3"/>
    <sheet name="Aplinkos" sheetId="42" r:id="rId4"/>
    <sheet name="Žemėlapis" sheetId="39" r:id="rId5"/>
    <sheet name="V1 Backend" sheetId="33" state="hidden" r:id="rId6"/>
    <sheet name="V2 Backend" sheetId="35" state="hidden" r:id="rId7"/>
    <sheet name="Plungės dinaminiai" sheetId="22" state="hidden" r:id="rId8"/>
    <sheet name="V3 Backend" sheetId="43" state="hidden" r:id="rId9"/>
    <sheet name="V5 data" sheetId="45" state="hidden" r:id="rId10"/>
    <sheet name="V5 rank data" sheetId="47" state="hidden" r:id="rId11"/>
    <sheet name="V5 new rank" sheetId="46" state="hidden" r:id="rId12"/>
    <sheet name="V5 rank" sheetId="44" state="hidden" r:id="rId13"/>
  </sheets>
  <definedNames>
    <definedName name="_xlnm._FilterDatabase" localSheetId="12" hidden="1">'V5 rank'!$A$2:$AQ$62</definedName>
    <definedName name="_xlchart.v5.0" hidden="1">'V5 data'!$A$3:$B$3</definedName>
    <definedName name="_xlchart.v5.1" hidden="1">'V5 data'!$A$4:$B$63</definedName>
    <definedName name="_xlchart.v5.2" hidden="1">'V5 data'!$C$3</definedName>
    <definedName name="_xlchart.v5.3" hidden="1">'V5 data'!$C$4:$C$63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6" i="35" l="1"/>
  <c r="R76" i="35"/>
  <c r="Q77" i="35"/>
  <c r="R77" i="35"/>
  <c r="Q78" i="35"/>
  <c r="R78" i="35"/>
  <c r="Q79" i="35"/>
  <c r="R79" i="35"/>
  <c r="Q80" i="35"/>
  <c r="R80" i="35"/>
  <c r="Q81" i="35"/>
  <c r="R81" i="35"/>
  <c r="Q82" i="35"/>
  <c r="R82" i="35"/>
  <c r="Q83" i="35"/>
  <c r="R83" i="35"/>
  <c r="Q84" i="35"/>
  <c r="R84" i="35"/>
  <c r="Q85" i="35"/>
  <c r="R85" i="35"/>
  <c r="R75" i="35"/>
  <c r="Q75" i="35"/>
  <c r="Y90" i="33"/>
  <c r="X90" i="33"/>
  <c r="W90" i="33"/>
  <c r="V90" i="33"/>
  <c r="U90" i="33"/>
  <c r="T90" i="33"/>
  <c r="S90" i="33"/>
  <c r="R90" i="33"/>
  <c r="Q90" i="33"/>
  <c r="AE18" i="33"/>
  <c r="AE17" i="33"/>
  <c r="AE16" i="33"/>
  <c r="AN78" i="35" l="1"/>
  <c r="AN77" i="35"/>
  <c r="AN76" i="35"/>
  <c r="AN59" i="35"/>
  <c r="AN60" i="35"/>
  <c r="AN58" i="35"/>
  <c r="AN42" i="35"/>
  <c r="AN41" i="35"/>
  <c r="AN40" i="35"/>
  <c r="AN30" i="35"/>
  <c r="AN29" i="35"/>
  <c r="AN28" i="35"/>
  <c r="AN22" i="35"/>
  <c r="AN24" i="35"/>
  <c r="AN23" i="35"/>
  <c r="AN4" i="35"/>
  <c r="AN102" i="33"/>
  <c r="AN101" i="33"/>
  <c r="AN100" i="33"/>
  <c r="AN18" i="33"/>
  <c r="AN17" i="33"/>
  <c r="AN16" i="33"/>
  <c r="AM5" i="33"/>
  <c r="AN5" i="33"/>
  <c r="AM6" i="33"/>
  <c r="AN6" i="33"/>
  <c r="AN4" i="33"/>
  <c r="AE35" i="35" l="1"/>
  <c r="AF35" i="35"/>
  <c r="AE36" i="35"/>
  <c r="AF36" i="35"/>
  <c r="AF34" i="35"/>
  <c r="AE34" i="35"/>
  <c r="AF70" i="35"/>
  <c r="AF71" i="35"/>
  <c r="AF72" i="35"/>
  <c r="AE71" i="35"/>
  <c r="AE72" i="35"/>
  <c r="AE70" i="35"/>
  <c r="AF64" i="35"/>
  <c r="AF65" i="35"/>
  <c r="AF66" i="35"/>
  <c r="AE65" i="35"/>
  <c r="AE66" i="35"/>
  <c r="AE64" i="35"/>
  <c r="Q159" i="35" l="1"/>
  <c r="Q160" i="35"/>
  <c r="Q161" i="35"/>
  <c r="Q162" i="35"/>
  <c r="Q163" i="35"/>
  <c r="Q164" i="35"/>
  <c r="Q165" i="35"/>
  <c r="Q166" i="35"/>
  <c r="Q167" i="35"/>
  <c r="Q168" i="35"/>
  <c r="Q169" i="35"/>
  <c r="R160" i="35"/>
  <c r="R161" i="35"/>
  <c r="R162" i="35"/>
  <c r="R163" i="35"/>
  <c r="R164" i="35"/>
  <c r="R165" i="35"/>
  <c r="R166" i="35"/>
  <c r="R167" i="35"/>
  <c r="R168" i="35"/>
  <c r="R169" i="35"/>
  <c r="R159" i="35"/>
  <c r="R145" i="35"/>
  <c r="R146" i="35"/>
  <c r="R147" i="35"/>
  <c r="R148" i="35"/>
  <c r="R149" i="35"/>
  <c r="R150" i="35"/>
  <c r="R151" i="35"/>
  <c r="R152" i="35"/>
  <c r="R153" i="35"/>
  <c r="R154" i="35"/>
  <c r="R155" i="35"/>
  <c r="Q146" i="35"/>
  <c r="Q147" i="35"/>
  <c r="Q148" i="35"/>
  <c r="Q149" i="35"/>
  <c r="Q150" i="35"/>
  <c r="Q151" i="35"/>
  <c r="Q152" i="35"/>
  <c r="Q153" i="35"/>
  <c r="Q154" i="35"/>
  <c r="Q155" i="35"/>
  <c r="Q145" i="35"/>
  <c r="Z174" i="35"/>
  <c r="Z175" i="35"/>
  <c r="Z176" i="35"/>
  <c r="Z177" i="35"/>
  <c r="Z178" i="35"/>
  <c r="Z179" i="35"/>
  <c r="Z180" i="35"/>
  <c r="Z181" i="35"/>
  <c r="Z182" i="35"/>
  <c r="Z183" i="35"/>
  <c r="Z173" i="35"/>
  <c r="Z90" i="35"/>
  <c r="Z91" i="35"/>
  <c r="Z92" i="35"/>
  <c r="Z93" i="35"/>
  <c r="Z94" i="35"/>
  <c r="Z95" i="35"/>
  <c r="Z96" i="35"/>
  <c r="Z97" i="35"/>
  <c r="Z98" i="35"/>
  <c r="Z99" i="35"/>
  <c r="Z89" i="35"/>
  <c r="Z62" i="35"/>
  <c r="Z63" i="35"/>
  <c r="Z64" i="35"/>
  <c r="Z65" i="35"/>
  <c r="Z66" i="35"/>
  <c r="Z67" i="35"/>
  <c r="Z68" i="35"/>
  <c r="Z69" i="35"/>
  <c r="Z70" i="35"/>
  <c r="Z71" i="35"/>
  <c r="Z61" i="35"/>
  <c r="Z57" i="35"/>
  <c r="Z56" i="35"/>
  <c r="Z55" i="35"/>
  <c r="Z54" i="35"/>
  <c r="Z53" i="35"/>
  <c r="Z52" i="35"/>
  <c r="Z51" i="35"/>
  <c r="Z50" i="35"/>
  <c r="Z49" i="35"/>
  <c r="Z48" i="35"/>
  <c r="Z47" i="35"/>
  <c r="Z230" i="33"/>
  <c r="Z231" i="33"/>
  <c r="Z232" i="33"/>
  <c r="Z233" i="33"/>
  <c r="Z234" i="33"/>
  <c r="Z235" i="33"/>
  <c r="Z236" i="33"/>
  <c r="Z237" i="33"/>
  <c r="Z238" i="33"/>
  <c r="Z239" i="33"/>
  <c r="Z229" i="33"/>
  <c r="Z225" i="33"/>
  <c r="Z216" i="33"/>
  <c r="Z217" i="33"/>
  <c r="Z218" i="33"/>
  <c r="Z219" i="33"/>
  <c r="Z220" i="33"/>
  <c r="Z221" i="33"/>
  <c r="Z222" i="33"/>
  <c r="Z223" i="33"/>
  <c r="Z224" i="33"/>
  <c r="Z215" i="33"/>
  <c r="R209" i="33"/>
  <c r="S209" i="33"/>
  <c r="T209" i="33"/>
  <c r="U209" i="33"/>
  <c r="V209" i="33"/>
  <c r="W209" i="33"/>
  <c r="X209" i="33"/>
  <c r="Y209" i="33"/>
  <c r="Z209" i="33"/>
  <c r="Q209" i="33"/>
  <c r="Z90" i="33"/>
  <c r="Z43" i="33"/>
  <c r="Z42" i="33"/>
  <c r="Z41" i="33"/>
  <c r="Z40" i="33"/>
  <c r="Z39" i="33"/>
  <c r="Z38" i="33"/>
  <c r="Z37" i="33"/>
  <c r="Z36" i="33"/>
  <c r="Z35" i="33"/>
  <c r="Z34" i="33"/>
  <c r="Z33" i="33"/>
  <c r="Q34" i="33"/>
  <c r="Q35" i="33"/>
  <c r="Q36" i="33"/>
  <c r="Q37" i="33"/>
  <c r="Q38" i="33"/>
  <c r="Q39" i="33"/>
  <c r="Q40" i="33"/>
  <c r="Q41" i="33"/>
  <c r="Q42" i="33"/>
  <c r="Q43" i="33"/>
  <c r="Q33" i="33"/>
  <c r="E8" i="43" l="1"/>
  <c r="F8" i="43"/>
  <c r="G8" i="43"/>
  <c r="H8" i="43"/>
  <c r="I8" i="43"/>
  <c r="J8" i="43"/>
  <c r="K8" i="43"/>
  <c r="L8" i="43"/>
  <c r="M8" i="43"/>
  <c r="D8" i="43"/>
  <c r="L28" i="45" l="1"/>
  <c r="C28" i="45" s="1"/>
  <c r="L17" i="45"/>
  <c r="C60" i="45"/>
  <c r="C56" i="45"/>
  <c r="C52" i="45"/>
  <c r="C48" i="45"/>
  <c r="C44" i="45"/>
  <c r="C40" i="45"/>
  <c r="C36" i="45"/>
  <c r="C32" i="45"/>
  <c r="C24" i="45"/>
  <c r="C20" i="45"/>
  <c r="C16" i="45"/>
  <c r="C12" i="45"/>
  <c r="C8" i="45"/>
  <c r="C4" i="45"/>
  <c r="B58" i="46"/>
  <c r="B54" i="46"/>
  <c r="B50" i="46"/>
  <c r="B46" i="46"/>
  <c r="B42" i="46"/>
  <c r="B38" i="46"/>
  <c r="B34" i="46"/>
  <c r="B30" i="46"/>
  <c r="B26" i="46"/>
  <c r="B22" i="46"/>
  <c r="B18" i="46"/>
  <c r="B16" i="46"/>
  <c r="B14" i="46"/>
  <c r="B12" i="46"/>
  <c r="B10" i="46"/>
  <c r="B8" i="46"/>
  <c r="B6" i="46"/>
  <c r="B4" i="46"/>
  <c r="B2" i="46"/>
  <c r="O20" i="39"/>
  <c r="C3" i="45"/>
  <c r="C5" i="45"/>
  <c r="C6" i="45"/>
  <c r="C7" i="45"/>
  <c r="C9" i="45"/>
  <c r="C10" i="45"/>
  <c r="C11" i="45"/>
  <c r="C13" i="45"/>
  <c r="C14" i="45"/>
  <c r="C15" i="45"/>
  <c r="C17" i="45"/>
  <c r="C18" i="45"/>
  <c r="C19" i="45"/>
  <c r="C21" i="45"/>
  <c r="C22" i="45"/>
  <c r="C23" i="45"/>
  <c r="C25" i="45"/>
  <c r="C26" i="45"/>
  <c r="C27" i="45"/>
  <c r="C29" i="45"/>
  <c r="C30" i="45"/>
  <c r="C31" i="45"/>
  <c r="C33" i="45"/>
  <c r="C34" i="45"/>
  <c r="C35" i="45"/>
  <c r="C37" i="45"/>
  <c r="C38" i="45"/>
  <c r="C39" i="45"/>
  <c r="C41" i="45"/>
  <c r="C42" i="45"/>
  <c r="C43" i="45"/>
  <c r="C45" i="45"/>
  <c r="C46" i="45"/>
  <c r="C47" i="45"/>
  <c r="C49" i="45"/>
  <c r="C50" i="45"/>
  <c r="C51" i="45"/>
  <c r="C53" i="45"/>
  <c r="C54" i="45"/>
  <c r="C55" i="45"/>
  <c r="C57" i="45"/>
  <c r="C58" i="45"/>
  <c r="C59" i="45"/>
  <c r="C61" i="45"/>
  <c r="C62" i="45"/>
  <c r="C63" i="45"/>
  <c r="G16" i="46"/>
  <c r="P20" i="39" s="1"/>
  <c r="B3" i="46"/>
  <c r="B5" i="46"/>
  <c r="B7" i="46"/>
  <c r="B9" i="46"/>
  <c r="B11" i="46"/>
  <c r="B13" i="46"/>
  <c r="B15" i="46"/>
  <c r="B17" i="46"/>
  <c r="B19" i="46"/>
  <c r="B20" i="46"/>
  <c r="B21" i="46"/>
  <c r="B23" i="46"/>
  <c r="B24" i="46"/>
  <c r="B25" i="46"/>
  <c r="B27" i="46"/>
  <c r="B28" i="46"/>
  <c r="B29" i="46"/>
  <c r="B31" i="46"/>
  <c r="B32" i="46"/>
  <c r="B33" i="46"/>
  <c r="B35" i="46"/>
  <c r="B36" i="46"/>
  <c r="B37" i="46"/>
  <c r="B39" i="46"/>
  <c r="B40" i="46"/>
  <c r="B41" i="46"/>
  <c r="B43" i="46"/>
  <c r="B44" i="46"/>
  <c r="B45" i="46"/>
  <c r="B47" i="46"/>
  <c r="B48" i="46"/>
  <c r="B49" i="46"/>
  <c r="B51" i="46"/>
  <c r="B52" i="46"/>
  <c r="B53" i="46"/>
  <c r="B55" i="46"/>
  <c r="B56" i="46"/>
  <c r="B57" i="46"/>
  <c r="B59" i="46"/>
  <c r="B60" i="46"/>
  <c r="B61" i="46"/>
  <c r="K2" i="46"/>
  <c r="L2" i="46"/>
  <c r="M2" i="46"/>
  <c r="N2" i="46"/>
  <c r="O2" i="46"/>
  <c r="P2" i="46"/>
  <c r="Q2" i="46"/>
  <c r="R2" i="46"/>
  <c r="S2" i="46"/>
  <c r="T2" i="46"/>
  <c r="U2" i="46"/>
  <c r="V2" i="46"/>
  <c r="W2" i="46"/>
  <c r="X2" i="46"/>
  <c r="Z2" i="46"/>
  <c r="AA2" i="46"/>
  <c r="AB2" i="46"/>
  <c r="AC2" i="46"/>
  <c r="AD2" i="46"/>
  <c r="AE2" i="46"/>
  <c r="AF2" i="46"/>
  <c r="AG2" i="46"/>
  <c r="AH2" i="46"/>
  <c r="AI2" i="46"/>
  <c r="AJ2" i="46"/>
  <c r="AK2" i="46"/>
  <c r="AL2" i="46"/>
  <c r="AM2" i="46"/>
  <c r="AN2" i="46"/>
  <c r="AO2" i="46"/>
  <c r="AP2" i="46"/>
  <c r="AQ2" i="46"/>
  <c r="AR2" i="46"/>
  <c r="AS2" i="46"/>
  <c r="AT2" i="46"/>
  <c r="K3" i="46"/>
  <c r="L3" i="46"/>
  <c r="M3" i="46"/>
  <c r="N3" i="46"/>
  <c r="O3" i="46"/>
  <c r="P3" i="46"/>
  <c r="Q3" i="46"/>
  <c r="R3" i="46"/>
  <c r="S3" i="46"/>
  <c r="T3" i="46"/>
  <c r="U3" i="46"/>
  <c r="V3" i="46"/>
  <c r="W3" i="46"/>
  <c r="X3" i="46"/>
  <c r="Y3" i="46"/>
  <c r="Z3" i="46"/>
  <c r="AA3" i="46"/>
  <c r="AB3" i="46"/>
  <c r="AC3" i="46"/>
  <c r="AD3" i="46"/>
  <c r="AE3" i="46"/>
  <c r="AF3" i="46"/>
  <c r="AG3" i="46"/>
  <c r="AH3" i="46"/>
  <c r="AI3" i="46"/>
  <c r="AJ3" i="46"/>
  <c r="AK3" i="46"/>
  <c r="AL3" i="46"/>
  <c r="AM3" i="46"/>
  <c r="AN3" i="46"/>
  <c r="AO3" i="46"/>
  <c r="AP3" i="46"/>
  <c r="AQ3" i="46"/>
  <c r="AR3" i="46"/>
  <c r="AS3" i="46"/>
  <c r="AT3" i="46"/>
  <c r="K4" i="46"/>
  <c r="L4" i="46"/>
  <c r="M4" i="46"/>
  <c r="N4" i="46"/>
  <c r="O4" i="46"/>
  <c r="P4" i="46"/>
  <c r="Q4" i="46"/>
  <c r="R4" i="46"/>
  <c r="S4" i="46"/>
  <c r="T4" i="46"/>
  <c r="U4" i="46"/>
  <c r="V4" i="46"/>
  <c r="W4" i="46"/>
  <c r="X4" i="46"/>
  <c r="Y4" i="46"/>
  <c r="Z4" i="46"/>
  <c r="AA4" i="46"/>
  <c r="AB4" i="46"/>
  <c r="AC4" i="46"/>
  <c r="AD4" i="46"/>
  <c r="AE4" i="46"/>
  <c r="AF4" i="46"/>
  <c r="AG4" i="46"/>
  <c r="AH4" i="46"/>
  <c r="AI4" i="46"/>
  <c r="AJ4" i="46"/>
  <c r="AK4" i="46"/>
  <c r="AL4" i="46"/>
  <c r="AM4" i="46"/>
  <c r="AN4" i="46"/>
  <c r="AO4" i="46"/>
  <c r="AP4" i="46"/>
  <c r="AQ4" i="46"/>
  <c r="AR4" i="46"/>
  <c r="AS4" i="46"/>
  <c r="AT4" i="46"/>
  <c r="K5" i="46"/>
  <c r="L5" i="46"/>
  <c r="M5" i="46"/>
  <c r="N5" i="46"/>
  <c r="O5" i="46"/>
  <c r="P5" i="46"/>
  <c r="Q5" i="46"/>
  <c r="R5" i="46"/>
  <c r="S5" i="46"/>
  <c r="T5" i="46"/>
  <c r="U5" i="46"/>
  <c r="V5" i="46"/>
  <c r="W5" i="46"/>
  <c r="X5" i="46"/>
  <c r="Y5" i="46"/>
  <c r="Z5" i="46"/>
  <c r="AA5" i="46"/>
  <c r="AB5" i="46"/>
  <c r="AC5" i="46"/>
  <c r="AD5" i="46"/>
  <c r="AE5" i="46"/>
  <c r="AF5" i="46"/>
  <c r="AG5" i="46"/>
  <c r="AH5" i="46"/>
  <c r="AI5" i="46"/>
  <c r="AJ5" i="46"/>
  <c r="AK5" i="46"/>
  <c r="AL5" i="46"/>
  <c r="AM5" i="46"/>
  <c r="AN5" i="46"/>
  <c r="AO5" i="46"/>
  <c r="AP5" i="46"/>
  <c r="AQ5" i="46"/>
  <c r="AR5" i="46"/>
  <c r="AS5" i="46"/>
  <c r="AT5" i="46"/>
  <c r="K6" i="46"/>
  <c r="L6" i="46"/>
  <c r="M6" i="46"/>
  <c r="N6" i="46"/>
  <c r="O6" i="46"/>
  <c r="P6" i="46"/>
  <c r="Q6" i="46"/>
  <c r="R6" i="46"/>
  <c r="S6" i="46"/>
  <c r="T6" i="46"/>
  <c r="U6" i="46"/>
  <c r="V6" i="46"/>
  <c r="W6" i="46"/>
  <c r="X6" i="46"/>
  <c r="Y6" i="46"/>
  <c r="Z6" i="46"/>
  <c r="AA6" i="46"/>
  <c r="AB6" i="46"/>
  <c r="AC6" i="46"/>
  <c r="AD6" i="46"/>
  <c r="AE6" i="46"/>
  <c r="AF6" i="46"/>
  <c r="AG6" i="46"/>
  <c r="AH6" i="46"/>
  <c r="AI6" i="46"/>
  <c r="AJ6" i="46"/>
  <c r="AK6" i="46"/>
  <c r="AL6" i="46"/>
  <c r="AM6" i="46"/>
  <c r="AN6" i="46"/>
  <c r="AO6" i="46"/>
  <c r="AP6" i="46"/>
  <c r="AQ6" i="46"/>
  <c r="AR6" i="46"/>
  <c r="AS6" i="46"/>
  <c r="AT6" i="46"/>
  <c r="K7" i="46"/>
  <c r="L7" i="46"/>
  <c r="M7" i="46"/>
  <c r="N7" i="46"/>
  <c r="O7" i="46"/>
  <c r="P7" i="46"/>
  <c r="Q7" i="46"/>
  <c r="R7" i="46"/>
  <c r="S7" i="46"/>
  <c r="T7" i="46"/>
  <c r="U7" i="46"/>
  <c r="V7" i="46"/>
  <c r="W7" i="46"/>
  <c r="X7" i="46"/>
  <c r="Y7" i="46"/>
  <c r="Z7" i="46"/>
  <c r="AA7" i="46"/>
  <c r="AB7" i="46"/>
  <c r="AC7" i="46"/>
  <c r="AD7" i="46"/>
  <c r="AE7" i="46"/>
  <c r="AF7" i="46"/>
  <c r="AG7" i="46"/>
  <c r="AH7" i="46"/>
  <c r="AI7" i="46"/>
  <c r="AJ7" i="46"/>
  <c r="AK7" i="46"/>
  <c r="AL7" i="46"/>
  <c r="AM7" i="46"/>
  <c r="AN7" i="46"/>
  <c r="AO7" i="46"/>
  <c r="AP7" i="46"/>
  <c r="AQ7" i="46"/>
  <c r="AR7" i="46"/>
  <c r="AS7" i="46"/>
  <c r="AT7" i="46"/>
  <c r="K8" i="46"/>
  <c r="L8" i="46"/>
  <c r="M8" i="46"/>
  <c r="N8" i="46"/>
  <c r="O8" i="46"/>
  <c r="P8" i="46"/>
  <c r="Q8" i="46"/>
  <c r="R8" i="46"/>
  <c r="S8" i="46"/>
  <c r="T8" i="46"/>
  <c r="U8" i="46"/>
  <c r="V8" i="46"/>
  <c r="W8" i="46"/>
  <c r="X8" i="46"/>
  <c r="Y8" i="46"/>
  <c r="Z8" i="46"/>
  <c r="AA8" i="46"/>
  <c r="AB8" i="46"/>
  <c r="AC8" i="46"/>
  <c r="AD8" i="46"/>
  <c r="AE8" i="46"/>
  <c r="AF8" i="46"/>
  <c r="AG8" i="46"/>
  <c r="AH8" i="46"/>
  <c r="AI8" i="46"/>
  <c r="AJ8" i="46"/>
  <c r="AK8" i="46"/>
  <c r="AL8" i="46"/>
  <c r="AM8" i="46"/>
  <c r="AN8" i="46"/>
  <c r="AO8" i="46"/>
  <c r="AP8" i="46"/>
  <c r="AQ8" i="46"/>
  <c r="AR8" i="46"/>
  <c r="AS8" i="46"/>
  <c r="AT8" i="46"/>
  <c r="K9" i="46"/>
  <c r="L9" i="46"/>
  <c r="N9" i="46"/>
  <c r="O9" i="46"/>
  <c r="P9" i="46"/>
  <c r="Q9" i="46"/>
  <c r="R9" i="46"/>
  <c r="S9" i="46"/>
  <c r="T9" i="46"/>
  <c r="U9" i="46"/>
  <c r="V9" i="46"/>
  <c r="W9" i="46"/>
  <c r="X9" i="46"/>
  <c r="Y9" i="46"/>
  <c r="Z9" i="46"/>
  <c r="AA9" i="46"/>
  <c r="AB9" i="46"/>
  <c r="AC9" i="46"/>
  <c r="AD9" i="46"/>
  <c r="AE9" i="46"/>
  <c r="AF9" i="46"/>
  <c r="AG9" i="46"/>
  <c r="AH9" i="46"/>
  <c r="AI9" i="46"/>
  <c r="AJ9" i="46"/>
  <c r="AK9" i="46"/>
  <c r="AL9" i="46"/>
  <c r="AM9" i="46"/>
  <c r="AN9" i="46"/>
  <c r="AO9" i="46"/>
  <c r="AP9" i="46"/>
  <c r="AQ9" i="46"/>
  <c r="AR9" i="46"/>
  <c r="AS9" i="46"/>
  <c r="AT9" i="46"/>
  <c r="K10" i="46"/>
  <c r="L10" i="46"/>
  <c r="M10" i="46"/>
  <c r="N10" i="46"/>
  <c r="O10" i="46"/>
  <c r="P10" i="46"/>
  <c r="Q10" i="46"/>
  <c r="R10" i="46"/>
  <c r="S10" i="46"/>
  <c r="T10" i="46"/>
  <c r="U10" i="46"/>
  <c r="V10" i="46"/>
  <c r="W10" i="46"/>
  <c r="X10" i="46"/>
  <c r="Y10" i="46"/>
  <c r="Z10" i="46"/>
  <c r="AA10" i="46"/>
  <c r="AB10" i="46"/>
  <c r="AC10" i="46"/>
  <c r="AD10" i="46"/>
  <c r="AE10" i="46"/>
  <c r="AF10" i="46"/>
  <c r="AG10" i="46"/>
  <c r="AH10" i="46"/>
  <c r="AI10" i="46"/>
  <c r="AJ10" i="46"/>
  <c r="AK10" i="46"/>
  <c r="AL10" i="46"/>
  <c r="AM10" i="46"/>
  <c r="AN10" i="46"/>
  <c r="AO10" i="46"/>
  <c r="AP10" i="46"/>
  <c r="AQ10" i="46"/>
  <c r="AR10" i="46"/>
  <c r="AS10" i="46"/>
  <c r="AT10" i="46"/>
  <c r="K11" i="46"/>
  <c r="L11" i="46"/>
  <c r="N11" i="46"/>
  <c r="O11" i="46"/>
  <c r="P11" i="46"/>
  <c r="Q11" i="46"/>
  <c r="R11" i="46"/>
  <c r="S11" i="46"/>
  <c r="T11" i="46"/>
  <c r="U11" i="46"/>
  <c r="V11" i="46"/>
  <c r="W11" i="46"/>
  <c r="X11" i="46"/>
  <c r="Y11" i="46"/>
  <c r="Z11" i="46"/>
  <c r="AA11" i="46"/>
  <c r="AB11" i="46"/>
  <c r="AC11" i="46"/>
  <c r="AD11" i="46"/>
  <c r="AE11" i="46"/>
  <c r="AF11" i="46"/>
  <c r="AG11" i="46"/>
  <c r="AH11" i="46"/>
  <c r="AI11" i="46"/>
  <c r="AJ11" i="46"/>
  <c r="AK11" i="46"/>
  <c r="AL11" i="46"/>
  <c r="AM11" i="46"/>
  <c r="AN11" i="46"/>
  <c r="AO11" i="46"/>
  <c r="AP11" i="46"/>
  <c r="AQ11" i="46"/>
  <c r="AR11" i="46"/>
  <c r="AS11" i="46"/>
  <c r="AT11" i="46"/>
  <c r="K12" i="46"/>
  <c r="L12" i="46"/>
  <c r="M12" i="46"/>
  <c r="N12" i="46"/>
  <c r="O12" i="46"/>
  <c r="P12" i="46"/>
  <c r="Q12" i="46"/>
  <c r="R12" i="46"/>
  <c r="S12" i="46"/>
  <c r="T12" i="46"/>
  <c r="U12" i="46"/>
  <c r="V12" i="46"/>
  <c r="W12" i="46"/>
  <c r="X12" i="46"/>
  <c r="Y12" i="46"/>
  <c r="Z12" i="46"/>
  <c r="AA12" i="46"/>
  <c r="AB12" i="46"/>
  <c r="AC12" i="46"/>
  <c r="AD12" i="46"/>
  <c r="AE12" i="46"/>
  <c r="AF12" i="46"/>
  <c r="AG12" i="46"/>
  <c r="AH12" i="46"/>
  <c r="AI12" i="46"/>
  <c r="AJ12" i="46"/>
  <c r="AK12" i="46"/>
  <c r="AL12" i="46"/>
  <c r="AM12" i="46"/>
  <c r="AN12" i="46"/>
  <c r="AO12" i="46"/>
  <c r="AP12" i="46"/>
  <c r="AQ12" i="46"/>
  <c r="AR12" i="46"/>
  <c r="AS12" i="46"/>
  <c r="AT12" i="46"/>
  <c r="K13" i="46"/>
  <c r="L13" i="46"/>
  <c r="M13" i="46"/>
  <c r="N13" i="46"/>
  <c r="O13" i="46"/>
  <c r="P13" i="46"/>
  <c r="Q13" i="46"/>
  <c r="R13" i="46"/>
  <c r="S13" i="46"/>
  <c r="T13" i="46"/>
  <c r="U13" i="46"/>
  <c r="V13" i="46"/>
  <c r="W13" i="46"/>
  <c r="X13" i="46"/>
  <c r="Y13" i="46"/>
  <c r="Z13" i="46"/>
  <c r="AA13" i="46"/>
  <c r="AB13" i="46"/>
  <c r="AC13" i="46"/>
  <c r="AD13" i="46"/>
  <c r="AE13" i="46"/>
  <c r="AF13" i="46"/>
  <c r="AG13" i="46"/>
  <c r="AH13" i="46"/>
  <c r="AI13" i="46"/>
  <c r="AJ13" i="46"/>
  <c r="AK13" i="46"/>
  <c r="AL13" i="46"/>
  <c r="AM13" i="46"/>
  <c r="AN13" i="46"/>
  <c r="AO13" i="46"/>
  <c r="AP13" i="46"/>
  <c r="AQ13" i="46"/>
  <c r="AR13" i="46"/>
  <c r="AS13" i="46"/>
  <c r="AT13" i="46"/>
  <c r="K14" i="46"/>
  <c r="L14" i="46"/>
  <c r="M14" i="46"/>
  <c r="N14" i="46"/>
  <c r="O14" i="46"/>
  <c r="P14" i="46"/>
  <c r="Q14" i="46"/>
  <c r="R14" i="46"/>
  <c r="S14" i="46"/>
  <c r="T14" i="46"/>
  <c r="U14" i="46"/>
  <c r="V14" i="46"/>
  <c r="W14" i="46"/>
  <c r="X14" i="46"/>
  <c r="Y14" i="46"/>
  <c r="Z14" i="46"/>
  <c r="AA14" i="46"/>
  <c r="AB14" i="46"/>
  <c r="AC14" i="46"/>
  <c r="AD14" i="46"/>
  <c r="AE14" i="46"/>
  <c r="AF14" i="46"/>
  <c r="AG14" i="46"/>
  <c r="AH14" i="46"/>
  <c r="AI14" i="46"/>
  <c r="AJ14" i="46"/>
  <c r="AK14" i="46"/>
  <c r="AL14" i="46"/>
  <c r="AM14" i="46"/>
  <c r="AN14" i="46"/>
  <c r="AO14" i="46"/>
  <c r="AP14" i="46"/>
  <c r="AQ14" i="46"/>
  <c r="AR14" i="46"/>
  <c r="AS14" i="46"/>
  <c r="AT14" i="46"/>
  <c r="K15" i="46"/>
  <c r="L15" i="46"/>
  <c r="N15" i="46"/>
  <c r="O15" i="46"/>
  <c r="P15" i="46"/>
  <c r="Q15" i="46"/>
  <c r="R15" i="46"/>
  <c r="S15" i="46"/>
  <c r="T15" i="46"/>
  <c r="U15" i="46"/>
  <c r="V15" i="46"/>
  <c r="W15" i="46"/>
  <c r="X15" i="46"/>
  <c r="Y15" i="46"/>
  <c r="Z15" i="46"/>
  <c r="AA15" i="46"/>
  <c r="AB15" i="46"/>
  <c r="AC15" i="46"/>
  <c r="AD15" i="46"/>
  <c r="AE15" i="46"/>
  <c r="AF15" i="46"/>
  <c r="AG15" i="46"/>
  <c r="AH15" i="46"/>
  <c r="AI15" i="46"/>
  <c r="AJ15" i="46"/>
  <c r="AK15" i="46"/>
  <c r="AM15" i="46"/>
  <c r="AN15" i="46"/>
  <c r="AO15" i="46"/>
  <c r="AP15" i="46"/>
  <c r="AQ15" i="46"/>
  <c r="AR15" i="46"/>
  <c r="AS15" i="46"/>
  <c r="AT15" i="46"/>
  <c r="K16" i="46"/>
  <c r="L16" i="46"/>
  <c r="M16" i="46"/>
  <c r="N16" i="46"/>
  <c r="O16" i="46"/>
  <c r="P16" i="46"/>
  <c r="Q16" i="46"/>
  <c r="R16" i="46"/>
  <c r="S16" i="46"/>
  <c r="T16" i="46"/>
  <c r="U16" i="46"/>
  <c r="V16" i="46"/>
  <c r="W16" i="46"/>
  <c r="X16" i="46"/>
  <c r="Y16" i="46"/>
  <c r="Z16" i="46"/>
  <c r="AA16" i="46"/>
  <c r="AB16" i="46"/>
  <c r="AC16" i="46"/>
  <c r="AD16" i="46"/>
  <c r="AE16" i="46"/>
  <c r="AF16" i="46"/>
  <c r="AG16" i="46"/>
  <c r="AH16" i="46"/>
  <c r="AI16" i="46"/>
  <c r="AJ16" i="46"/>
  <c r="AK16" i="46"/>
  <c r="AL16" i="46"/>
  <c r="AM16" i="46"/>
  <c r="AN16" i="46"/>
  <c r="AO16" i="46"/>
  <c r="AP16" i="46"/>
  <c r="AQ16" i="46"/>
  <c r="AR16" i="46"/>
  <c r="AS16" i="46"/>
  <c r="AT16" i="46"/>
  <c r="K17" i="46"/>
  <c r="L17" i="46"/>
  <c r="M17" i="46"/>
  <c r="N17" i="46"/>
  <c r="O17" i="46"/>
  <c r="P17" i="46"/>
  <c r="Q17" i="46"/>
  <c r="R17" i="46"/>
  <c r="S17" i="46"/>
  <c r="T17" i="46"/>
  <c r="U17" i="46"/>
  <c r="V17" i="46"/>
  <c r="W17" i="46"/>
  <c r="X17" i="46"/>
  <c r="Y17" i="46"/>
  <c r="Z17" i="46"/>
  <c r="AA17" i="46"/>
  <c r="AB17" i="46"/>
  <c r="AC17" i="46"/>
  <c r="AD17" i="46"/>
  <c r="AE17" i="46"/>
  <c r="AF17" i="46"/>
  <c r="AG17" i="46"/>
  <c r="AH17" i="46"/>
  <c r="AI17" i="46"/>
  <c r="AK17" i="46"/>
  <c r="AL17" i="46"/>
  <c r="AM17" i="46"/>
  <c r="AN17" i="46"/>
  <c r="AO17" i="46"/>
  <c r="AP17" i="46"/>
  <c r="AQ17" i="46"/>
  <c r="AR17" i="46"/>
  <c r="AS17" i="46"/>
  <c r="AT17" i="46"/>
  <c r="K18" i="46"/>
  <c r="L18" i="46"/>
  <c r="M18" i="46"/>
  <c r="N18" i="46"/>
  <c r="O18" i="46"/>
  <c r="P18" i="46"/>
  <c r="Q18" i="46"/>
  <c r="R18" i="46"/>
  <c r="S18" i="46"/>
  <c r="T18" i="46"/>
  <c r="U18" i="46"/>
  <c r="V18" i="46"/>
  <c r="W18" i="46"/>
  <c r="X18" i="46"/>
  <c r="Y18" i="46"/>
  <c r="Z18" i="46"/>
  <c r="AA18" i="46"/>
  <c r="AB18" i="46"/>
  <c r="AC18" i="46"/>
  <c r="AD18" i="46"/>
  <c r="AE18" i="46"/>
  <c r="AF18" i="46"/>
  <c r="AG18" i="46"/>
  <c r="AH18" i="46"/>
  <c r="AI18" i="46"/>
  <c r="AJ18" i="46"/>
  <c r="AK18" i="46"/>
  <c r="AL18" i="46"/>
  <c r="AM18" i="46"/>
  <c r="AN18" i="46"/>
  <c r="AO18" i="46"/>
  <c r="AP18" i="46"/>
  <c r="AQ18" i="46"/>
  <c r="AR18" i="46"/>
  <c r="AS18" i="46"/>
  <c r="AT18" i="46"/>
  <c r="K19" i="46"/>
  <c r="L19" i="46"/>
  <c r="M19" i="46"/>
  <c r="N19" i="46"/>
  <c r="O19" i="46"/>
  <c r="P19" i="46"/>
  <c r="Q19" i="46"/>
  <c r="R19" i="46"/>
  <c r="S19" i="46"/>
  <c r="T19" i="46"/>
  <c r="U19" i="46"/>
  <c r="V19" i="46"/>
  <c r="W19" i="46"/>
  <c r="X19" i="46"/>
  <c r="Y19" i="46"/>
  <c r="Z19" i="46"/>
  <c r="AA19" i="46"/>
  <c r="AB19" i="46"/>
  <c r="AC19" i="46"/>
  <c r="AD19" i="46"/>
  <c r="AE19" i="46"/>
  <c r="AF19" i="46"/>
  <c r="AG19" i="46"/>
  <c r="AH19" i="46"/>
  <c r="AI19" i="46"/>
  <c r="AJ19" i="46"/>
  <c r="AK19" i="46"/>
  <c r="AL19" i="46"/>
  <c r="AM19" i="46"/>
  <c r="AN19" i="46"/>
  <c r="AO19" i="46"/>
  <c r="AP19" i="46"/>
  <c r="AQ19" i="46"/>
  <c r="AR19" i="46"/>
  <c r="AS19" i="46"/>
  <c r="AT19" i="46"/>
  <c r="K20" i="46"/>
  <c r="L20" i="46"/>
  <c r="M20" i="46"/>
  <c r="N20" i="46"/>
  <c r="O20" i="46"/>
  <c r="P20" i="46"/>
  <c r="Q20" i="46"/>
  <c r="R20" i="46"/>
  <c r="S20" i="46"/>
  <c r="T20" i="46"/>
  <c r="U20" i="46"/>
  <c r="V20" i="46"/>
  <c r="W20" i="46"/>
  <c r="X20" i="46"/>
  <c r="Y20" i="46"/>
  <c r="Z20" i="46"/>
  <c r="AA20" i="46"/>
  <c r="AB20" i="46"/>
  <c r="AC20" i="46"/>
  <c r="AD20" i="46"/>
  <c r="AE20" i="46"/>
  <c r="AF20" i="46"/>
  <c r="AG20" i="46"/>
  <c r="AH20" i="46"/>
  <c r="AI20" i="46"/>
  <c r="AJ20" i="46"/>
  <c r="AK20" i="46"/>
  <c r="AL20" i="46"/>
  <c r="AM20" i="46"/>
  <c r="AN20" i="46"/>
  <c r="AO20" i="46"/>
  <c r="AP20" i="46"/>
  <c r="AQ20" i="46"/>
  <c r="AR20" i="46"/>
  <c r="AS20" i="46"/>
  <c r="AT20" i="46"/>
  <c r="K21" i="46"/>
  <c r="L21" i="46"/>
  <c r="M21" i="46"/>
  <c r="N21" i="46"/>
  <c r="O21" i="46"/>
  <c r="P21" i="46"/>
  <c r="Q21" i="46"/>
  <c r="R21" i="46"/>
  <c r="S21" i="46"/>
  <c r="T21" i="46"/>
  <c r="U21" i="46"/>
  <c r="V21" i="46"/>
  <c r="W21" i="46"/>
  <c r="X21" i="46"/>
  <c r="Y21" i="46"/>
  <c r="Z21" i="46"/>
  <c r="AA21" i="46"/>
  <c r="AB21" i="46"/>
  <c r="AC21" i="46"/>
  <c r="AD21" i="46"/>
  <c r="AE21" i="46"/>
  <c r="AF21" i="46"/>
  <c r="AG21" i="46"/>
  <c r="AH21" i="46"/>
  <c r="AI21" i="46"/>
  <c r="AK21" i="46"/>
  <c r="AM21" i="46"/>
  <c r="AN21" i="46"/>
  <c r="AO21" i="46"/>
  <c r="AP21" i="46"/>
  <c r="AQ21" i="46"/>
  <c r="AR21" i="46"/>
  <c r="AS21" i="46"/>
  <c r="AT21" i="46"/>
  <c r="K22" i="46"/>
  <c r="L22" i="46"/>
  <c r="M22" i="46"/>
  <c r="N22" i="46"/>
  <c r="O22" i="46"/>
  <c r="P22" i="46"/>
  <c r="Q22" i="46"/>
  <c r="R22" i="46"/>
  <c r="S22" i="46"/>
  <c r="T22" i="46"/>
  <c r="U22" i="46"/>
  <c r="V22" i="46"/>
  <c r="W22" i="46"/>
  <c r="X22" i="46"/>
  <c r="Y22" i="46"/>
  <c r="Z22" i="46"/>
  <c r="AA22" i="46"/>
  <c r="AB22" i="46"/>
  <c r="AC22" i="46"/>
  <c r="AD22" i="46"/>
  <c r="AE22" i="46"/>
  <c r="AF22" i="46"/>
  <c r="AG22" i="46"/>
  <c r="AH22" i="46"/>
  <c r="AI22" i="46"/>
  <c r="AJ22" i="46"/>
  <c r="AK22" i="46"/>
  <c r="AL22" i="46"/>
  <c r="AM22" i="46"/>
  <c r="AN22" i="46"/>
  <c r="AO22" i="46"/>
  <c r="AP22" i="46"/>
  <c r="AQ22" i="46"/>
  <c r="AR22" i="46"/>
  <c r="AS22" i="46"/>
  <c r="AT22" i="46"/>
  <c r="K23" i="46"/>
  <c r="L23" i="46"/>
  <c r="M23" i="46"/>
  <c r="N23" i="46"/>
  <c r="O23" i="46"/>
  <c r="P23" i="46"/>
  <c r="Q23" i="46"/>
  <c r="R23" i="46"/>
  <c r="S23" i="46"/>
  <c r="T23" i="46"/>
  <c r="U23" i="46"/>
  <c r="V23" i="46"/>
  <c r="W23" i="46"/>
  <c r="X23" i="46"/>
  <c r="Y23" i="46"/>
  <c r="Z23" i="46"/>
  <c r="AA23" i="46"/>
  <c r="AB23" i="46"/>
  <c r="AC23" i="46"/>
  <c r="AD23" i="46"/>
  <c r="AE23" i="46"/>
  <c r="AF23" i="46"/>
  <c r="AG23" i="46"/>
  <c r="AH23" i="46"/>
  <c r="AI23" i="46"/>
  <c r="AJ23" i="46"/>
  <c r="AK23" i="46"/>
  <c r="AL23" i="46"/>
  <c r="AM23" i="46"/>
  <c r="AN23" i="46"/>
  <c r="AO23" i="46"/>
  <c r="AP23" i="46"/>
  <c r="AQ23" i="46"/>
  <c r="AR23" i="46"/>
  <c r="AS23" i="46"/>
  <c r="AT23" i="46"/>
  <c r="K24" i="46"/>
  <c r="L24" i="46"/>
  <c r="M24" i="46"/>
  <c r="N24" i="46"/>
  <c r="O24" i="46"/>
  <c r="P24" i="46"/>
  <c r="Q24" i="46"/>
  <c r="R24" i="46"/>
  <c r="S24" i="46"/>
  <c r="T24" i="46"/>
  <c r="U24" i="46"/>
  <c r="V24" i="46"/>
  <c r="W24" i="46"/>
  <c r="X24" i="46"/>
  <c r="Y24" i="46"/>
  <c r="Z24" i="46"/>
  <c r="AA24" i="46"/>
  <c r="AB24" i="46"/>
  <c r="AC24" i="46"/>
  <c r="AD24" i="46"/>
  <c r="AE24" i="46"/>
  <c r="AF24" i="46"/>
  <c r="AG24" i="46"/>
  <c r="AH24" i="46"/>
  <c r="AI24" i="46"/>
  <c r="AJ24" i="46"/>
  <c r="AK24" i="46"/>
  <c r="AL24" i="46"/>
  <c r="AM24" i="46"/>
  <c r="AN24" i="46"/>
  <c r="AO24" i="46"/>
  <c r="AP24" i="46"/>
  <c r="AQ24" i="46"/>
  <c r="AR24" i="46"/>
  <c r="AS24" i="46"/>
  <c r="AT24" i="46"/>
  <c r="K25" i="46"/>
  <c r="L25" i="46"/>
  <c r="M25" i="46"/>
  <c r="N25" i="46"/>
  <c r="O25" i="46"/>
  <c r="P25" i="46"/>
  <c r="Q25" i="46"/>
  <c r="R25" i="46"/>
  <c r="S25" i="46"/>
  <c r="T25" i="46"/>
  <c r="U25" i="46"/>
  <c r="V25" i="46"/>
  <c r="W25" i="46"/>
  <c r="X25" i="46"/>
  <c r="Y25" i="46"/>
  <c r="Z25" i="46"/>
  <c r="AA25" i="46"/>
  <c r="AB25" i="46"/>
  <c r="AC25" i="46"/>
  <c r="AD25" i="46"/>
  <c r="AE25" i="46"/>
  <c r="AF25" i="46"/>
  <c r="AG25" i="46"/>
  <c r="AH25" i="46"/>
  <c r="AI25" i="46"/>
  <c r="AJ25" i="46"/>
  <c r="AK25" i="46"/>
  <c r="AL25" i="46"/>
  <c r="AM25" i="46"/>
  <c r="AN25" i="46"/>
  <c r="AO25" i="46"/>
  <c r="AP25" i="46"/>
  <c r="AQ25" i="46"/>
  <c r="AR25" i="46"/>
  <c r="AS25" i="46"/>
  <c r="AT25" i="46"/>
  <c r="K26" i="46"/>
  <c r="L26" i="46"/>
  <c r="N26" i="46"/>
  <c r="O26" i="46"/>
  <c r="P26" i="46"/>
  <c r="Q26" i="46"/>
  <c r="R26" i="46"/>
  <c r="S26" i="46"/>
  <c r="T26" i="46"/>
  <c r="U26" i="46"/>
  <c r="V26" i="46"/>
  <c r="W26" i="46"/>
  <c r="X26" i="46"/>
  <c r="Y26" i="46"/>
  <c r="Z26" i="46"/>
  <c r="AA26" i="46"/>
  <c r="AB26" i="46"/>
  <c r="AC26" i="46"/>
  <c r="AD26" i="46"/>
  <c r="AE26" i="46"/>
  <c r="AF26" i="46"/>
  <c r="AG26" i="46"/>
  <c r="AH26" i="46"/>
  <c r="AI26" i="46"/>
  <c r="AJ26" i="46"/>
  <c r="AK26" i="46"/>
  <c r="AL26" i="46"/>
  <c r="AM26" i="46"/>
  <c r="AN26" i="46"/>
  <c r="AO26" i="46"/>
  <c r="AP26" i="46"/>
  <c r="AQ26" i="46"/>
  <c r="AR26" i="46"/>
  <c r="AS26" i="46"/>
  <c r="AT26" i="46"/>
  <c r="K27" i="46"/>
  <c r="L27" i="46"/>
  <c r="M27" i="46"/>
  <c r="N27" i="46"/>
  <c r="O27" i="46"/>
  <c r="P27" i="46"/>
  <c r="Q27" i="46"/>
  <c r="R27" i="46"/>
  <c r="S27" i="46"/>
  <c r="T27" i="46"/>
  <c r="U27" i="46"/>
  <c r="V27" i="46"/>
  <c r="W27" i="46"/>
  <c r="X27" i="46"/>
  <c r="Y27" i="46"/>
  <c r="Z27" i="46"/>
  <c r="AA27" i="46"/>
  <c r="AB27" i="46"/>
  <c r="AC27" i="46"/>
  <c r="AD27" i="46"/>
  <c r="AE27" i="46"/>
  <c r="AF27" i="46"/>
  <c r="AG27" i="46"/>
  <c r="AH27" i="46"/>
  <c r="AI27" i="46"/>
  <c r="AJ27" i="46"/>
  <c r="AK27" i="46"/>
  <c r="AL27" i="46"/>
  <c r="AM27" i="46"/>
  <c r="AN27" i="46"/>
  <c r="AO27" i="46"/>
  <c r="AP27" i="46"/>
  <c r="AQ27" i="46"/>
  <c r="AR27" i="46"/>
  <c r="AS27" i="46"/>
  <c r="AT27" i="46"/>
  <c r="K28" i="46"/>
  <c r="L28" i="46"/>
  <c r="N28" i="46"/>
  <c r="O28" i="46"/>
  <c r="P28" i="46"/>
  <c r="Q28" i="46"/>
  <c r="R28" i="46"/>
  <c r="S28" i="46"/>
  <c r="T28" i="46"/>
  <c r="U28" i="46"/>
  <c r="V28" i="46"/>
  <c r="W28" i="46"/>
  <c r="X28" i="46"/>
  <c r="Y28" i="46"/>
  <c r="Z28" i="46"/>
  <c r="AA28" i="46"/>
  <c r="AB28" i="46"/>
  <c r="AC28" i="46"/>
  <c r="AD28" i="46"/>
  <c r="AE28" i="46"/>
  <c r="AF28" i="46"/>
  <c r="AG28" i="46"/>
  <c r="AH28" i="46"/>
  <c r="AI28" i="46"/>
  <c r="AJ28" i="46"/>
  <c r="AK28" i="46"/>
  <c r="AL28" i="46"/>
  <c r="AM28" i="46"/>
  <c r="AN28" i="46"/>
  <c r="AO28" i="46"/>
  <c r="AP28" i="46"/>
  <c r="AQ28" i="46"/>
  <c r="AR28" i="46"/>
  <c r="AS28" i="46"/>
  <c r="AT28" i="46"/>
  <c r="K29" i="46"/>
  <c r="L29" i="46"/>
  <c r="M29" i="46"/>
  <c r="N29" i="46"/>
  <c r="O29" i="46"/>
  <c r="P29" i="46"/>
  <c r="Q29" i="46"/>
  <c r="R29" i="46"/>
  <c r="S29" i="46"/>
  <c r="T29" i="46"/>
  <c r="U29" i="46"/>
  <c r="V29" i="46"/>
  <c r="W29" i="46"/>
  <c r="X29" i="46"/>
  <c r="Y29" i="46"/>
  <c r="Z29" i="46"/>
  <c r="AA29" i="46"/>
  <c r="AB29" i="46"/>
  <c r="AC29" i="46"/>
  <c r="AD29" i="46"/>
  <c r="AE29" i="46"/>
  <c r="AF29" i="46"/>
  <c r="AG29" i="46"/>
  <c r="AH29" i="46"/>
  <c r="AI29" i="46"/>
  <c r="AJ29" i="46"/>
  <c r="AK29" i="46"/>
  <c r="AL29" i="46"/>
  <c r="AM29" i="46"/>
  <c r="AN29" i="46"/>
  <c r="AO29" i="46"/>
  <c r="AP29" i="46"/>
  <c r="AQ29" i="46"/>
  <c r="AR29" i="46"/>
  <c r="AS29" i="46"/>
  <c r="AT29" i="46"/>
  <c r="K30" i="46"/>
  <c r="L30" i="46"/>
  <c r="M30" i="46"/>
  <c r="N30" i="46"/>
  <c r="O30" i="46"/>
  <c r="P30" i="46"/>
  <c r="Q30" i="46"/>
  <c r="R30" i="46"/>
  <c r="S30" i="46"/>
  <c r="T30" i="46"/>
  <c r="U30" i="46"/>
  <c r="V30" i="46"/>
  <c r="W30" i="46"/>
  <c r="X30" i="46"/>
  <c r="Y30" i="46"/>
  <c r="Z30" i="46"/>
  <c r="AA30" i="46"/>
  <c r="AB30" i="46"/>
  <c r="AC30" i="46"/>
  <c r="AD30" i="46"/>
  <c r="AE30" i="46"/>
  <c r="AF30" i="46"/>
  <c r="AG30" i="46"/>
  <c r="AH30" i="46"/>
  <c r="AI30" i="46"/>
  <c r="AK30" i="46"/>
  <c r="AL30" i="46"/>
  <c r="AM30" i="46"/>
  <c r="AN30" i="46"/>
  <c r="AO30" i="46"/>
  <c r="AP30" i="46"/>
  <c r="AQ30" i="46"/>
  <c r="AR30" i="46"/>
  <c r="AS30" i="46"/>
  <c r="AT30" i="46"/>
  <c r="K31" i="46"/>
  <c r="L31" i="46"/>
  <c r="M31" i="46"/>
  <c r="N31" i="46"/>
  <c r="O31" i="46"/>
  <c r="P31" i="46"/>
  <c r="Q31" i="46"/>
  <c r="R31" i="46"/>
  <c r="S31" i="46"/>
  <c r="T31" i="46"/>
  <c r="U31" i="46"/>
  <c r="V31" i="46"/>
  <c r="W31" i="46"/>
  <c r="X31" i="46"/>
  <c r="Y31" i="46"/>
  <c r="Z31" i="46"/>
  <c r="AA31" i="46"/>
  <c r="AB31" i="46"/>
  <c r="AC31" i="46"/>
  <c r="AD31" i="46"/>
  <c r="AE31" i="46"/>
  <c r="AF31" i="46"/>
  <c r="AG31" i="46"/>
  <c r="AH31" i="46"/>
  <c r="AI31" i="46"/>
  <c r="AK31" i="46"/>
  <c r="AM31" i="46"/>
  <c r="AN31" i="46"/>
  <c r="AO31" i="46"/>
  <c r="AP31" i="46"/>
  <c r="AQ31" i="46"/>
  <c r="AR31" i="46"/>
  <c r="AS31" i="46"/>
  <c r="AT31" i="46"/>
  <c r="K32" i="46"/>
  <c r="L32" i="46"/>
  <c r="M32" i="46"/>
  <c r="N32" i="46"/>
  <c r="O32" i="46"/>
  <c r="P32" i="46"/>
  <c r="Q32" i="46"/>
  <c r="R32" i="46"/>
  <c r="S32" i="46"/>
  <c r="T32" i="46"/>
  <c r="U32" i="46"/>
  <c r="V32" i="46"/>
  <c r="W32" i="46"/>
  <c r="X32" i="46"/>
  <c r="Y32" i="46"/>
  <c r="Z32" i="46"/>
  <c r="AA32" i="46"/>
  <c r="AB32" i="46"/>
  <c r="AC32" i="46"/>
  <c r="AD32" i="46"/>
  <c r="AE32" i="46"/>
  <c r="AF32" i="46"/>
  <c r="AG32" i="46"/>
  <c r="AH32" i="46"/>
  <c r="AI32" i="46"/>
  <c r="AJ32" i="46"/>
  <c r="AK32" i="46"/>
  <c r="AL32" i="46"/>
  <c r="AM32" i="46"/>
  <c r="AN32" i="46"/>
  <c r="AO32" i="46"/>
  <c r="AP32" i="46"/>
  <c r="AQ32" i="46"/>
  <c r="AR32" i="46"/>
  <c r="AS32" i="46"/>
  <c r="AT32" i="46"/>
  <c r="K33" i="46"/>
  <c r="L33" i="46"/>
  <c r="M33" i="46"/>
  <c r="N33" i="46"/>
  <c r="O33" i="46"/>
  <c r="P33" i="46"/>
  <c r="Q33" i="46"/>
  <c r="R33" i="46"/>
  <c r="S33" i="46"/>
  <c r="T33" i="46"/>
  <c r="U33" i="46"/>
  <c r="V33" i="46"/>
  <c r="W33" i="46"/>
  <c r="X33" i="46"/>
  <c r="Y33" i="46"/>
  <c r="Z33" i="46"/>
  <c r="AA33" i="46"/>
  <c r="AB33" i="46"/>
  <c r="AC33" i="46"/>
  <c r="AD33" i="46"/>
  <c r="AE33" i="46"/>
  <c r="AF33" i="46"/>
  <c r="AG33" i="46"/>
  <c r="AH33" i="46"/>
  <c r="AI33" i="46"/>
  <c r="AJ33" i="46"/>
  <c r="AK33" i="46"/>
  <c r="AL33" i="46"/>
  <c r="AM33" i="46"/>
  <c r="AN33" i="46"/>
  <c r="AO33" i="46"/>
  <c r="AP33" i="46"/>
  <c r="AQ33" i="46"/>
  <c r="AR33" i="46"/>
  <c r="AS33" i="46"/>
  <c r="AT33" i="46"/>
  <c r="K34" i="46"/>
  <c r="L34" i="46"/>
  <c r="M34" i="46"/>
  <c r="N34" i="46"/>
  <c r="O34" i="46"/>
  <c r="P34" i="46"/>
  <c r="Q34" i="46"/>
  <c r="R34" i="46"/>
  <c r="S34" i="46"/>
  <c r="T34" i="46"/>
  <c r="U34" i="46"/>
  <c r="V34" i="46"/>
  <c r="W34" i="46"/>
  <c r="X34" i="46"/>
  <c r="Y34" i="46"/>
  <c r="Z34" i="46"/>
  <c r="AA34" i="46"/>
  <c r="AB34" i="46"/>
  <c r="AC34" i="46"/>
  <c r="AD34" i="46"/>
  <c r="AE34" i="46"/>
  <c r="AF34" i="46"/>
  <c r="AG34" i="46"/>
  <c r="AH34" i="46"/>
  <c r="AI34" i="46"/>
  <c r="AK34" i="46"/>
  <c r="AL34" i="46"/>
  <c r="AM34" i="46"/>
  <c r="AN34" i="46"/>
  <c r="AO34" i="46"/>
  <c r="AP34" i="46"/>
  <c r="AQ34" i="46"/>
  <c r="AR34" i="46"/>
  <c r="AS34" i="46"/>
  <c r="AT34" i="46"/>
  <c r="K35" i="46"/>
  <c r="L35" i="46"/>
  <c r="M35" i="46"/>
  <c r="N35" i="46"/>
  <c r="O35" i="46"/>
  <c r="P35" i="46"/>
  <c r="Q35" i="46"/>
  <c r="R35" i="46"/>
  <c r="S35" i="46"/>
  <c r="T35" i="46"/>
  <c r="U35" i="46"/>
  <c r="V35" i="46"/>
  <c r="W35" i="46"/>
  <c r="X35" i="46"/>
  <c r="Y35" i="46"/>
  <c r="Z35" i="46"/>
  <c r="AA35" i="46"/>
  <c r="AB35" i="46"/>
  <c r="AC35" i="46"/>
  <c r="AD35" i="46"/>
  <c r="AE35" i="46"/>
  <c r="AF35" i="46"/>
  <c r="AG35" i="46"/>
  <c r="AH35" i="46"/>
  <c r="AI35" i="46"/>
  <c r="AJ35" i="46"/>
  <c r="AK35" i="46"/>
  <c r="AL35" i="46"/>
  <c r="AM35" i="46"/>
  <c r="AN35" i="46"/>
  <c r="AO35" i="46"/>
  <c r="AP35" i="46"/>
  <c r="AQ35" i="46"/>
  <c r="AR35" i="46"/>
  <c r="AS35" i="46"/>
  <c r="AT35" i="46"/>
  <c r="K36" i="46"/>
  <c r="L36" i="46"/>
  <c r="M36" i="46"/>
  <c r="N36" i="46"/>
  <c r="O36" i="46"/>
  <c r="P36" i="46"/>
  <c r="Q36" i="46"/>
  <c r="R36" i="46"/>
  <c r="S36" i="46"/>
  <c r="T36" i="46"/>
  <c r="U36" i="46"/>
  <c r="V36" i="46"/>
  <c r="W36" i="46"/>
  <c r="X36" i="46"/>
  <c r="Y36" i="46"/>
  <c r="Z36" i="46"/>
  <c r="AA36" i="46"/>
  <c r="AB36" i="46"/>
  <c r="AC36" i="46"/>
  <c r="AD36" i="46"/>
  <c r="AE36" i="46"/>
  <c r="AF36" i="46"/>
  <c r="AG36" i="46"/>
  <c r="AH36" i="46"/>
  <c r="AI36" i="46"/>
  <c r="AJ36" i="46"/>
  <c r="AK36" i="46"/>
  <c r="AL36" i="46"/>
  <c r="AM36" i="46"/>
  <c r="AN36" i="46"/>
  <c r="AO36" i="46"/>
  <c r="AP36" i="46"/>
  <c r="AQ36" i="46"/>
  <c r="AR36" i="46"/>
  <c r="AS36" i="46"/>
  <c r="AT36" i="46"/>
  <c r="K37" i="46"/>
  <c r="L37" i="46"/>
  <c r="M37" i="46"/>
  <c r="N37" i="46"/>
  <c r="O37" i="46"/>
  <c r="P37" i="46"/>
  <c r="Q37" i="46"/>
  <c r="R37" i="46"/>
  <c r="S37" i="46"/>
  <c r="T37" i="46"/>
  <c r="U37" i="46"/>
  <c r="V37" i="46"/>
  <c r="W37" i="46"/>
  <c r="X37" i="46"/>
  <c r="Y37" i="46"/>
  <c r="Z37" i="46"/>
  <c r="AA37" i="46"/>
  <c r="AB37" i="46"/>
  <c r="AC37" i="46"/>
  <c r="AD37" i="46"/>
  <c r="AE37" i="46"/>
  <c r="AF37" i="46"/>
  <c r="AG37" i="46"/>
  <c r="AH37" i="46"/>
  <c r="AI37" i="46"/>
  <c r="AJ37" i="46"/>
  <c r="AK37" i="46"/>
  <c r="AL37" i="46"/>
  <c r="AM37" i="46"/>
  <c r="AN37" i="46"/>
  <c r="AO37" i="46"/>
  <c r="AP37" i="46"/>
  <c r="AQ37" i="46"/>
  <c r="AR37" i="46"/>
  <c r="AS37" i="46"/>
  <c r="AT37" i="46"/>
  <c r="K38" i="46"/>
  <c r="L38" i="46"/>
  <c r="N38" i="46"/>
  <c r="O38" i="46"/>
  <c r="P38" i="46"/>
  <c r="Q38" i="46"/>
  <c r="R38" i="46"/>
  <c r="S38" i="46"/>
  <c r="T38" i="46"/>
  <c r="U38" i="46"/>
  <c r="V38" i="46"/>
  <c r="W38" i="46"/>
  <c r="X38" i="46"/>
  <c r="Y38" i="46"/>
  <c r="Z38" i="46"/>
  <c r="AA38" i="46"/>
  <c r="AB38" i="46"/>
  <c r="AC38" i="46"/>
  <c r="AD38" i="46"/>
  <c r="AE38" i="46"/>
  <c r="AF38" i="46"/>
  <c r="AG38" i="46"/>
  <c r="AH38" i="46"/>
  <c r="AI38" i="46"/>
  <c r="AJ38" i="46"/>
  <c r="AK38" i="46"/>
  <c r="AL38" i="46"/>
  <c r="AM38" i="46"/>
  <c r="AN38" i="46"/>
  <c r="AO38" i="46"/>
  <c r="AP38" i="46"/>
  <c r="AQ38" i="46"/>
  <c r="AR38" i="46"/>
  <c r="AS38" i="46"/>
  <c r="AT38" i="46"/>
  <c r="K39" i="46"/>
  <c r="L39" i="46"/>
  <c r="M39" i="46"/>
  <c r="N39" i="46"/>
  <c r="O39" i="46"/>
  <c r="P39" i="46"/>
  <c r="Q39" i="46"/>
  <c r="R39" i="46"/>
  <c r="S39" i="46"/>
  <c r="T39" i="46"/>
  <c r="U39" i="46"/>
  <c r="V39" i="46"/>
  <c r="W39" i="46"/>
  <c r="X39" i="46"/>
  <c r="Y39" i="46"/>
  <c r="Z39" i="46"/>
  <c r="AA39" i="46"/>
  <c r="AB39" i="46"/>
  <c r="AC39" i="46"/>
  <c r="AD39" i="46"/>
  <c r="AE39" i="46"/>
  <c r="AF39" i="46"/>
  <c r="AG39" i="46"/>
  <c r="AH39" i="46"/>
  <c r="AI39" i="46"/>
  <c r="AJ39" i="46"/>
  <c r="AK39" i="46"/>
  <c r="AL39" i="46"/>
  <c r="AM39" i="46"/>
  <c r="AN39" i="46"/>
  <c r="AO39" i="46"/>
  <c r="AP39" i="46"/>
  <c r="AQ39" i="46"/>
  <c r="AR39" i="46"/>
  <c r="AS39" i="46"/>
  <c r="AT39" i="46"/>
  <c r="K40" i="46"/>
  <c r="L40" i="46"/>
  <c r="M40" i="46"/>
  <c r="N40" i="46"/>
  <c r="O40" i="46"/>
  <c r="P40" i="46"/>
  <c r="Q40" i="46"/>
  <c r="R40" i="46"/>
  <c r="S40" i="46"/>
  <c r="T40" i="46"/>
  <c r="U40" i="46"/>
  <c r="V40" i="46"/>
  <c r="W40" i="46"/>
  <c r="X40" i="46"/>
  <c r="Y40" i="46"/>
  <c r="Z40" i="46"/>
  <c r="AA40" i="46"/>
  <c r="AB40" i="46"/>
  <c r="AC40" i="46"/>
  <c r="AD40" i="46"/>
  <c r="AE40" i="46"/>
  <c r="AF40" i="46"/>
  <c r="AG40" i="46"/>
  <c r="AH40" i="46"/>
  <c r="AI40" i="46"/>
  <c r="AJ40" i="46"/>
  <c r="AK40" i="46"/>
  <c r="AL40" i="46"/>
  <c r="AM40" i="46"/>
  <c r="AN40" i="46"/>
  <c r="AO40" i="46"/>
  <c r="AP40" i="46"/>
  <c r="AQ40" i="46"/>
  <c r="AR40" i="46"/>
  <c r="AS40" i="46"/>
  <c r="AT40" i="46"/>
  <c r="K41" i="46"/>
  <c r="L41" i="46"/>
  <c r="M41" i="46"/>
  <c r="N41" i="46"/>
  <c r="O41" i="46"/>
  <c r="P41" i="46"/>
  <c r="Q41" i="46"/>
  <c r="R41" i="46"/>
  <c r="S41" i="46"/>
  <c r="T41" i="46"/>
  <c r="U41" i="46"/>
  <c r="V41" i="46"/>
  <c r="W41" i="46"/>
  <c r="X41" i="46"/>
  <c r="Y41" i="46"/>
  <c r="Z41" i="46"/>
  <c r="AA41" i="46"/>
  <c r="AB41" i="46"/>
  <c r="AC41" i="46"/>
  <c r="AD41" i="46"/>
  <c r="AE41" i="46"/>
  <c r="AF41" i="46"/>
  <c r="AG41" i="46"/>
  <c r="AH41" i="46"/>
  <c r="AI41" i="46"/>
  <c r="AJ41" i="46"/>
  <c r="AK41" i="46"/>
  <c r="AL41" i="46"/>
  <c r="AM41" i="46"/>
  <c r="AN41" i="46"/>
  <c r="AO41" i="46"/>
  <c r="AP41" i="46"/>
  <c r="AQ41" i="46"/>
  <c r="AR41" i="46"/>
  <c r="AS41" i="46"/>
  <c r="AT41" i="46"/>
  <c r="K42" i="46"/>
  <c r="L42" i="46"/>
  <c r="M42" i="46"/>
  <c r="N42" i="46"/>
  <c r="O42" i="46"/>
  <c r="P42" i="46"/>
  <c r="Q42" i="46"/>
  <c r="R42" i="46"/>
  <c r="S42" i="46"/>
  <c r="T42" i="46"/>
  <c r="U42" i="46"/>
  <c r="V42" i="46"/>
  <c r="W42" i="46"/>
  <c r="X42" i="46"/>
  <c r="Y42" i="46"/>
  <c r="Z42" i="46"/>
  <c r="AA42" i="46"/>
  <c r="AB42" i="46"/>
  <c r="AC42" i="46"/>
  <c r="AD42" i="46"/>
  <c r="AE42" i="46"/>
  <c r="AF42" i="46"/>
  <c r="AG42" i="46"/>
  <c r="AH42" i="46"/>
  <c r="AI42" i="46"/>
  <c r="AJ42" i="46"/>
  <c r="AK42" i="46"/>
  <c r="AL42" i="46"/>
  <c r="AM42" i="46"/>
  <c r="AN42" i="46"/>
  <c r="AO42" i="46"/>
  <c r="AP42" i="46"/>
  <c r="AQ42" i="46"/>
  <c r="AR42" i="46"/>
  <c r="AS42" i="46"/>
  <c r="AT42" i="46"/>
  <c r="K43" i="46"/>
  <c r="L43" i="46"/>
  <c r="M43" i="46"/>
  <c r="N43" i="46"/>
  <c r="O43" i="46"/>
  <c r="P43" i="46"/>
  <c r="Q43" i="46"/>
  <c r="R43" i="46"/>
  <c r="S43" i="46"/>
  <c r="T43" i="46"/>
  <c r="U43" i="46"/>
  <c r="V43" i="46"/>
  <c r="W43" i="46"/>
  <c r="X43" i="46"/>
  <c r="Y43" i="46"/>
  <c r="Z43" i="46"/>
  <c r="AA43" i="46"/>
  <c r="AB43" i="46"/>
  <c r="AC43" i="46"/>
  <c r="AD43" i="46"/>
  <c r="AE43" i="46"/>
  <c r="AF43" i="46"/>
  <c r="AG43" i="46"/>
  <c r="AH43" i="46"/>
  <c r="AI43" i="46"/>
  <c r="AJ43" i="46"/>
  <c r="AK43" i="46"/>
  <c r="AL43" i="46"/>
  <c r="AM43" i="46"/>
  <c r="AN43" i="46"/>
  <c r="AO43" i="46"/>
  <c r="AP43" i="46"/>
  <c r="AQ43" i="46"/>
  <c r="AR43" i="46"/>
  <c r="AS43" i="46"/>
  <c r="AT43" i="46"/>
  <c r="K44" i="46"/>
  <c r="L44" i="46"/>
  <c r="M44" i="46"/>
  <c r="N44" i="46"/>
  <c r="O44" i="46"/>
  <c r="P44" i="46"/>
  <c r="Q44" i="46"/>
  <c r="R44" i="46"/>
  <c r="S44" i="46"/>
  <c r="T44" i="46"/>
  <c r="U44" i="46"/>
  <c r="V44" i="46"/>
  <c r="W44" i="46"/>
  <c r="X44" i="46"/>
  <c r="Y44" i="46"/>
  <c r="Z44" i="46"/>
  <c r="AA44" i="46"/>
  <c r="AB44" i="46"/>
  <c r="AC44" i="46"/>
  <c r="AD44" i="46"/>
  <c r="AE44" i="46"/>
  <c r="AF44" i="46"/>
  <c r="AG44" i="46"/>
  <c r="AH44" i="46"/>
  <c r="AI44" i="46"/>
  <c r="AJ44" i="46"/>
  <c r="AK44" i="46"/>
  <c r="AL44" i="46"/>
  <c r="AM44" i="46"/>
  <c r="AN44" i="46"/>
  <c r="AO44" i="46"/>
  <c r="AP44" i="46"/>
  <c r="AQ44" i="46"/>
  <c r="AR44" i="46"/>
  <c r="AS44" i="46"/>
  <c r="AT44" i="46"/>
  <c r="K45" i="46"/>
  <c r="L45" i="46"/>
  <c r="M45" i="46"/>
  <c r="N45" i="46"/>
  <c r="O45" i="46"/>
  <c r="P45" i="46"/>
  <c r="Q45" i="46"/>
  <c r="R45" i="46"/>
  <c r="S45" i="46"/>
  <c r="T45" i="46"/>
  <c r="U45" i="46"/>
  <c r="V45" i="46"/>
  <c r="W45" i="46"/>
  <c r="X45" i="46"/>
  <c r="Y45" i="46"/>
  <c r="Z45" i="46"/>
  <c r="AA45" i="46"/>
  <c r="AB45" i="46"/>
  <c r="AC45" i="46"/>
  <c r="AD45" i="46"/>
  <c r="AE45" i="46"/>
  <c r="AF45" i="46"/>
  <c r="AG45" i="46"/>
  <c r="AH45" i="46"/>
  <c r="AI45" i="46"/>
  <c r="AJ45" i="46"/>
  <c r="AK45" i="46"/>
  <c r="AL45" i="46"/>
  <c r="AM45" i="46"/>
  <c r="AN45" i="46"/>
  <c r="AO45" i="46"/>
  <c r="AP45" i="46"/>
  <c r="AQ45" i="46"/>
  <c r="AR45" i="46"/>
  <c r="AS45" i="46"/>
  <c r="AT45" i="46"/>
  <c r="K46" i="46"/>
  <c r="L46" i="46"/>
  <c r="M46" i="46"/>
  <c r="N46" i="46"/>
  <c r="O46" i="46"/>
  <c r="P46" i="46"/>
  <c r="Q46" i="46"/>
  <c r="R46" i="46"/>
  <c r="S46" i="46"/>
  <c r="T46" i="46"/>
  <c r="U46" i="46"/>
  <c r="V46" i="46"/>
  <c r="W46" i="46"/>
  <c r="X46" i="46"/>
  <c r="Y46" i="46"/>
  <c r="Z46" i="46"/>
  <c r="AA46" i="46"/>
  <c r="AB46" i="46"/>
  <c r="AC46" i="46"/>
  <c r="AD46" i="46"/>
  <c r="AE46" i="46"/>
  <c r="AF46" i="46"/>
  <c r="AG46" i="46"/>
  <c r="AH46" i="46"/>
  <c r="AI46" i="46"/>
  <c r="AJ46" i="46"/>
  <c r="AK46" i="46"/>
  <c r="AL46" i="46"/>
  <c r="AM46" i="46"/>
  <c r="AN46" i="46"/>
  <c r="AO46" i="46"/>
  <c r="AP46" i="46"/>
  <c r="AQ46" i="46"/>
  <c r="AR46" i="46"/>
  <c r="AS46" i="46"/>
  <c r="AT46" i="46"/>
  <c r="K47" i="46"/>
  <c r="L47" i="46"/>
  <c r="N47" i="46"/>
  <c r="O47" i="46"/>
  <c r="P47" i="46"/>
  <c r="Q47" i="46"/>
  <c r="R47" i="46"/>
  <c r="S47" i="46"/>
  <c r="T47" i="46"/>
  <c r="U47" i="46"/>
  <c r="V47" i="46"/>
  <c r="W47" i="46"/>
  <c r="X47" i="46"/>
  <c r="Y47" i="46"/>
  <c r="Z47" i="46"/>
  <c r="AA47" i="46"/>
  <c r="AB47" i="46"/>
  <c r="AC47" i="46"/>
  <c r="AD47" i="46"/>
  <c r="AE47" i="46"/>
  <c r="AF47" i="46"/>
  <c r="AG47" i="46"/>
  <c r="AH47" i="46"/>
  <c r="AI47" i="46"/>
  <c r="AJ47" i="46"/>
  <c r="AK47" i="46"/>
  <c r="AL47" i="46"/>
  <c r="AM47" i="46"/>
  <c r="AN47" i="46"/>
  <c r="AO47" i="46"/>
  <c r="AP47" i="46"/>
  <c r="AQ47" i="46"/>
  <c r="AR47" i="46"/>
  <c r="AS47" i="46"/>
  <c r="AT47" i="46"/>
  <c r="K48" i="46"/>
  <c r="L48" i="46"/>
  <c r="M48" i="46"/>
  <c r="N48" i="46"/>
  <c r="O48" i="46"/>
  <c r="P48" i="46"/>
  <c r="Q48" i="46"/>
  <c r="R48" i="46"/>
  <c r="S48" i="46"/>
  <c r="T48" i="46"/>
  <c r="U48" i="46"/>
  <c r="V48" i="46"/>
  <c r="W48" i="46"/>
  <c r="X48" i="46"/>
  <c r="Y48" i="46"/>
  <c r="Z48" i="46"/>
  <c r="AA48" i="46"/>
  <c r="AB48" i="46"/>
  <c r="AC48" i="46"/>
  <c r="AD48" i="46"/>
  <c r="AE48" i="46"/>
  <c r="AF48" i="46"/>
  <c r="AG48" i="46"/>
  <c r="AH48" i="46"/>
  <c r="AI48" i="46"/>
  <c r="AJ48" i="46"/>
  <c r="AK48" i="46"/>
  <c r="AL48" i="46"/>
  <c r="AM48" i="46"/>
  <c r="AN48" i="46"/>
  <c r="AO48" i="46"/>
  <c r="AP48" i="46"/>
  <c r="AQ48" i="46"/>
  <c r="AR48" i="46"/>
  <c r="AS48" i="46"/>
  <c r="AT48" i="46"/>
  <c r="K49" i="46"/>
  <c r="L49" i="46"/>
  <c r="N49" i="46"/>
  <c r="O49" i="46"/>
  <c r="P49" i="46"/>
  <c r="Q49" i="46"/>
  <c r="R49" i="46"/>
  <c r="S49" i="46"/>
  <c r="T49" i="46"/>
  <c r="U49" i="46"/>
  <c r="V49" i="46"/>
  <c r="W49" i="46"/>
  <c r="X49" i="46"/>
  <c r="Y49" i="46"/>
  <c r="Z49" i="46"/>
  <c r="AA49" i="46"/>
  <c r="AB49" i="46"/>
  <c r="AC49" i="46"/>
  <c r="AD49" i="46"/>
  <c r="AE49" i="46"/>
  <c r="AF49" i="46"/>
  <c r="AG49" i="46"/>
  <c r="AH49" i="46"/>
  <c r="AI49" i="46"/>
  <c r="AJ49" i="46"/>
  <c r="AK49" i="46"/>
  <c r="AM49" i="46"/>
  <c r="AN49" i="46"/>
  <c r="AO49" i="46"/>
  <c r="AP49" i="46"/>
  <c r="AQ49" i="46"/>
  <c r="AR49" i="46"/>
  <c r="AS49" i="46"/>
  <c r="AT49" i="46"/>
  <c r="K50" i="46"/>
  <c r="L50" i="46"/>
  <c r="M50" i="46"/>
  <c r="N50" i="46"/>
  <c r="O50" i="46"/>
  <c r="P50" i="46"/>
  <c r="Q50" i="46"/>
  <c r="R50" i="46"/>
  <c r="S50" i="46"/>
  <c r="T50" i="46"/>
  <c r="U50" i="46"/>
  <c r="V50" i="46"/>
  <c r="W50" i="46"/>
  <c r="X50" i="46"/>
  <c r="Y50" i="46"/>
  <c r="Z50" i="46"/>
  <c r="AA50" i="46"/>
  <c r="AB50" i="46"/>
  <c r="AC50" i="46"/>
  <c r="AD50" i="46"/>
  <c r="AE50" i="46"/>
  <c r="AF50" i="46"/>
  <c r="AG50" i="46"/>
  <c r="AH50" i="46"/>
  <c r="AI50" i="46"/>
  <c r="AJ50" i="46"/>
  <c r="AK50" i="46"/>
  <c r="AL50" i="46"/>
  <c r="AM50" i="46"/>
  <c r="AN50" i="46"/>
  <c r="AO50" i="46"/>
  <c r="AP50" i="46"/>
  <c r="AQ50" i="46"/>
  <c r="AR50" i="46"/>
  <c r="AS50" i="46"/>
  <c r="AT50" i="46"/>
  <c r="K51" i="46"/>
  <c r="L51" i="46"/>
  <c r="M51" i="46"/>
  <c r="N51" i="46"/>
  <c r="O51" i="46"/>
  <c r="P51" i="46"/>
  <c r="Q51" i="46"/>
  <c r="R51" i="46"/>
  <c r="S51" i="46"/>
  <c r="T51" i="46"/>
  <c r="U51" i="46"/>
  <c r="V51" i="46"/>
  <c r="W51" i="46"/>
  <c r="X51" i="46"/>
  <c r="Y51" i="46"/>
  <c r="Z51" i="46"/>
  <c r="AA51" i="46"/>
  <c r="AB51" i="46"/>
  <c r="AC51" i="46"/>
  <c r="AD51" i="46"/>
  <c r="AE51" i="46"/>
  <c r="AF51" i="46"/>
  <c r="AG51" i="46"/>
  <c r="AH51" i="46"/>
  <c r="AI51" i="46"/>
  <c r="AJ51" i="46"/>
  <c r="AK51" i="46"/>
  <c r="AL51" i="46"/>
  <c r="AM51" i="46"/>
  <c r="AN51" i="46"/>
  <c r="AO51" i="46"/>
  <c r="AP51" i="46"/>
  <c r="AQ51" i="46"/>
  <c r="AR51" i="46"/>
  <c r="AS51" i="46"/>
  <c r="AT51" i="46"/>
  <c r="K52" i="46"/>
  <c r="L52" i="46"/>
  <c r="M52" i="46"/>
  <c r="N52" i="46"/>
  <c r="O52" i="46"/>
  <c r="P52" i="46"/>
  <c r="Q52" i="46"/>
  <c r="R52" i="46"/>
  <c r="S52" i="46"/>
  <c r="T52" i="46"/>
  <c r="U52" i="46"/>
  <c r="V52" i="46"/>
  <c r="W52" i="46"/>
  <c r="X52" i="46"/>
  <c r="Y52" i="46"/>
  <c r="Z52" i="46"/>
  <c r="AA52" i="46"/>
  <c r="AB52" i="46"/>
  <c r="AC52" i="46"/>
  <c r="AD52" i="46"/>
  <c r="AE52" i="46"/>
  <c r="AF52" i="46"/>
  <c r="AG52" i="46"/>
  <c r="AH52" i="46"/>
  <c r="AI52" i="46"/>
  <c r="AJ52" i="46"/>
  <c r="AK52" i="46"/>
  <c r="AL52" i="46"/>
  <c r="AM52" i="46"/>
  <c r="AN52" i="46"/>
  <c r="AO52" i="46"/>
  <c r="AP52" i="46"/>
  <c r="AQ52" i="46"/>
  <c r="AR52" i="46"/>
  <c r="AS52" i="46"/>
  <c r="AT52" i="46"/>
  <c r="K53" i="46"/>
  <c r="L53" i="46"/>
  <c r="M53" i="46"/>
  <c r="N53" i="46"/>
  <c r="O53" i="46"/>
  <c r="P53" i="46"/>
  <c r="Q53" i="46"/>
  <c r="R53" i="46"/>
  <c r="S53" i="46"/>
  <c r="T53" i="46"/>
  <c r="U53" i="46"/>
  <c r="V53" i="46"/>
  <c r="W53" i="46"/>
  <c r="X53" i="46"/>
  <c r="Y53" i="46"/>
  <c r="Z53" i="46"/>
  <c r="AA53" i="46"/>
  <c r="AB53" i="46"/>
  <c r="AC53" i="46"/>
  <c r="AD53" i="46"/>
  <c r="AE53" i="46"/>
  <c r="AF53" i="46"/>
  <c r="AG53" i="46"/>
  <c r="AH53" i="46"/>
  <c r="AI53" i="46"/>
  <c r="AJ53" i="46"/>
  <c r="AK53" i="46"/>
  <c r="AL53" i="46"/>
  <c r="AM53" i="46"/>
  <c r="AN53" i="46"/>
  <c r="AO53" i="46"/>
  <c r="AP53" i="46"/>
  <c r="AQ53" i="46"/>
  <c r="AR53" i="46"/>
  <c r="AS53" i="46"/>
  <c r="AT53" i="46"/>
  <c r="K54" i="46"/>
  <c r="L54" i="46"/>
  <c r="N54" i="46"/>
  <c r="O54" i="46"/>
  <c r="P54" i="46"/>
  <c r="Q54" i="46"/>
  <c r="R54" i="46"/>
  <c r="S54" i="46"/>
  <c r="T54" i="46"/>
  <c r="U54" i="46"/>
  <c r="V54" i="46"/>
  <c r="W54" i="46"/>
  <c r="X54" i="46"/>
  <c r="Y54" i="46"/>
  <c r="Z54" i="46"/>
  <c r="AA54" i="46"/>
  <c r="AB54" i="46"/>
  <c r="AC54" i="46"/>
  <c r="AD54" i="46"/>
  <c r="AE54" i="46"/>
  <c r="AF54" i="46"/>
  <c r="AG54" i="46"/>
  <c r="AH54" i="46"/>
  <c r="AI54" i="46"/>
  <c r="AJ54" i="46"/>
  <c r="AK54" i="46"/>
  <c r="AM54" i="46"/>
  <c r="AN54" i="46"/>
  <c r="AO54" i="46"/>
  <c r="AP54" i="46"/>
  <c r="AQ54" i="46"/>
  <c r="AR54" i="46"/>
  <c r="AS54" i="46"/>
  <c r="AT54" i="46"/>
  <c r="K55" i="46"/>
  <c r="L55" i="46"/>
  <c r="M55" i="46"/>
  <c r="N55" i="46"/>
  <c r="O55" i="46"/>
  <c r="P55" i="46"/>
  <c r="Q55" i="46"/>
  <c r="R55" i="46"/>
  <c r="S55" i="46"/>
  <c r="T55" i="46"/>
  <c r="U55" i="46"/>
  <c r="V55" i="46"/>
  <c r="W55" i="46"/>
  <c r="X55" i="46"/>
  <c r="Y55" i="46"/>
  <c r="Z55" i="46"/>
  <c r="AA55" i="46"/>
  <c r="AB55" i="46"/>
  <c r="AC55" i="46"/>
  <c r="AD55" i="46"/>
  <c r="AE55" i="46"/>
  <c r="AF55" i="46"/>
  <c r="AG55" i="46"/>
  <c r="AH55" i="46"/>
  <c r="AI55" i="46"/>
  <c r="AJ55" i="46"/>
  <c r="AK55" i="46"/>
  <c r="AL55" i="46"/>
  <c r="AM55" i="46"/>
  <c r="AN55" i="46"/>
  <c r="AO55" i="46"/>
  <c r="AP55" i="46"/>
  <c r="AQ55" i="46"/>
  <c r="AR55" i="46"/>
  <c r="AS55" i="46"/>
  <c r="AT55" i="46"/>
  <c r="K56" i="46"/>
  <c r="L56" i="46"/>
  <c r="M56" i="46"/>
  <c r="N56" i="46"/>
  <c r="O56" i="46"/>
  <c r="P56" i="46"/>
  <c r="Q56" i="46"/>
  <c r="R56" i="46"/>
  <c r="S56" i="46"/>
  <c r="T56" i="46"/>
  <c r="U56" i="46"/>
  <c r="V56" i="46"/>
  <c r="W56" i="46"/>
  <c r="X56" i="46"/>
  <c r="Y56" i="46"/>
  <c r="Z56" i="46"/>
  <c r="AA56" i="46"/>
  <c r="AB56" i="46"/>
  <c r="AC56" i="46"/>
  <c r="AD56" i="46"/>
  <c r="AE56" i="46"/>
  <c r="AF56" i="46"/>
  <c r="AG56" i="46"/>
  <c r="AH56" i="46"/>
  <c r="AI56" i="46"/>
  <c r="AJ56" i="46"/>
  <c r="AK56" i="46"/>
  <c r="AL56" i="46"/>
  <c r="AM56" i="46"/>
  <c r="AN56" i="46"/>
  <c r="AO56" i="46"/>
  <c r="AP56" i="46"/>
  <c r="AQ56" i="46"/>
  <c r="AR56" i="46"/>
  <c r="AS56" i="46"/>
  <c r="AT56" i="46"/>
  <c r="K57" i="46"/>
  <c r="L57" i="46"/>
  <c r="M57" i="46"/>
  <c r="N57" i="46"/>
  <c r="O57" i="46"/>
  <c r="P57" i="46"/>
  <c r="Q57" i="46"/>
  <c r="R57" i="46"/>
  <c r="S57" i="46"/>
  <c r="T57" i="46"/>
  <c r="U57" i="46"/>
  <c r="V57" i="46"/>
  <c r="W57" i="46"/>
  <c r="X57" i="46"/>
  <c r="Y57" i="46"/>
  <c r="Z57" i="46"/>
  <c r="AA57" i="46"/>
  <c r="AB57" i="46"/>
  <c r="AC57" i="46"/>
  <c r="AD57" i="46"/>
  <c r="AE57" i="46"/>
  <c r="AF57" i="46"/>
  <c r="AG57" i="46"/>
  <c r="AH57" i="46"/>
  <c r="AI57" i="46"/>
  <c r="AJ57" i="46"/>
  <c r="AK57" i="46"/>
  <c r="AL57" i="46"/>
  <c r="AM57" i="46"/>
  <c r="AN57" i="46"/>
  <c r="AO57" i="46"/>
  <c r="AP57" i="46"/>
  <c r="AQ57" i="46"/>
  <c r="AR57" i="46"/>
  <c r="AS57" i="46"/>
  <c r="AT57" i="46"/>
  <c r="K58" i="46"/>
  <c r="L58" i="46"/>
  <c r="M58" i="46"/>
  <c r="N58" i="46"/>
  <c r="O58" i="46"/>
  <c r="P58" i="46"/>
  <c r="Q58" i="46"/>
  <c r="R58" i="46"/>
  <c r="S58" i="46"/>
  <c r="T58" i="46"/>
  <c r="U58" i="46"/>
  <c r="V58" i="46"/>
  <c r="W58" i="46"/>
  <c r="X58" i="46"/>
  <c r="Y58" i="46"/>
  <c r="Z58" i="46"/>
  <c r="AA58" i="46"/>
  <c r="AB58" i="46"/>
  <c r="AC58" i="46"/>
  <c r="AD58" i="46"/>
  <c r="AE58" i="46"/>
  <c r="AF58" i="46"/>
  <c r="AG58" i="46"/>
  <c r="AH58" i="46"/>
  <c r="AI58" i="46"/>
  <c r="AK58" i="46"/>
  <c r="AL58" i="46"/>
  <c r="AM58" i="46"/>
  <c r="AN58" i="46"/>
  <c r="AO58" i="46"/>
  <c r="AP58" i="46"/>
  <c r="AQ58" i="46"/>
  <c r="AR58" i="46"/>
  <c r="AS58" i="46"/>
  <c r="AT58" i="46"/>
  <c r="K59" i="46"/>
  <c r="L59" i="46"/>
  <c r="M59" i="46"/>
  <c r="N59" i="46"/>
  <c r="O59" i="46"/>
  <c r="P59" i="46"/>
  <c r="Q59" i="46"/>
  <c r="R59" i="46"/>
  <c r="S59" i="46"/>
  <c r="T59" i="46"/>
  <c r="U59" i="46"/>
  <c r="V59" i="46"/>
  <c r="W59" i="46"/>
  <c r="X59" i="46"/>
  <c r="Y59" i="46"/>
  <c r="Z59" i="46"/>
  <c r="AA59" i="46"/>
  <c r="AB59" i="46"/>
  <c r="AC59" i="46"/>
  <c r="AD59" i="46"/>
  <c r="AE59" i="46"/>
  <c r="AF59" i="46"/>
  <c r="AG59" i="46"/>
  <c r="AH59" i="46"/>
  <c r="AI59" i="46"/>
  <c r="AJ59" i="46"/>
  <c r="AK59" i="46"/>
  <c r="AL59" i="46"/>
  <c r="AM59" i="46"/>
  <c r="AN59" i="46"/>
  <c r="AO59" i="46"/>
  <c r="AP59" i="46"/>
  <c r="AQ59" i="46"/>
  <c r="AR59" i="46"/>
  <c r="AS59" i="46"/>
  <c r="AT59" i="46"/>
  <c r="K60" i="46"/>
  <c r="L60" i="46"/>
  <c r="M60" i="46"/>
  <c r="N60" i="46"/>
  <c r="O60" i="46"/>
  <c r="P60" i="46"/>
  <c r="Q60" i="46"/>
  <c r="R60" i="46"/>
  <c r="S60" i="46"/>
  <c r="T60" i="46"/>
  <c r="U60" i="46"/>
  <c r="V60" i="46"/>
  <c r="W60" i="46"/>
  <c r="X60" i="46"/>
  <c r="Y60" i="46"/>
  <c r="Z60" i="46"/>
  <c r="AA60" i="46"/>
  <c r="AB60" i="46"/>
  <c r="AC60" i="46"/>
  <c r="AD60" i="46"/>
  <c r="AE60" i="46"/>
  <c r="AF60" i="46"/>
  <c r="AG60" i="46"/>
  <c r="AH60" i="46"/>
  <c r="AI60" i="46"/>
  <c r="AJ60" i="46"/>
  <c r="AK60" i="46"/>
  <c r="AL60" i="46"/>
  <c r="AM60" i="46"/>
  <c r="AN60" i="46"/>
  <c r="AO60" i="46"/>
  <c r="AP60" i="46"/>
  <c r="AQ60" i="46"/>
  <c r="AR60" i="46"/>
  <c r="AS60" i="46"/>
  <c r="AT60" i="46"/>
  <c r="K61" i="46"/>
  <c r="L61" i="46"/>
  <c r="M61" i="46"/>
  <c r="N61" i="46"/>
  <c r="O61" i="46"/>
  <c r="P61" i="46"/>
  <c r="Q61" i="46"/>
  <c r="R61" i="46"/>
  <c r="S61" i="46"/>
  <c r="T61" i="46"/>
  <c r="U61" i="46"/>
  <c r="V61" i="46"/>
  <c r="W61" i="46"/>
  <c r="X61" i="46"/>
  <c r="Y61" i="46"/>
  <c r="Z61" i="46"/>
  <c r="AA61" i="46"/>
  <c r="AB61" i="46"/>
  <c r="AC61" i="46"/>
  <c r="AD61" i="46"/>
  <c r="AE61" i="46"/>
  <c r="AF61" i="46"/>
  <c r="AG61" i="46"/>
  <c r="AH61" i="46"/>
  <c r="AI61" i="46"/>
  <c r="AJ61" i="46"/>
  <c r="AK61" i="46"/>
  <c r="AL61" i="46"/>
  <c r="AM61" i="46"/>
  <c r="AN61" i="46"/>
  <c r="AO61" i="46"/>
  <c r="AP61" i="46"/>
  <c r="AQ61" i="46"/>
  <c r="AR61" i="46"/>
  <c r="AS61" i="46"/>
  <c r="AT61" i="46"/>
  <c r="J61" i="46"/>
  <c r="J3" i="46"/>
  <c r="J5" i="46"/>
  <c r="J7" i="46"/>
  <c r="J9" i="46"/>
  <c r="J11" i="46"/>
  <c r="J13" i="46"/>
  <c r="J15" i="46"/>
  <c r="J17" i="46"/>
  <c r="J19" i="46"/>
  <c r="J20" i="46"/>
  <c r="J21" i="46"/>
  <c r="J23" i="46"/>
  <c r="J24" i="46"/>
  <c r="J25" i="46"/>
  <c r="J27" i="46"/>
  <c r="J28" i="46"/>
  <c r="J29" i="46"/>
  <c r="J31" i="46"/>
  <c r="J32" i="46"/>
  <c r="J33" i="46"/>
  <c r="J35" i="46"/>
  <c r="J36" i="46"/>
  <c r="J37" i="46"/>
  <c r="J39" i="46"/>
  <c r="J40" i="46"/>
  <c r="J41" i="46"/>
  <c r="J43" i="46"/>
  <c r="J44" i="46"/>
  <c r="J45" i="46"/>
  <c r="J47" i="46"/>
  <c r="J48" i="46"/>
  <c r="J49" i="46"/>
  <c r="J51" i="46"/>
  <c r="J52" i="46"/>
  <c r="J53" i="46"/>
  <c r="E16" i="46" s="1"/>
  <c r="N20" i="39" s="1"/>
  <c r="J55" i="46"/>
  <c r="J56" i="46"/>
  <c r="J57" i="46"/>
  <c r="J59" i="46"/>
  <c r="J60" i="46"/>
  <c r="C52" i="46" l="1"/>
  <c r="C36" i="46"/>
  <c r="C28" i="46"/>
  <c r="C20" i="46"/>
  <c r="J58" i="46"/>
  <c r="J50" i="46"/>
  <c r="J42" i="46"/>
  <c r="C42" i="46" s="1"/>
  <c r="J34" i="46"/>
  <c r="C34" i="46" s="1"/>
  <c r="J26" i="46"/>
  <c r="J18" i="46"/>
  <c r="J10" i="46"/>
  <c r="C10" i="46" s="1"/>
  <c r="J6" i="46"/>
  <c r="C6" i="46" s="1"/>
  <c r="J2" i="46"/>
  <c r="C51" i="46"/>
  <c r="C50" i="46"/>
  <c r="C30" i="46"/>
  <c r="C19" i="46"/>
  <c r="J54" i="46"/>
  <c r="J46" i="46"/>
  <c r="C46" i="46" s="1"/>
  <c r="J38" i="46"/>
  <c r="C38" i="46" s="1"/>
  <c r="J30" i="46"/>
  <c r="J22" i="46"/>
  <c r="C22" i="46" s="1"/>
  <c r="J14" i="46"/>
  <c r="C14" i="46" s="1"/>
  <c r="C27" i="46"/>
  <c r="C7" i="46"/>
  <c r="C35" i="46"/>
  <c r="C18" i="46"/>
  <c r="J16" i="46"/>
  <c r="C16" i="46" s="1"/>
  <c r="J12" i="46"/>
  <c r="J8" i="46"/>
  <c r="C8" i="46" s="1"/>
  <c r="J4" i="46"/>
  <c r="C53" i="46"/>
  <c r="C21" i="46"/>
  <c r="C54" i="46"/>
  <c r="C45" i="46"/>
  <c r="C44" i="46"/>
  <c r="C43" i="46"/>
  <c r="C41" i="46"/>
  <c r="C40" i="46"/>
  <c r="C39" i="46"/>
  <c r="C31" i="46"/>
  <c r="C13" i="46"/>
  <c r="C12" i="46"/>
  <c r="C11" i="46"/>
  <c r="C37" i="46"/>
  <c r="C29" i="46"/>
  <c r="C9" i="46"/>
  <c r="C58" i="46"/>
  <c r="C57" i="46"/>
  <c r="C56" i="46"/>
  <c r="C55" i="46"/>
  <c r="C48" i="46"/>
  <c r="C47" i="46"/>
  <c r="C25" i="46"/>
  <c r="C24" i="46"/>
  <c r="C23" i="46"/>
  <c r="C15" i="46"/>
  <c r="C61" i="46"/>
  <c r="C60" i="46"/>
  <c r="C59" i="46"/>
  <c r="C49" i="46"/>
  <c r="C33" i="46"/>
  <c r="C32" i="46"/>
  <c r="C26" i="46"/>
  <c r="C17" i="46"/>
  <c r="C5" i="46"/>
  <c r="C4" i="46"/>
  <c r="C3" i="46"/>
  <c r="C2" i="46"/>
  <c r="E9" i="46" l="1"/>
  <c r="N23" i="39" s="1"/>
  <c r="E11" i="46"/>
  <c r="N25" i="39" s="1"/>
  <c r="G3" i="46"/>
  <c r="P15" i="39" s="1"/>
  <c r="F3" i="46"/>
  <c r="O15" i="39" s="1"/>
  <c r="G2" i="46"/>
  <c r="P14" i="39" s="1"/>
  <c r="F2" i="46"/>
  <c r="O14" i="39" s="1"/>
  <c r="F5" i="46"/>
  <c r="O17" i="39" s="1"/>
  <c r="E10" i="46"/>
  <c r="N24" i="39" s="1"/>
  <c r="F4" i="46"/>
  <c r="O16" i="39" s="1"/>
  <c r="G5" i="46"/>
  <c r="P17" i="39" s="1"/>
  <c r="G6" i="46"/>
  <c r="P18" i="39" s="1"/>
  <c r="G4" i="46"/>
  <c r="P16" i="39" s="1"/>
  <c r="E13" i="46"/>
  <c r="N27" i="39" s="1"/>
  <c r="F6" i="46"/>
  <c r="O18" i="39" s="1"/>
  <c r="E12" i="46"/>
  <c r="N26" i="39" s="1"/>
  <c r="F9" i="46" l="1"/>
  <c r="O23" i="39" s="1"/>
  <c r="F13" i="46"/>
  <c r="O27" i="39" s="1"/>
  <c r="G9" i="46"/>
  <c r="P23" i="39" s="1"/>
  <c r="G11" i="46"/>
  <c r="P25" i="39" s="1"/>
  <c r="F11" i="46"/>
  <c r="O25" i="39" s="1"/>
  <c r="G13" i="46"/>
  <c r="P27" i="39" s="1"/>
  <c r="G10" i="46"/>
  <c r="P24" i="39" s="1"/>
  <c r="F12" i="46"/>
  <c r="O26" i="39" s="1"/>
  <c r="G12" i="46"/>
  <c r="P26" i="39" s="1"/>
  <c r="F10" i="46"/>
  <c r="O24" i="39" s="1"/>
  <c r="AE60" i="45"/>
  <c r="AG56" i="45"/>
  <c r="H56" i="45"/>
  <c r="AG51" i="45"/>
  <c r="H51" i="45"/>
  <c r="H49" i="45"/>
  <c r="H40" i="45"/>
  <c r="AE36" i="45"/>
  <c r="AG33" i="45"/>
  <c r="AE33" i="45"/>
  <c r="AE32" i="45"/>
  <c r="H30" i="45"/>
  <c r="H28" i="45"/>
  <c r="AG23" i="45"/>
  <c r="AE23" i="45"/>
  <c r="AE19" i="45"/>
  <c r="AG17" i="45"/>
  <c r="H17" i="45"/>
  <c r="H13" i="45"/>
  <c r="H11" i="45"/>
  <c r="T4" i="45"/>
  <c r="C2" i="43" l="1"/>
  <c r="AD3" i="35"/>
  <c r="Q9" i="35"/>
  <c r="B16" i="35" s="1"/>
  <c r="R9" i="35"/>
  <c r="S9" i="35"/>
  <c r="T9" i="35"/>
  <c r="U9" i="35"/>
  <c r="V9" i="35"/>
  <c r="W9" i="35"/>
  <c r="X9" i="35"/>
  <c r="Y9" i="35"/>
  <c r="Z9" i="35"/>
  <c r="P3" i="35"/>
  <c r="A16" i="35" s="1"/>
  <c r="AB5" i="35"/>
  <c r="AB6" i="35"/>
  <c r="AB4" i="35"/>
  <c r="AL4" i="35" s="1"/>
  <c r="AE5" i="33"/>
  <c r="AF5" i="33"/>
  <c r="AG5" i="33"/>
  <c r="AH5" i="33"/>
  <c r="AI5" i="33"/>
  <c r="AJ5" i="33"/>
  <c r="AK5" i="33"/>
  <c r="AL5" i="33"/>
  <c r="AE6" i="33"/>
  <c r="AF6" i="33"/>
  <c r="AG6" i="33"/>
  <c r="AH6" i="33"/>
  <c r="AI6" i="33"/>
  <c r="AJ6" i="33"/>
  <c r="AK6" i="33"/>
  <c r="AL6" i="33"/>
  <c r="AF4" i="33"/>
  <c r="AG4" i="33"/>
  <c r="AH4" i="33"/>
  <c r="AI4" i="33"/>
  <c r="AJ4" i="33"/>
  <c r="AK4" i="33"/>
  <c r="AL4" i="33"/>
  <c r="AM4" i="33"/>
  <c r="AE4" i="33"/>
  <c r="AD6" i="33"/>
  <c r="AD5" i="33"/>
  <c r="AD4" i="33"/>
  <c r="AD3" i="33"/>
  <c r="P3" i="33"/>
  <c r="A16" i="33" s="1"/>
  <c r="Q5" i="33"/>
  <c r="R5" i="33"/>
  <c r="S5" i="33"/>
  <c r="T5" i="33"/>
  <c r="U5" i="33"/>
  <c r="V5" i="33"/>
  <c r="W5" i="33"/>
  <c r="X5" i="33"/>
  <c r="Y5" i="33"/>
  <c r="Z5" i="33"/>
  <c r="Q6" i="33"/>
  <c r="R6" i="33"/>
  <c r="S6" i="33"/>
  <c r="T6" i="33"/>
  <c r="U6" i="33"/>
  <c r="V6" i="33"/>
  <c r="W6" i="33"/>
  <c r="X6" i="33"/>
  <c r="Y6" i="33"/>
  <c r="Z6" i="33"/>
  <c r="Q7" i="33"/>
  <c r="R7" i="33"/>
  <c r="S7" i="33"/>
  <c r="T7" i="33"/>
  <c r="U7" i="33"/>
  <c r="V7" i="33"/>
  <c r="W7" i="33"/>
  <c r="X7" i="33"/>
  <c r="Y7" i="33"/>
  <c r="Z7" i="33"/>
  <c r="Q8" i="33"/>
  <c r="R8" i="33"/>
  <c r="S8" i="33"/>
  <c r="T8" i="33"/>
  <c r="U8" i="33"/>
  <c r="V8" i="33"/>
  <c r="W8" i="33"/>
  <c r="X8" i="33"/>
  <c r="Y8" i="33"/>
  <c r="Z8" i="33"/>
  <c r="Q9" i="33"/>
  <c r="B16" i="33" s="1"/>
  <c r="R9" i="33"/>
  <c r="C16" i="33" s="1"/>
  <c r="S9" i="33"/>
  <c r="D16" i="33" s="1"/>
  <c r="T9" i="33"/>
  <c r="E16" i="33" s="1"/>
  <c r="U9" i="33"/>
  <c r="F16" i="33" s="1"/>
  <c r="V9" i="33"/>
  <c r="G16" i="33" s="1"/>
  <c r="W9" i="33"/>
  <c r="H16" i="33" s="1"/>
  <c r="X9" i="33"/>
  <c r="I16" i="33" s="1"/>
  <c r="Y9" i="33"/>
  <c r="J16" i="33" s="1"/>
  <c r="Z9" i="33"/>
  <c r="K16" i="33" s="1"/>
  <c r="Q10" i="33"/>
  <c r="R10" i="33"/>
  <c r="S10" i="33"/>
  <c r="T10" i="33"/>
  <c r="U10" i="33"/>
  <c r="V10" i="33"/>
  <c r="W10" i="33"/>
  <c r="X10" i="33"/>
  <c r="Y10" i="33"/>
  <c r="Z10" i="33"/>
  <c r="Q11" i="33"/>
  <c r="R11" i="33"/>
  <c r="S11" i="33"/>
  <c r="T11" i="33"/>
  <c r="U11" i="33"/>
  <c r="V11" i="33"/>
  <c r="W11" i="33"/>
  <c r="X11" i="33"/>
  <c r="Y11" i="33"/>
  <c r="Z11" i="33"/>
  <c r="Q12" i="33"/>
  <c r="R12" i="33"/>
  <c r="S12" i="33"/>
  <c r="T12" i="33"/>
  <c r="U12" i="33"/>
  <c r="V12" i="33"/>
  <c r="W12" i="33"/>
  <c r="X12" i="33"/>
  <c r="Y12" i="33"/>
  <c r="Z12" i="33"/>
  <c r="Q13" i="33"/>
  <c r="R13" i="33"/>
  <c r="S13" i="33"/>
  <c r="T13" i="33"/>
  <c r="U13" i="33"/>
  <c r="V13" i="33"/>
  <c r="W13" i="33"/>
  <c r="X13" i="33"/>
  <c r="Y13" i="33"/>
  <c r="Z13" i="33"/>
  <c r="Q14" i="33"/>
  <c r="R14" i="33"/>
  <c r="S14" i="33"/>
  <c r="T14" i="33"/>
  <c r="U14" i="33"/>
  <c r="V14" i="33"/>
  <c r="W14" i="33"/>
  <c r="X14" i="33"/>
  <c r="Y14" i="33"/>
  <c r="Z14" i="33"/>
  <c r="R4" i="33"/>
  <c r="S4" i="33"/>
  <c r="T4" i="33"/>
  <c r="U4" i="33"/>
  <c r="V4" i="33"/>
  <c r="W4" i="33"/>
  <c r="X4" i="33"/>
  <c r="Y4" i="33"/>
  <c r="Z4" i="33"/>
  <c r="Q4" i="33"/>
  <c r="AJ5" i="35" l="1"/>
  <c r="AN5" i="35"/>
  <c r="AM5" i="35"/>
  <c r="AJ6" i="35"/>
  <c r="AN6" i="35"/>
  <c r="AM6" i="35"/>
  <c r="AI4" i="35"/>
  <c r="AK4" i="35"/>
  <c r="AG4" i="35"/>
  <c r="AE4" i="35"/>
  <c r="AD4" i="35"/>
  <c r="AM4" i="35"/>
  <c r="AF4" i="35"/>
  <c r="AJ4" i="35"/>
  <c r="AH4" i="35"/>
  <c r="AG5" i="35"/>
  <c r="AK5" i="35"/>
  <c r="AD5" i="35"/>
  <c r="AH5" i="35"/>
  <c r="AL5" i="35"/>
  <c r="AE5" i="35"/>
  <c r="AI5" i="35"/>
  <c r="AF5" i="35"/>
  <c r="AK6" i="35"/>
  <c r="AD6" i="35"/>
  <c r="AH6" i="35"/>
  <c r="AL6" i="35"/>
  <c r="AG6" i="35"/>
  <c r="AE6" i="35"/>
  <c r="AI6" i="35"/>
  <c r="AF6" i="35"/>
  <c r="Q14" i="39"/>
  <c r="AS16" i="44" l="1"/>
  <c r="AU16" i="44"/>
  <c r="W3" i="44"/>
  <c r="AQ9" i="44"/>
  <c r="AQ13" i="44"/>
  <c r="AQ17" i="44"/>
  <c r="AQ21" i="44"/>
  <c r="AQ29" i="44"/>
  <c r="AQ33" i="44"/>
  <c r="AQ37" i="44"/>
  <c r="AQ41" i="44"/>
  <c r="AQ45" i="44"/>
  <c r="AQ53" i="44"/>
  <c r="AQ61" i="44"/>
  <c r="AP4" i="44"/>
  <c r="AP5" i="44"/>
  <c r="AP6" i="44"/>
  <c r="AP7" i="44"/>
  <c r="AP8" i="44"/>
  <c r="AP9" i="44"/>
  <c r="AP10" i="44"/>
  <c r="AP11" i="44"/>
  <c r="AP12" i="44"/>
  <c r="AP13" i="44"/>
  <c r="AP14" i="44"/>
  <c r="AP15" i="44"/>
  <c r="AP16" i="44"/>
  <c r="AP17" i="44"/>
  <c r="AP18" i="44"/>
  <c r="AP19" i="44"/>
  <c r="AP20" i="44"/>
  <c r="AP21" i="44"/>
  <c r="AP22" i="44"/>
  <c r="AP23" i="44"/>
  <c r="AP24" i="44"/>
  <c r="AP25" i="44"/>
  <c r="AP26" i="44"/>
  <c r="AP27" i="44"/>
  <c r="AP28" i="44"/>
  <c r="AP29" i="44"/>
  <c r="AP30" i="44"/>
  <c r="AP31" i="44"/>
  <c r="AP32" i="44"/>
  <c r="AP33" i="44"/>
  <c r="AP34" i="44"/>
  <c r="AP35" i="44"/>
  <c r="AP36" i="44"/>
  <c r="AP37" i="44"/>
  <c r="AP38" i="44"/>
  <c r="AP39" i="44"/>
  <c r="AP40" i="44"/>
  <c r="AP41" i="44"/>
  <c r="AP42" i="44"/>
  <c r="AP43" i="44"/>
  <c r="AP44" i="44"/>
  <c r="AP45" i="44"/>
  <c r="AP46" i="44"/>
  <c r="AP47" i="44"/>
  <c r="AP48" i="44"/>
  <c r="AP49" i="44"/>
  <c r="AP50" i="44"/>
  <c r="AP51" i="44"/>
  <c r="AP52" i="44"/>
  <c r="AP53" i="44"/>
  <c r="AP54" i="44"/>
  <c r="AP55" i="44"/>
  <c r="AP56" i="44"/>
  <c r="AP57" i="44"/>
  <c r="AP58" i="44"/>
  <c r="AP59" i="44"/>
  <c r="AP60" i="44"/>
  <c r="AP61" i="44"/>
  <c r="AP62" i="44"/>
  <c r="AQ3" i="44"/>
  <c r="AP3" i="44"/>
  <c r="Z6" i="44"/>
  <c r="V4" i="44"/>
  <c r="AQ4" i="44" s="1"/>
  <c r="W4" i="44"/>
  <c r="X4" i="44"/>
  <c r="Y4" i="44"/>
  <c r="Z4" i="44"/>
  <c r="AA4" i="44"/>
  <c r="AB4" i="44"/>
  <c r="AC4" i="44"/>
  <c r="AD4" i="44"/>
  <c r="AE4" i="44"/>
  <c r="AF4" i="44"/>
  <c r="AG4" i="44"/>
  <c r="AH4" i="44"/>
  <c r="AI4" i="44"/>
  <c r="AJ4" i="44"/>
  <c r="AK4" i="44"/>
  <c r="AL4" i="44"/>
  <c r="AM4" i="44"/>
  <c r="V5" i="44"/>
  <c r="AQ5" i="44" s="1"/>
  <c r="W5" i="44"/>
  <c r="X5" i="44"/>
  <c r="Y5" i="44"/>
  <c r="Z5" i="44"/>
  <c r="AA5" i="44"/>
  <c r="AB5" i="44"/>
  <c r="AC5" i="44"/>
  <c r="AD5" i="44"/>
  <c r="AE5" i="44"/>
  <c r="AF5" i="44"/>
  <c r="AG5" i="44"/>
  <c r="AH5" i="44"/>
  <c r="AI5" i="44"/>
  <c r="AJ5" i="44"/>
  <c r="AK5" i="44"/>
  <c r="AL5" i="44"/>
  <c r="AM5" i="44"/>
  <c r="V6" i="44"/>
  <c r="AQ6" i="44" s="1"/>
  <c r="W6" i="44"/>
  <c r="X6" i="44"/>
  <c r="Y6" i="44"/>
  <c r="AA6" i="44"/>
  <c r="AB6" i="44"/>
  <c r="AC6" i="44"/>
  <c r="AD6" i="44"/>
  <c r="AE6" i="44"/>
  <c r="AF6" i="44"/>
  <c r="AG6" i="44"/>
  <c r="AH6" i="44"/>
  <c r="AI6" i="44"/>
  <c r="AJ6" i="44"/>
  <c r="AK6" i="44"/>
  <c r="AL6" i="44"/>
  <c r="AM6" i="44"/>
  <c r="V7" i="44"/>
  <c r="AQ7" i="44" s="1"/>
  <c r="W7" i="44"/>
  <c r="X7" i="44"/>
  <c r="Y7" i="44"/>
  <c r="Z7" i="44"/>
  <c r="AA7" i="44"/>
  <c r="AB7" i="44"/>
  <c r="AC7" i="44"/>
  <c r="AD7" i="44"/>
  <c r="AE7" i="44"/>
  <c r="AF7" i="44"/>
  <c r="AG7" i="44"/>
  <c r="AH7" i="44"/>
  <c r="AI7" i="44"/>
  <c r="AJ7" i="44"/>
  <c r="AK7" i="44"/>
  <c r="AL7" i="44"/>
  <c r="AM7" i="44"/>
  <c r="V8" i="44"/>
  <c r="AQ8" i="44" s="1"/>
  <c r="W8" i="44"/>
  <c r="X8" i="44"/>
  <c r="Y8" i="44"/>
  <c r="Z8" i="44"/>
  <c r="AA8" i="44"/>
  <c r="AB8" i="44"/>
  <c r="AC8" i="44"/>
  <c r="AD8" i="44"/>
  <c r="AE8" i="44"/>
  <c r="AF8" i="44"/>
  <c r="AG8" i="44"/>
  <c r="AH8" i="44"/>
  <c r="AI8" i="44"/>
  <c r="AJ8" i="44"/>
  <c r="AK8" i="44"/>
  <c r="AL8" i="44"/>
  <c r="AM8" i="44"/>
  <c r="V9" i="44"/>
  <c r="W9" i="44"/>
  <c r="X9" i="44"/>
  <c r="Y9" i="44"/>
  <c r="Z9" i="44"/>
  <c r="AA9" i="44"/>
  <c r="AB9" i="44"/>
  <c r="AC9" i="44"/>
  <c r="AD9" i="44"/>
  <c r="AE9" i="44"/>
  <c r="AF9" i="44"/>
  <c r="AG9" i="44"/>
  <c r="AH9" i="44"/>
  <c r="AI9" i="44"/>
  <c r="AJ9" i="44"/>
  <c r="AK9" i="44"/>
  <c r="AL9" i="44"/>
  <c r="AM9" i="44"/>
  <c r="V10" i="44"/>
  <c r="AQ10" i="44" s="1"/>
  <c r="W10" i="44"/>
  <c r="X10" i="44"/>
  <c r="Y10" i="44"/>
  <c r="Z10" i="44"/>
  <c r="AA10" i="44"/>
  <c r="AC10" i="44"/>
  <c r="AD10" i="44"/>
  <c r="AE10" i="44"/>
  <c r="AF10" i="44"/>
  <c r="AG10" i="44"/>
  <c r="AH10" i="44"/>
  <c r="AI10" i="44"/>
  <c r="AJ10" i="44"/>
  <c r="AK10" i="44"/>
  <c r="AL10" i="44"/>
  <c r="AM10" i="44"/>
  <c r="V11" i="44"/>
  <c r="AQ11" i="44" s="1"/>
  <c r="W11" i="44"/>
  <c r="X11" i="44"/>
  <c r="Y11" i="44"/>
  <c r="Z11" i="44"/>
  <c r="AA11" i="44"/>
  <c r="AB11" i="44"/>
  <c r="AC11" i="44"/>
  <c r="AD11" i="44"/>
  <c r="AE11" i="44"/>
  <c r="AF11" i="44"/>
  <c r="AG11" i="44"/>
  <c r="AH11" i="44"/>
  <c r="AI11" i="44"/>
  <c r="AJ11" i="44"/>
  <c r="AK11" i="44"/>
  <c r="AL11" i="44"/>
  <c r="AM11" i="44"/>
  <c r="V12" i="44"/>
  <c r="AQ12" i="44" s="1"/>
  <c r="W12" i="44"/>
  <c r="X12" i="44"/>
  <c r="Y12" i="44"/>
  <c r="Z12" i="44"/>
  <c r="AA12" i="44"/>
  <c r="AC12" i="44"/>
  <c r="AD12" i="44"/>
  <c r="AE12" i="44"/>
  <c r="AF12" i="44"/>
  <c r="AG12" i="44"/>
  <c r="AH12" i="44"/>
  <c r="AI12" i="44"/>
  <c r="AJ12" i="44"/>
  <c r="AK12" i="44"/>
  <c r="AL12" i="44"/>
  <c r="AM12" i="44"/>
  <c r="V13" i="44"/>
  <c r="W13" i="44"/>
  <c r="X13" i="44"/>
  <c r="Y13" i="44"/>
  <c r="Z13" i="44"/>
  <c r="AA13" i="44"/>
  <c r="AB13" i="44"/>
  <c r="AC13" i="44"/>
  <c r="AD13" i="44"/>
  <c r="AE13" i="44"/>
  <c r="AF13" i="44"/>
  <c r="AG13" i="44"/>
  <c r="AH13" i="44"/>
  <c r="AI13" i="44"/>
  <c r="AJ13" i="44"/>
  <c r="AK13" i="44"/>
  <c r="AL13" i="44"/>
  <c r="AM13" i="44"/>
  <c r="V14" i="44"/>
  <c r="AQ14" i="44" s="1"/>
  <c r="W14" i="44"/>
  <c r="X14" i="44"/>
  <c r="Y14" i="44"/>
  <c r="Z14" i="44"/>
  <c r="AA14" i="44"/>
  <c r="AB14" i="44"/>
  <c r="AC14" i="44"/>
  <c r="AD14" i="44"/>
  <c r="AE14" i="44"/>
  <c r="AF14" i="44"/>
  <c r="AG14" i="44"/>
  <c r="AH14" i="44"/>
  <c r="AI14" i="44"/>
  <c r="AJ14" i="44"/>
  <c r="AK14" i="44"/>
  <c r="AL14" i="44"/>
  <c r="AM14" i="44"/>
  <c r="V15" i="44"/>
  <c r="AQ15" i="44" s="1"/>
  <c r="W15" i="44"/>
  <c r="X15" i="44"/>
  <c r="Y15" i="44"/>
  <c r="Z15" i="44"/>
  <c r="AA15" i="44"/>
  <c r="AB15" i="44"/>
  <c r="AC15" i="44"/>
  <c r="AD15" i="44"/>
  <c r="AE15" i="44"/>
  <c r="AF15" i="44"/>
  <c r="AG15" i="44"/>
  <c r="AH15" i="44"/>
  <c r="AI15" i="44"/>
  <c r="AJ15" i="44"/>
  <c r="AK15" i="44"/>
  <c r="AL15" i="44"/>
  <c r="AM15" i="44"/>
  <c r="V16" i="44"/>
  <c r="AQ16" i="44" s="1"/>
  <c r="W16" i="44"/>
  <c r="X16" i="44"/>
  <c r="Y16" i="44"/>
  <c r="Z16" i="44"/>
  <c r="AA16" i="44"/>
  <c r="AC16" i="44"/>
  <c r="AD16" i="44"/>
  <c r="AE16" i="44"/>
  <c r="AF16" i="44"/>
  <c r="AG16" i="44"/>
  <c r="AH16" i="44"/>
  <c r="AI16" i="44"/>
  <c r="AK16" i="44"/>
  <c r="AL16" i="44"/>
  <c r="AM16" i="44"/>
  <c r="V17" i="44"/>
  <c r="W17" i="44"/>
  <c r="X17" i="44"/>
  <c r="Y17" i="44"/>
  <c r="Z17" i="44"/>
  <c r="AA17" i="44"/>
  <c r="AB17" i="44"/>
  <c r="AC17" i="44"/>
  <c r="AD17" i="44"/>
  <c r="AE17" i="44"/>
  <c r="AF17" i="44"/>
  <c r="AG17" i="44"/>
  <c r="AH17" i="44"/>
  <c r="AI17" i="44"/>
  <c r="AJ17" i="44"/>
  <c r="AK17" i="44"/>
  <c r="AL17" i="44"/>
  <c r="AM17" i="44"/>
  <c r="V18" i="44"/>
  <c r="AQ18" i="44" s="1"/>
  <c r="W18" i="44"/>
  <c r="X18" i="44"/>
  <c r="Y18" i="44"/>
  <c r="Z18" i="44"/>
  <c r="AA18" i="44"/>
  <c r="AB18" i="44"/>
  <c r="AC18" i="44"/>
  <c r="AD18" i="44"/>
  <c r="AE18" i="44"/>
  <c r="AF18" i="44"/>
  <c r="AG18" i="44"/>
  <c r="AI18" i="44"/>
  <c r="AJ18" i="44"/>
  <c r="AK18" i="44"/>
  <c r="AL18" i="44"/>
  <c r="AM18" i="44"/>
  <c r="V19" i="44"/>
  <c r="AQ19" i="44" s="1"/>
  <c r="W19" i="44"/>
  <c r="X19" i="44"/>
  <c r="Y19" i="44"/>
  <c r="Z19" i="44"/>
  <c r="AA19" i="44"/>
  <c r="AB19" i="44"/>
  <c r="AC19" i="44"/>
  <c r="AD19" i="44"/>
  <c r="AE19" i="44"/>
  <c r="AF19" i="44"/>
  <c r="AG19" i="44"/>
  <c r="AH19" i="44"/>
  <c r="AI19" i="44"/>
  <c r="AJ19" i="44"/>
  <c r="AK19" i="44"/>
  <c r="AL19" i="44"/>
  <c r="AM19" i="44"/>
  <c r="V20" i="44"/>
  <c r="AQ20" i="44" s="1"/>
  <c r="W20" i="44"/>
  <c r="X20" i="44"/>
  <c r="Y20" i="44"/>
  <c r="Z20" i="44"/>
  <c r="AA20" i="44"/>
  <c r="AB20" i="44"/>
  <c r="AC20" i="44"/>
  <c r="AD20" i="44"/>
  <c r="AE20" i="44"/>
  <c r="AF20" i="44"/>
  <c r="AG20" i="44"/>
  <c r="AH20" i="44"/>
  <c r="AI20" i="44"/>
  <c r="AJ20" i="44"/>
  <c r="AK20" i="44"/>
  <c r="AL20" i="44"/>
  <c r="AM20" i="44"/>
  <c r="V21" i="44"/>
  <c r="W21" i="44"/>
  <c r="X21" i="44"/>
  <c r="Y21" i="44"/>
  <c r="Z21" i="44"/>
  <c r="AA21" i="44"/>
  <c r="AB21" i="44"/>
  <c r="AC21" i="44"/>
  <c r="AD21" i="44"/>
  <c r="AE21" i="44"/>
  <c r="AF21" i="44"/>
  <c r="AG21" i="44"/>
  <c r="AH21" i="44"/>
  <c r="AI21" i="44"/>
  <c r="AJ21" i="44"/>
  <c r="AK21" i="44"/>
  <c r="AL21" i="44"/>
  <c r="AM21" i="44"/>
  <c r="V22" i="44"/>
  <c r="AQ22" i="44" s="1"/>
  <c r="W22" i="44"/>
  <c r="X22" i="44"/>
  <c r="Y22" i="44"/>
  <c r="Z22" i="44"/>
  <c r="AA22" i="44"/>
  <c r="AB22" i="44"/>
  <c r="AC22" i="44"/>
  <c r="AD22" i="44"/>
  <c r="AE22" i="44"/>
  <c r="AF22" i="44"/>
  <c r="AG22" i="44"/>
  <c r="AI22" i="44"/>
  <c r="AK22" i="44"/>
  <c r="AL22" i="44"/>
  <c r="AM22" i="44"/>
  <c r="V23" i="44"/>
  <c r="AQ23" i="44" s="1"/>
  <c r="W23" i="44"/>
  <c r="X23" i="44"/>
  <c r="Y23" i="44"/>
  <c r="Z23" i="44"/>
  <c r="AA23" i="44"/>
  <c r="AB23" i="44"/>
  <c r="AC23" i="44"/>
  <c r="AD23" i="44"/>
  <c r="AE23" i="44"/>
  <c r="AF23" i="44"/>
  <c r="AG23" i="44"/>
  <c r="AH23" i="44"/>
  <c r="AI23" i="44"/>
  <c r="AJ23" i="44"/>
  <c r="AK23" i="44"/>
  <c r="AL23" i="44"/>
  <c r="AM23" i="44"/>
  <c r="V24" i="44"/>
  <c r="AQ24" i="44" s="1"/>
  <c r="W24" i="44"/>
  <c r="X24" i="44"/>
  <c r="Y24" i="44"/>
  <c r="Z24" i="44"/>
  <c r="AA24" i="44"/>
  <c r="AB24" i="44"/>
  <c r="AC24" i="44"/>
  <c r="AD24" i="44"/>
  <c r="AE24" i="44"/>
  <c r="AF24" i="44"/>
  <c r="AG24" i="44"/>
  <c r="AH24" i="44"/>
  <c r="AI24" i="44"/>
  <c r="AJ24" i="44"/>
  <c r="AK24" i="44"/>
  <c r="AL24" i="44"/>
  <c r="AM24" i="44"/>
  <c r="V25" i="44"/>
  <c r="AQ25" i="44" s="1"/>
  <c r="W25" i="44"/>
  <c r="X25" i="44"/>
  <c r="Y25" i="44"/>
  <c r="Z25" i="44"/>
  <c r="AA25" i="44"/>
  <c r="AB25" i="44"/>
  <c r="AC25" i="44"/>
  <c r="AD25" i="44"/>
  <c r="AE25" i="44"/>
  <c r="AF25" i="44"/>
  <c r="AG25" i="44"/>
  <c r="AH25" i="44"/>
  <c r="AI25" i="44"/>
  <c r="AJ25" i="44"/>
  <c r="AK25" i="44"/>
  <c r="AL25" i="44"/>
  <c r="AM25" i="44"/>
  <c r="V26" i="44"/>
  <c r="AQ26" i="44" s="1"/>
  <c r="W26" i="44"/>
  <c r="X26" i="44"/>
  <c r="Y26" i="44"/>
  <c r="Z26" i="44"/>
  <c r="AA26" i="44"/>
  <c r="AB26" i="44"/>
  <c r="AC26" i="44"/>
  <c r="AD26" i="44"/>
  <c r="AE26" i="44"/>
  <c r="AF26" i="44"/>
  <c r="AG26" i="44"/>
  <c r="AH26" i="44"/>
  <c r="AI26" i="44"/>
  <c r="AJ26" i="44"/>
  <c r="AK26" i="44"/>
  <c r="AL26" i="44"/>
  <c r="AM26" i="44"/>
  <c r="V27" i="44"/>
  <c r="AQ27" i="44" s="1"/>
  <c r="W27" i="44"/>
  <c r="X27" i="44"/>
  <c r="Y27" i="44"/>
  <c r="Z27" i="44"/>
  <c r="AA27" i="44"/>
  <c r="AC27" i="44"/>
  <c r="AD27" i="44"/>
  <c r="AE27" i="44"/>
  <c r="AF27" i="44"/>
  <c r="AG27" i="44"/>
  <c r="AH27" i="44"/>
  <c r="AI27" i="44"/>
  <c r="AJ27" i="44"/>
  <c r="AK27" i="44"/>
  <c r="AL27" i="44"/>
  <c r="AM27" i="44"/>
  <c r="V28" i="44"/>
  <c r="AQ28" i="44" s="1"/>
  <c r="W28" i="44"/>
  <c r="X28" i="44"/>
  <c r="Y28" i="44"/>
  <c r="Z28" i="44"/>
  <c r="AA28" i="44"/>
  <c r="AB28" i="44"/>
  <c r="AC28" i="44"/>
  <c r="AD28" i="44"/>
  <c r="AE28" i="44"/>
  <c r="AF28" i="44"/>
  <c r="AG28" i="44"/>
  <c r="AH28" i="44"/>
  <c r="AI28" i="44"/>
  <c r="AJ28" i="44"/>
  <c r="AK28" i="44"/>
  <c r="AL28" i="44"/>
  <c r="AM28" i="44"/>
  <c r="V29" i="44"/>
  <c r="W29" i="44"/>
  <c r="X29" i="44"/>
  <c r="Y29" i="44"/>
  <c r="Z29" i="44"/>
  <c r="AA29" i="44"/>
  <c r="AC29" i="44"/>
  <c r="AD29" i="44"/>
  <c r="AE29" i="44"/>
  <c r="AF29" i="44"/>
  <c r="AG29" i="44"/>
  <c r="AH29" i="44"/>
  <c r="AI29" i="44"/>
  <c r="AJ29" i="44"/>
  <c r="AK29" i="44"/>
  <c r="AL29" i="44"/>
  <c r="AM29" i="44"/>
  <c r="V30" i="44"/>
  <c r="AQ30" i="44" s="1"/>
  <c r="W30" i="44"/>
  <c r="X30" i="44"/>
  <c r="Y30" i="44"/>
  <c r="Z30" i="44"/>
  <c r="AA30" i="44"/>
  <c r="AB30" i="44"/>
  <c r="AC30" i="44"/>
  <c r="AD30" i="44"/>
  <c r="AE30" i="44"/>
  <c r="AF30" i="44"/>
  <c r="AG30" i="44"/>
  <c r="AH30" i="44"/>
  <c r="AI30" i="44"/>
  <c r="AJ30" i="44"/>
  <c r="AK30" i="44"/>
  <c r="AL30" i="44"/>
  <c r="AM30" i="44"/>
  <c r="V31" i="44"/>
  <c r="AQ31" i="44" s="1"/>
  <c r="W31" i="44"/>
  <c r="X31" i="44"/>
  <c r="Y31" i="44"/>
  <c r="Z31" i="44"/>
  <c r="AA31" i="44"/>
  <c r="AB31" i="44"/>
  <c r="AC31" i="44"/>
  <c r="AD31" i="44"/>
  <c r="AE31" i="44"/>
  <c r="AF31" i="44"/>
  <c r="AG31" i="44"/>
  <c r="AI31" i="44"/>
  <c r="AJ31" i="44"/>
  <c r="AK31" i="44"/>
  <c r="AL31" i="44"/>
  <c r="AM31" i="44"/>
  <c r="V32" i="44"/>
  <c r="AQ32" i="44" s="1"/>
  <c r="W32" i="44"/>
  <c r="X32" i="44"/>
  <c r="Y32" i="44"/>
  <c r="Z32" i="44"/>
  <c r="AA32" i="44"/>
  <c r="AB32" i="44"/>
  <c r="AC32" i="44"/>
  <c r="AD32" i="44"/>
  <c r="AE32" i="44"/>
  <c r="AF32" i="44"/>
  <c r="AG32" i="44"/>
  <c r="AI32" i="44"/>
  <c r="AK32" i="44"/>
  <c r="AL32" i="44"/>
  <c r="AM32" i="44"/>
  <c r="V33" i="44"/>
  <c r="W33" i="44"/>
  <c r="X33" i="44"/>
  <c r="Y33" i="44"/>
  <c r="Z33" i="44"/>
  <c r="AA33" i="44"/>
  <c r="AB33" i="44"/>
  <c r="AC33" i="44"/>
  <c r="AD33" i="44"/>
  <c r="AE33" i="44"/>
  <c r="AF33" i="44"/>
  <c r="AG33" i="44"/>
  <c r="AH33" i="44"/>
  <c r="AI33" i="44"/>
  <c r="AJ33" i="44"/>
  <c r="AK33" i="44"/>
  <c r="AL33" i="44"/>
  <c r="AM33" i="44"/>
  <c r="V34" i="44"/>
  <c r="AQ34" i="44" s="1"/>
  <c r="W34" i="44"/>
  <c r="X34" i="44"/>
  <c r="Y34" i="44"/>
  <c r="Z34" i="44"/>
  <c r="AA34" i="44"/>
  <c r="AB34" i="44"/>
  <c r="AC34" i="44"/>
  <c r="AD34" i="44"/>
  <c r="AE34" i="44"/>
  <c r="AF34" i="44"/>
  <c r="AG34" i="44"/>
  <c r="AH34" i="44"/>
  <c r="AI34" i="44"/>
  <c r="AJ34" i="44"/>
  <c r="AK34" i="44"/>
  <c r="AL34" i="44"/>
  <c r="AM34" i="44"/>
  <c r="V35" i="44"/>
  <c r="AQ35" i="44" s="1"/>
  <c r="W35" i="44"/>
  <c r="X35" i="44"/>
  <c r="Y35" i="44"/>
  <c r="Z35" i="44"/>
  <c r="AA35" i="44"/>
  <c r="AB35" i="44"/>
  <c r="AC35" i="44"/>
  <c r="AD35" i="44"/>
  <c r="AE35" i="44"/>
  <c r="AF35" i="44"/>
  <c r="AG35" i="44"/>
  <c r="AI35" i="44"/>
  <c r="AJ35" i="44"/>
  <c r="AK35" i="44"/>
  <c r="AL35" i="44"/>
  <c r="AM35" i="44"/>
  <c r="V36" i="44"/>
  <c r="AQ36" i="44" s="1"/>
  <c r="W36" i="44"/>
  <c r="X36" i="44"/>
  <c r="Y36" i="44"/>
  <c r="Z36" i="44"/>
  <c r="AA36" i="44"/>
  <c r="AB36" i="44"/>
  <c r="AC36" i="44"/>
  <c r="AD36" i="44"/>
  <c r="AE36" i="44"/>
  <c r="AF36" i="44"/>
  <c r="AG36" i="44"/>
  <c r="AH36" i="44"/>
  <c r="AI36" i="44"/>
  <c r="AJ36" i="44"/>
  <c r="AK36" i="44"/>
  <c r="AL36" i="44"/>
  <c r="AM36" i="44"/>
  <c r="V37" i="44"/>
  <c r="W37" i="44"/>
  <c r="X37" i="44"/>
  <c r="Y37" i="44"/>
  <c r="Z37" i="44"/>
  <c r="AA37" i="44"/>
  <c r="AB37" i="44"/>
  <c r="AC37" i="44"/>
  <c r="AD37" i="44"/>
  <c r="AE37" i="44"/>
  <c r="AF37" i="44"/>
  <c r="AG37" i="44"/>
  <c r="AH37" i="44"/>
  <c r="AI37" i="44"/>
  <c r="AJ37" i="44"/>
  <c r="AK37" i="44"/>
  <c r="AL37" i="44"/>
  <c r="AM37" i="44"/>
  <c r="V38" i="44"/>
  <c r="AQ38" i="44" s="1"/>
  <c r="W38" i="44"/>
  <c r="X38" i="44"/>
  <c r="Y38" i="44"/>
  <c r="Z38" i="44"/>
  <c r="AA38" i="44"/>
  <c r="AB38" i="44"/>
  <c r="AC38" i="44"/>
  <c r="AD38" i="44"/>
  <c r="AE38" i="44"/>
  <c r="AF38" i="44"/>
  <c r="AG38" i="44"/>
  <c r="AH38" i="44"/>
  <c r="AI38" i="44"/>
  <c r="AJ38" i="44"/>
  <c r="AK38" i="44"/>
  <c r="AL38" i="44"/>
  <c r="AM38" i="44"/>
  <c r="V39" i="44"/>
  <c r="AQ39" i="44" s="1"/>
  <c r="W39" i="44"/>
  <c r="X39" i="44"/>
  <c r="Y39" i="44"/>
  <c r="Z39" i="44"/>
  <c r="AA39" i="44"/>
  <c r="AC39" i="44"/>
  <c r="AD39" i="44"/>
  <c r="AE39" i="44"/>
  <c r="AF39" i="44"/>
  <c r="AG39" i="44"/>
  <c r="AH39" i="44"/>
  <c r="AI39" i="44"/>
  <c r="AJ39" i="44"/>
  <c r="AK39" i="44"/>
  <c r="AL39" i="44"/>
  <c r="AM39" i="44"/>
  <c r="V40" i="44"/>
  <c r="AQ40" i="44" s="1"/>
  <c r="W40" i="44"/>
  <c r="X40" i="44"/>
  <c r="Y40" i="44"/>
  <c r="Z40" i="44"/>
  <c r="AA40" i="44"/>
  <c r="AB40" i="44"/>
  <c r="AC40" i="44"/>
  <c r="AD40" i="44"/>
  <c r="AE40" i="44"/>
  <c r="AF40" i="44"/>
  <c r="AG40" i="44"/>
  <c r="AH40" i="44"/>
  <c r="AI40" i="44"/>
  <c r="AJ40" i="44"/>
  <c r="AK40" i="44"/>
  <c r="AL40" i="44"/>
  <c r="AM40" i="44"/>
  <c r="V41" i="44"/>
  <c r="W41" i="44"/>
  <c r="X41" i="44"/>
  <c r="Y41" i="44"/>
  <c r="Z41" i="44"/>
  <c r="AA41" i="44"/>
  <c r="AB41" i="44"/>
  <c r="AC41" i="44"/>
  <c r="AD41" i="44"/>
  <c r="AE41" i="44"/>
  <c r="AF41" i="44"/>
  <c r="AG41" i="44"/>
  <c r="AH41" i="44"/>
  <c r="AI41" i="44"/>
  <c r="AJ41" i="44"/>
  <c r="AK41" i="44"/>
  <c r="AL41" i="44"/>
  <c r="AM41" i="44"/>
  <c r="V42" i="44"/>
  <c r="AQ42" i="44" s="1"/>
  <c r="W42" i="44"/>
  <c r="X42" i="44"/>
  <c r="Y42" i="44"/>
  <c r="Z42" i="44"/>
  <c r="AA42" i="44"/>
  <c r="AB42" i="44"/>
  <c r="AC42" i="44"/>
  <c r="AD42" i="44"/>
  <c r="AE42" i="44"/>
  <c r="AF42" i="44"/>
  <c r="AG42" i="44"/>
  <c r="AH42" i="44"/>
  <c r="AI42" i="44"/>
  <c r="AJ42" i="44"/>
  <c r="AK42" i="44"/>
  <c r="AL42" i="44"/>
  <c r="AM42" i="44"/>
  <c r="V43" i="44"/>
  <c r="AQ43" i="44" s="1"/>
  <c r="W43" i="44"/>
  <c r="X43" i="44"/>
  <c r="Y43" i="44"/>
  <c r="Z43" i="44"/>
  <c r="AA43" i="44"/>
  <c r="AB43" i="44"/>
  <c r="AC43" i="44"/>
  <c r="AD43" i="44"/>
  <c r="AE43" i="44"/>
  <c r="AF43" i="44"/>
  <c r="AG43" i="44"/>
  <c r="AH43" i="44"/>
  <c r="AI43" i="44"/>
  <c r="AJ43" i="44"/>
  <c r="AK43" i="44"/>
  <c r="AL43" i="44"/>
  <c r="AM43" i="44"/>
  <c r="V44" i="44"/>
  <c r="AQ44" i="44" s="1"/>
  <c r="W44" i="44"/>
  <c r="X44" i="44"/>
  <c r="Y44" i="44"/>
  <c r="Z44" i="44"/>
  <c r="AA44" i="44"/>
  <c r="AB44" i="44"/>
  <c r="AC44" i="44"/>
  <c r="AD44" i="44"/>
  <c r="AE44" i="44"/>
  <c r="AF44" i="44"/>
  <c r="AG44" i="44"/>
  <c r="AH44" i="44"/>
  <c r="AI44" i="44"/>
  <c r="AJ44" i="44"/>
  <c r="AK44" i="44"/>
  <c r="AL44" i="44"/>
  <c r="AM44" i="44"/>
  <c r="V45" i="44"/>
  <c r="W45" i="44"/>
  <c r="X45" i="44"/>
  <c r="Y45" i="44"/>
  <c r="Z45" i="44"/>
  <c r="AA45" i="44"/>
  <c r="AB45" i="44"/>
  <c r="AC45" i="44"/>
  <c r="AD45" i="44"/>
  <c r="AE45" i="44"/>
  <c r="AF45" i="44"/>
  <c r="AG45" i="44"/>
  <c r="AH45" i="44"/>
  <c r="AI45" i="44"/>
  <c r="AJ45" i="44"/>
  <c r="AK45" i="44"/>
  <c r="AL45" i="44"/>
  <c r="AM45" i="44"/>
  <c r="V46" i="44"/>
  <c r="AQ46" i="44" s="1"/>
  <c r="W46" i="44"/>
  <c r="X46" i="44"/>
  <c r="Y46" i="44"/>
  <c r="Z46" i="44"/>
  <c r="AA46" i="44"/>
  <c r="AB46" i="44"/>
  <c r="AC46" i="44"/>
  <c r="AD46" i="44"/>
  <c r="AE46" i="44"/>
  <c r="AF46" i="44"/>
  <c r="AG46" i="44"/>
  <c r="AH46" i="44"/>
  <c r="AI46" i="44"/>
  <c r="AJ46" i="44"/>
  <c r="AK46" i="44"/>
  <c r="AL46" i="44"/>
  <c r="AM46" i="44"/>
  <c r="V47" i="44"/>
  <c r="AQ47" i="44" s="1"/>
  <c r="W47" i="44"/>
  <c r="X47" i="44"/>
  <c r="Y47" i="44"/>
  <c r="Z47" i="44"/>
  <c r="AA47" i="44"/>
  <c r="AB47" i="44"/>
  <c r="AC47" i="44"/>
  <c r="AD47" i="44"/>
  <c r="AE47" i="44"/>
  <c r="AF47" i="44"/>
  <c r="AG47" i="44"/>
  <c r="AH47" i="44"/>
  <c r="AI47" i="44"/>
  <c r="AJ47" i="44"/>
  <c r="AK47" i="44"/>
  <c r="AL47" i="44"/>
  <c r="AM47" i="44"/>
  <c r="V48" i="44"/>
  <c r="AQ48" i="44" s="1"/>
  <c r="W48" i="44"/>
  <c r="X48" i="44"/>
  <c r="Y48" i="44"/>
  <c r="Z48" i="44"/>
  <c r="AA48" i="44"/>
  <c r="AC48" i="44"/>
  <c r="AD48" i="44"/>
  <c r="AE48" i="44"/>
  <c r="AF48" i="44"/>
  <c r="AG48" i="44"/>
  <c r="AH48" i="44"/>
  <c r="AI48" i="44"/>
  <c r="AJ48" i="44"/>
  <c r="AK48" i="44"/>
  <c r="AL48" i="44"/>
  <c r="AM48" i="44"/>
  <c r="V49" i="44"/>
  <c r="AQ49" i="44" s="1"/>
  <c r="W49" i="44"/>
  <c r="X49" i="44"/>
  <c r="Y49" i="44"/>
  <c r="Z49" i="44"/>
  <c r="AA49" i="44"/>
  <c r="AB49" i="44"/>
  <c r="AC49" i="44"/>
  <c r="AD49" i="44"/>
  <c r="AE49" i="44"/>
  <c r="AF49" i="44"/>
  <c r="AG49" i="44"/>
  <c r="AH49" i="44"/>
  <c r="AI49" i="44"/>
  <c r="AJ49" i="44"/>
  <c r="AK49" i="44"/>
  <c r="AL49" i="44"/>
  <c r="AM49" i="44"/>
  <c r="V50" i="44"/>
  <c r="AQ50" i="44" s="1"/>
  <c r="W50" i="44"/>
  <c r="X50" i="44"/>
  <c r="Y50" i="44"/>
  <c r="Z50" i="44"/>
  <c r="AA50" i="44"/>
  <c r="AC50" i="44"/>
  <c r="AD50" i="44"/>
  <c r="AE50" i="44"/>
  <c r="AF50" i="44"/>
  <c r="AG50" i="44"/>
  <c r="AH50" i="44"/>
  <c r="AI50" i="44"/>
  <c r="AK50" i="44"/>
  <c r="AL50" i="44"/>
  <c r="AM50" i="44"/>
  <c r="V51" i="44"/>
  <c r="AQ51" i="44" s="1"/>
  <c r="W51" i="44"/>
  <c r="X51" i="44"/>
  <c r="Y51" i="44"/>
  <c r="Z51" i="44"/>
  <c r="AA51" i="44"/>
  <c r="AB51" i="44"/>
  <c r="AC51" i="44"/>
  <c r="AD51" i="44"/>
  <c r="AE51" i="44"/>
  <c r="AF51" i="44"/>
  <c r="AG51" i="44"/>
  <c r="AH51" i="44"/>
  <c r="AI51" i="44"/>
  <c r="AJ51" i="44"/>
  <c r="AK51" i="44"/>
  <c r="AL51" i="44"/>
  <c r="AM51" i="44"/>
  <c r="V52" i="44"/>
  <c r="AQ52" i="44" s="1"/>
  <c r="W52" i="44"/>
  <c r="X52" i="44"/>
  <c r="Y52" i="44"/>
  <c r="Z52" i="44"/>
  <c r="AA52" i="44"/>
  <c r="AB52" i="44"/>
  <c r="AC52" i="44"/>
  <c r="AD52" i="44"/>
  <c r="AE52" i="44"/>
  <c r="AF52" i="44"/>
  <c r="AG52" i="44"/>
  <c r="AH52" i="44"/>
  <c r="AI52" i="44"/>
  <c r="AJ52" i="44"/>
  <c r="AK52" i="44"/>
  <c r="AL52" i="44"/>
  <c r="AM52" i="44"/>
  <c r="V53" i="44"/>
  <c r="W53" i="44"/>
  <c r="X53" i="44"/>
  <c r="Y53" i="44"/>
  <c r="Z53" i="44"/>
  <c r="AA53" i="44"/>
  <c r="AB53" i="44"/>
  <c r="AC53" i="44"/>
  <c r="AD53" i="44"/>
  <c r="AE53" i="44"/>
  <c r="AF53" i="44"/>
  <c r="AG53" i="44"/>
  <c r="AH53" i="44"/>
  <c r="AI53" i="44"/>
  <c r="AJ53" i="44"/>
  <c r="AK53" i="44"/>
  <c r="AL53" i="44"/>
  <c r="AM53" i="44"/>
  <c r="V54" i="44"/>
  <c r="AQ54" i="44" s="1"/>
  <c r="W54" i="44"/>
  <c r="X54" i="44"/>
  <c r="Y54" i="44"/>
  <c r="Z54" i="44"/>
  <c r="AA54" i="44"/>
  <c r="AB54" i="44"/>
  <c r="AC54" i="44"/>
  <c r="AD54" i="44"/>
  <c r="AE54" i="44"/>
  <c r="AF54" i="44"/>
  <c r="AG54" i="44"/>
  <c r="AH54" i="44"/>
  <c r="AI54" i="44"/>
  <c r="AJ54" i="44"/>
  <c r="AK54" i="44"/>
  <c r="AL54" i="44"/>
  <c r="AM54" i="44"/>
  <c r="V55" i="44"/>
  <c r="AQ55" i="44" s="1"/>
  <c r="W55" i="44"/>
  <c r="X55" i="44"/>
  <c r="Y55" i="44"/>
  <c r="Z55" i="44"/>
  <c r="AA55" i="44"/>
  <c r="AC55" i="44"/>
  <c r="AD55" i="44"/>
  <c r="AE55" i="44"/>
  <c r="AF55" i="44"/>
  <c r="AG55" i="44"/>
  <c r="AH55" i="44"/>
  <c r="AI55" i="44"/>
  <c r="AK55" i="44"/>
  <c r="AL55" i="44"/>
  <c r="AM55" i="44"/>
  <c r="V56" i="44"/>
  <c r="AQ56" i="44" s="1"/>
  <c r="W56" i="44"/>
  <c r="X56" i="44"/>
  <c r="Y56" i="44"/>
  <c r="Z56" i="44"/>
  <c r="AA56" i="44"/>
  <c r="AB56" i="44"/>
  <c r="AC56" i="44"/>
  <c r="AD56" i="44"/>
  <c r="AE56" i="44"/>
  <c r="AF56" i="44"/>
  <c r="AG56" i="44"/>
  <c r="AH56" i="44"/>
  <c r="AI56" i="44"/>
  <c r="AJ56" i="44"/>
  <c r="AK56" i="44"/>
  <c r="AL56" i="44"/>
  <c r="AM56" i="44"/>
  <c r="V57" i="44"/>
  <c r="AQ57" i="44" s="1"/>
  <c r="W57" i="44"/>
  <c r="X57" i="44"/>
  <c r="Y57" i="44"/>
  <c r="Z57" i="44"/>
  <c r="AA57" i="44"/>
  <c r="AB57" i="44"/>
  <c r="AC57" i="44"/>
  <c r="AD57" i="44"/>
  <c r="AE57" i="44"/>
  <c r="AF57" i="44"/>
  <c r="AG57" i="44"/>
  <c r="AH57" i="44"/>
  <c r="AI57" i="44"/>
  <c r="AJ57" i="44"/>
  <c r="AK57" i="44"/>
  <c r="AL57" i="44"/>
  <c r="AM57" i="44"/>
  <c r="V58" i="44"/>
  <c r="AQ58" i="44" s="1"/>
  <c r="W58" i="44"/>
  <c r="X58" i="44"/>
  <c r="Y58" i="44"/>
  <c r="Z58" i="44"/>
  <c r="AA58" i="44"/>
  <c r="AB58" i="44"/>
  <c r="AC58" i="44"/>
  <c r="AD58" i="44"/>
  <c r="AE58" i="44"/>
  <c r="AF58" i="44"/>
  <c r="AG58" i="44"/>
  <c r="AH58" i="44"/>
  <c r="AI58" i="44"/>
  <c r="AJ58" i="44"/>
  <c r="AK58" i="44"/>
  <c r="AL58" i="44"/>
  <c r="AM58" i="44"/>
  <c r="V59" i="44"/>
  <c r="AQ59" i="44" s="1"/>
  <c r="W59" i="44"/>
  <c r="X59" i="44"/>
  <c r="Y59" i="44"/>
  <c r="Z59" i="44"/>
  <c r="AA59" i="44"/>
  <c r="AB59" i="44"/>
  <c r="AC59" i="44"/>
  <c r="AD59" i="44"/>
  <c r="AE59" i="44"/>
  <c r="AF59" i="44"/>
  <c r="AG59" i="44"/>
  <c r="AI59" i="44"/>
  <c r="AJ59" i="44"/>
  <c r="AK59" i="44"/>
  <c r="AL59" i="44"/>
  <c r="AM59" i="44"/>
  <c r="V60" i="44"/>
  <c r="AQ60" i="44" s="1"/>
  <c r="W60" i="44"/>
  <c r="X60" i="44"/>
  <c r="Y60" i="44"/>
  <c r="Z60" i="44"/>
  <c r="AA60" i="44"/>
  <c r="AB60" i="44"/>
  <c r="AC60" i="44"/>
  <c r="AD60" i="44"/>
  <c r="AE60" i="44"/>
  <c r="AF60" i="44"/>
  <c r="AG60" i="44"/>
  <c r="AH60" i="44"/>
  <c r="AI60" i="44"/>
  <c r="AJ60" i="44"/>
  <c r="AK60" i="44"/>
  <c r="AL60" i="44"/>
  <c r="AM60" i="44"/>
  <c r="V61" i="44"/>
  <c r="W61" i="44"/>
  <c r="X61" i="44"/>
  <c r="Y61" i="44"/>
  <c r="Z61" i="44"/>
  <c r="AA61" i="44"/>
  <c r="AB61" i="44"/>
  <c r="AC61" i="44"/>
  <c r="AD61" i="44"/>
  <c r="AE61" i="44"/>
  <c r="AF61" i="44"/>
  <c r="AG61" i="44"/>
  <c r="AH61" i="44"/>
  <c r="AI61" i="44"/>
  <c r="AJ61" i="44"/>
  <c r="AK61" i="44"/>
  <c r="AL61" i="44"/>
  <c r="AM61" i="44"/>
  <c r="V62" i="44"/>
  <c r="AQ62" i="44" s="1"/>
  <c r="W62" i="44"/>
  <c r="X62" i="44"/>
  <c r="Y62" i="44"/>
  <c r="Z62" i="44"/>
  <c r="AA62" i="44"/>
  <c r="AB62" i="44"/>
  <c r="AC62" i="44"/>
  <c r="AD62" i="44"/>
  <c r="AE62" i="44"/>
  <c r="AF62" i="44"/>
  <c r="AG62" i="44"/>
  <c r="AH62" i="44"/>
  <c r="AI62" i="44"/>
  <c r="AJ62" i="44"/>
  <c r="AK62" i="44"/>
  <c r="AL62" i="44"/>
  <c r="AM62" i="44"/>
  <c r="X3" i="44"/>
  <c r="Y3" i="44"/>
  <c r="Z3" i="44"/>
  <c r="AA3" i="44"/>
  <c r="AB3" i="44"/>
  <c r="AC3" i="44"/>
  <c r="AD3" i="44"/>
  <c r="AE3" i="44"/>
  <c r="AF3" i="44"/>
  <c r="AG3" i="44"/>
  <c r="AH3" i="44"/>
  <c r="AI3" i="44"/>
  <c r="AJ3" i="44"/>
  <c r="AK3" i="44"/>
  <c r="AL3" i="44"/>
  <c r="AM3" i="44"/>
  <c r="K6" i="39" l="1"/>
  <c r="J6" i="39" s="1"/>
  <c r="AT5" i="44"/>
  <c r="AU3" i="44"/>
  <c r="AU5" i="44"/>
  <c r="AT2" i="44"/>
  <c r="AT4" i="44"/>
  <c r="AU2" i="44"/>
  <c r="Q20" i="39" s="1"/>
  <c r="AU4" i="44"/>
  <c r="AT3" i="44"/>
  <c r="AU6" i="44"/>
  <c r="AT6" i="44"/>
  <c r="K5" i="39"/>
  <c r="AS9" i="44"/>
  <c r="AS12" i="44"/>
  <c r="AS11" i="44"/>
  <c r="AS10" i="44"/>
  <c r="AS13" i="44"/>
  <c r="Q17" i="39" l="1"/>
  <c r="Q15" i="39"/>
  <c r="Q18" i="39"/>
  <c r="Q16" i="39"/>
  <c r="AT12" i="44"/>
  <c r="AU12" i="44"/>
  <c r="Q26" i="39" s="1"/>
  <c r="AU13" i="44"/>
  <c r="Q27" i="39" s="1"/>
  <c r="AT13" i="44"/>
  <c r="AU9" i="44"/>
  <c r="Q23" i="39" s="1"/>
  <c r="AT9" i="44"/>
  <c r="AU10" i="44"/>
  <c r="Q24" i="39" s="1"/>
  <c r="AT10" i="44"/>
  <c r="AU11" i="44"/>
  <c r="Q25" i="39" s="1"/>
  <c r="AT11" i="44"/>
  <c r="A13" i="43" l="1"/>
  <c r="A12" i="43"/>
  <c r="A11" i="43"/>
  <c r="A10" i="43"/>
  <c r="A9" i="43"/>
  <c r="W7" i="43"/>
  <c r="AA30" i="37" s="1"/>
  <c r="V7" i="43"/>
  <c r="X30" i="37" s="1"/>
  <c r="U7" i="43"/>
  <c r="U30" i="37" s="1"/>
  <c r="A7" i="43"/>
  <c r="W6" i="43"/>
  <c r="V6" i="43"/>
  <c r="U6" i="43"/>
  <c r="A6" i="43"/>
  <c r="W5" i="43"/>
  <c r="V5" i="43"/>
  <c r="U5" i="43"/>
  <c r="A5" i="43"/>
  <c r="W4" i="43"/>
  <c r="V4" i="43"/>
  <c r="U4" i="43"/>
  <c r="A4" i="43"/>
  <c r="A3" i="43"/>
  <c r="L4" i="22"/>
  <c r="K4" i="22"/>
  <c r="J4" i="22"/>
  <c r="I4" i="22"/>
  <c r="H4" i="22"/>
  <c r="G4" i="22"/>
  <c r="F4" i="22"/>
  <c r="E4" i="22"/>
  <c r="D4" i="22"/>
  <c r="C4" i="22"/>
  <c r="N14" i="35"/>
  <c r="N13" i="35"/>
  <c r="N12" i="35"/>
  <c r="N11" i="35"/>
  <c r="N10" i="35"/>
  <c r="K16" i="35"/>
  <c r="J16" i="35"/>
  <c r="I16" i="35"/>
  <c r="H16" i="35"/>
  <c r="G16" i="35"/>
  <c r="F16" i="35"/>
  <c r="E16" i="35"/>
  <c r="D16" i="35"/>
  <c r="C16" i="35"/>
  <c r="N8" i="35"/>
  <c r="N7" i="35"/>
  <c r="N6" i="35"/>
  <c r="Q6" i="35" s="1"/>
  <c r="N5" i="35"/>
  <c r="N4" i="35"/>
  <c r="Y43" i="33"/>
  <c r="X43" i="33"/>
  <c r="W43" i="33"/>
  <c r="V43" i="33"/>
  <c r="U43" i="33"/>
  <c r="T43" i="33"/>
  <c r="S43" i="33"/>
  <c r="R43" i="33"/>
  <c r="Y42" i="33"/>
  <c r="X42" i="33"/>
  <c r="W42" i="33"/>
  <c r="V42" i="33"/>
  <c r="U42" i="33"/>
  <c r="T42" i="33"/>
  <c r="S42" i="33"/>
  <c r="R42" i="33"/>
  <c r="Y41" i="33"/>
  <c r="X41" i="33"/>
  <c r="W41" i="33"/>
  <c r="V41" i="33"/>
  <c r="U41" i="33"/>
  <c r="T41" i="33"/>
  <c r="S41" i="33"/>
  <c r="R41" i="33"/>
  <c r="Y40" i="33"/>
  <c r="X40" i="33"/>
  <c r="W40" i="33"/>
  <c r="V40" i="33"/>
  <c r="U40" i="33"/>
  <c r="T40" i="33"/>
  <c r="S40" i="33"/>
  <c r="R40" i="33"/>
  <c r="Y39" i="33"/>
  <c r="X39" i="33"/>
  <c r="W39" i="33"/>
  <c r="V39" i="33"/>
  <c r="U39" i="33"/>
  <c r="T39" i="33"/>
  <c r="S39" i="33"/>
  <c r="R39" i="33"/>
  <c r="Y38" i="33"/>
  <c r="X38" i="33"/>
  <c r="W38" i="33"/>
  <c r="V38" i="33"/>
  <c r="U38" i="33"/>
  <c r="T38" i="33"/>
  <c r="S38" i="33"/>
  <c r="R38" i="33"/>
  <c r="Y37" i="33"/>
  <c r="X37" i="33"/>
  <c r="W37" i="33"/>
  <c r="V37" i="33"/>
  <c r="U37" i="33"/>
  <c r="T37" i="33"/>
  <c r="S37" i="33"/>
  <c r="R37" i="33"/>
  <c r="Y36" i="33"/>
  <c r="X36" i="33"/>
  <c r="W36" i="33"/>
  <c r="V36" i="33"/>
  <c r="U36" i="33"/>
  <c r="T36" i="33"/>
  <c r="S36" i="33"/>
  <c r="R36" i="33"/>
  <c r="Y35" i="33"/>
  <c r="X35" i="33"/>
  <c r="W35" i="33"/>
  <c r="V35" i="33"/>
  <c r="U35" i="33"/>
  <c r="T35" i="33"/>
  <c r="S35" i="33"/>
  <c r="R35" i="33"/>
  <c r="Y34" i="33"/>
  <c r="X34" i="33"/>
  <c r="W34" i="33"/>
  <c r="V34" i="33"/>
  <c r="U34" i="33"/>
  <c r="T34" i="33"/>
  <c r="S34" i="33"/>
  <c r="R34" i="33"/>
  <c r="Y33" i="33"/>
  <c r="X33" i="33"/>
  <c r="W33" i="33"/>
  <c r="V33" i="33"/>
  <c r="U33" i="33"/>
  <c r="T33" i="33"/>
  <c r="S33" i="33"/>
  <c r="R33" i="33"/>
  <c r="BG15" i="33"/>
  <c r="BF15" i="33"/>
  <c r="BE15" i="33"/>
  <c r="BD15" i="33"/>
  <c r="BC15" i="33" s="1"/>
  <c r="AV15" i="33"/>
  <c r="AU15" i="33"/>
  <c r="AT15" i="33"/>
  <c r="AS15" i="33"/>
  <c r="AR15" i="33" s="1"/>
  <c r="AP14" i="33"/>
  <c r="BF14" i="33" s="1"/>
  <c r="P14" i="33"/>
  <c r="AP13" i="33"/>
  <c r="BD13" i="33" s="1"/>
  <c r="P13" i="33"/>
  <c r="AP12" i="33"/>
  <c r="BD12" i="33" s="1"/>
  <c r="P12" i="33"/>
  <c r="AP11" i="33"/>
  <c r="BD11" i="33" s="1"/>
  <c r="P11" i="33"/>
  <c r="AP10" i="33"/>
  <c r="BF10" i="33" s="1"/>
  <c r="P10" i="33"/>
  <c r="BG9" i="33"/>
  <c r="BF9" i="33"/>
  <c r="BE9" i="33"/>
  <c r="BD9" i="33"/>
  <c r="BC9" i="33"/>
  <c r="AV9" i="33"/>
  <c r="AU9" i="33"/>
  <c r="AT9" i="33"/>
  <c r="AS9" i="33"/>
  <c r="AR9" i="33"/>
  <c r="AP8" i="33"/>
  <c r="BD8" i="33" s="1"/>
  <c r="P8" i="33"/>
  <c r="AP7" i="33"/>
  <c r="BF7" i="33" s="1"/>
  <c r="P7" i="33"/>
  <c r="AP6" i="33"/>
  <c r="BE6" i="33" s="1"/>
  <c r="P6" i="33"/>
  <c r="AP5" i="33"/>
  <c r="BF5" i="33" s="1"/>
  <c r="P5" i="33"/>
  <c r="AP4" i="33"/>
  <c r="BE4" i="33" s="1"/>
  <c r="P4" i="33"/>
  <c r="K4" i="33"/>
  <c r="J4" i="33"/>
  <c r="I4" i="33"/>
  <c r="H4" i="33"/>
  <c r="G4" i="33"/>
  <c r="F4" i="33"/>
  <c r="E4" i="33"/>
  <c r="D4" i="33"/>
  <c r="C4" i="33"/>
  <c r="BC3" i="33"/>
  <c r="AR3" i="33"/>
  <c r="Z9" i="32"/>
  <c r="Y9" i="32"/>
  <c r="X9" i="32"/>
  <c r="W9" i="32"/>
  <c r="V9" i="32"/>
  <c r="U9" i="32"/>
  <c r="T9" i="32"/>
  <c r="S9" i="32"/>
  <c r="R9" i="32"/>
  <c r="Q9" i="32"/>
  <c r="P9" i="32"/>
  <c r="Q14" i="35" l="1"/>
  <c r="U14" i="35"/>
  <c r="Y14" i="35"/>
  <c r="X14" i="35"/>
  <c r="R14" i="35"/>
  <c r="V14" i="35"/>
  <c r="Z14" i="35"/>
  <c r="S14" i="35"/>
  <c r="W14" i="35"/>
  <c r="T14" i="35"/>
  <c r="H13" i="43"/>
  <c r="L13" i="43"/>
  <c r="I13" i="43"/>
  <c r="M13" i="43"/>
  <c r="J13" i="43"/>
  <c r="G13" i="43"/>
  <c r="E13" i="43"/>
  <c r="D13" i="43"/>
  <c r="F13" i="43"/>
  <c r="K13" i="43"/>
  <c r="E6" i="43"/>
  <c r="I6" i="43"/>
  <c r="M6" i="43"/>
  <c r="H6" i="43"/>
  <c r="F6" i="43"/>
  <c r="J6" i="43"/>
  <c r="K6" i="43"/>
  <c r="D6" i="43"/>
  <c r="G6" i="43"/>
  <c r="L6" i="43"/>
  <c r="R7" i="35"/>
  <c r="V7" i="35"/>
  <c r="Z7" i="35"/>
  <c r="S7" i="35"/>
  <c r="W7" i="35"/>
  <c r="T7" i="35"/>
  <c r="X7" i="35"/>
  <c r="Q7" i="35"/>
  <c r="U7" i="35"/>
  <c r="Y7" i="35"/>
  <c r="E4" i="43"/>
  <c r="I4" i="43"/>
  <c r="M4" i="43"/>
  <c r="D4" i="43"/>
  <c r="K4" i="43"/>
  <c r="H4" i="43"/>
  <c r="F4" i="43"/>
  <c r="J4" i="43"/>
  <c r="G4" i="43"/>
  <c r="L4" i="43"/>
  <c r="E3" i="43"/>
  <c r="I3" i="43"/>
  <c r="M3" i="43"/>
  <c r="L3" i="43"/>
  <c r="F3" i="43"/>
  <c r="J3" i="43"/>
  <c r="D3" i="43"/>
  <c r="G3" i="43"/>
  <c r="K3" i="43"/>
  <c r="H3" i="43"/>
  <c r="F7" i="43"/>
  <c r="J7" i="43"/>
  <c r="D7" i="43"/>
  <c r="G7" i="43"/>
  <c r="K7" i="43"/>
  <c r="H7" i="43"/>
  <c r="L7" i="43"/>
  <c r="E7" i="43"/>
  <c r="I7" i="43"/>
  <c r="M7" i="43"/>
  <c r="S11" i="35"/>
  <c r="W11" i="35"/>
  <c r="Q11" i="35"/>
  <c r="R11" i="35"/>
  <c r="Z11" i="35"/>
  <c r="T11" i="35"/>
  <c r="X11" i="35"/>
  <c r="U11" i="35"/>
  <c r="Y11" i="35"/>
  <c r="V11" i="35"/>
  <c r="H10" i="43"/>
  <c r="L10" i="43"/>
  <c r="E10" i="43"/>
  <c r="I10" i="43"/>
  <c r="M10" i="43"/>
  <c r="F10" i="43"/>
  <c r="J10" i="43"/>
  <c r="G10" i="43"/>
  <c r="K10" i="43"/>
  <c r="D10" i="43"/>
  <c r="G11" i="43"/>
  <c r="K11" i="43"/>
  <c r="H11" i="43"/>
  <c r="L11" i="43"/>
  <c r="D11" i="43"/>
  <c r="E11" i="43"/>
  <c r="I11" i="43"/>
  <c r="M11" i="43"/>
  <c r="F11" i="43"/>
  <c r="J11" i="43"/>
  <c r="F12" i="43"/>
  <c r="J12" i="43"/>
  <c r="L12" i="43"/>
  <c r="E12" i="43"/>
  <c r="M12" i="43"/>
  <c r="G12" i="43"/>
  <c r="K12" i="43"/>
  <c r="H12" i="43"/>
  <c r="I12" i="43"/>
  <c r="D12" i="43"/>
  <c r="H9" i="43"/>
  <c r="L9" i="43"/>
  <c r="J9" i="43"/>
  <c r="G9" i="43"/>
  <c r="E9" i="43"/>
  <c r="I9" i="43"/>
  <c r="M9" i="43"/>
  <c r="F9" i="43"/>
  <c r="D9" i="43"/>
  <c r="K9" i="43"/>
  <c r="G5" i="43"/>
  <c r="K5" i="43"/>
  <c r="D5" i="43"/>
  <c r="J5" i="43"/>
  <c r="H5" i="43"/>
  <c r="L5" i="43"/>
  <c r="E5" i="43"/>
  <c r="I5" i="43"/>
  <c r="M5" i="43"/>
  <c r="F5" i="43"/>
  <c r="S8" i="35"/>
  <c r="W8" i="35"/>
  <c r="Z8" i="35"/>
  <c r="T8" i="35"/>
  <c r="X8" i="35"/>
  <c r="R8" i="35"/>
  <c r="Q8" i="35"/>
  <c r="U8" i="35"/>
  <c r="Y8" i="35"/>
  <c r="V8" i="35"/>
  <c r="S10" i="35"/>
  <c r="W10" i="35"/>
  <c r="V10" i="35"/>
  <c r="T10" i="35"/>
  <c r="X10" i="35"/>
  <c r="R10" i="35"/>
  <c r="Q10" i="35"/>
  <c r="U10" i="35"/>
  <c r="Y10" i="35"/>
  <c r="Z10" i="35"/>
  <c r="S12" i="35"/>
  <c r="W12" i="35"/>
  <c r="U12" i="35"/>
  <c r="T12" i="35"/>
  <c r="X12" i="35"/>
  <c r="Q12" i="35"/>
  <c r="Y12" i="35"/>
  <c r="V12" i="35"/>
  <c r="Z12" i="35"/>
  <c r="R12" i="35"/>
  <c r="U6" i="35"/>
  <c r="Y6" i="35"/>
  <c r="X6" i="35"/>
  <c r="R6" i="35"/>
  <c r="V6" i="35"/>
  <c r="Z6" i="35"/>
  <c r="S6" i="35"/>
  <c r="W6" i="35"/>
  <c r="T6" i="35"/>
  <c r="Q5" i="35"/>
  <c r="U5" i="35"/>
  <c r="Y5" i="35"/>
  <c r="R5" i="35"/>
  <c r="V5" i="35"/>
  <c r="Z5" i="35"/>
  <c r="T5" i="35"/>
  <c r="S5" i="35"/>
  <c r="W5" i="35"/>
  <c r="X5" i="35"/>
  <c r="T4" i="35"/>
  <c r="X4" i="35"/>
  <c r="S4" i="35"/>
  <c r="U4" i="35"/>
  <c r="Y4" i="35"/>
  <c r="W4" i="35"/>
  <c r="R4" i="35"/>
  <c r="V4" i="35"/>
  <c r="Z4" i="35"/>
  <c r="Q4" i="35"/>
  <c r="S13" i="35"/>
  <c r="W13" i="35"/>
  <c r="V13" i="35"/>
  <c r="T13" i="35"/>
  <c r="X13" i="35"/>
  <c r="Z13" i="35"/>
  <c r="Q13" i="35"/>
  <c r="U13" i="35"/>
  <c r="Y13" i="35"/>
  <c r="R13" i="35"/>
  <c r="AT12" i="33"/>
  <c r="AS12" i="33"/>
  <c r="BA12" i="33"/>
  <c r="BC12" i="33" s="1"/>
  <c r="AR12" i="33"/>
  <c r="BE12" i="33"/>
  <c r="BF12" i="33"/>
  <c r="BA13" i="33"/>
  <c r="BC13" i="33" s="1"/>
  <c r="AT8" i="33"/>
  <c r="AV12" i="33"/>
  <c r="BG12" i="33"/>
  <c r="C11" i="43"/>
  <c r="AV11" i="33"/>
  <c r="BE11" i="33"/>
  <c r="AU12" i="33"/>
  <c r="AR13" i="33"/>
  <c r="C9" i="43"/>
  <c r="AR11" i="33"/>
  <c r="AR8" i="33"/>
  <c r="BA8" i="33"/>
  <c r="BC8" i="33" s="1"/>
  <c r="BG8" i="33"/>
  <c r="AS8" i="33"/>
  <c r="BE8" i="33"/>
  <c r="AV8" i="33"/>
  <c r="BF8" i="33"/>
  <c r="AS13" i="33"/>
  <c r="BE13" i="33"/>
  <c r="BA10" i="33"/>
  <c r="BC10" i="33" s="1"/>
  <c r="AT10" i="33"/>
  <c r="BG10" i="33"/>
  <c r="AU10" i="33"/>
  <c r="BD10" i="33"/>
  <c r="AR10" i="33"/>
  <c r="AV10" i="33"/>
  <c r="BE10" i="33"/>
  <c r="AS10" i="33"/>
  <c r="AR5" i="33"/>
  <c r="AV5" i="33"/>
  <c r="BG5" i="33"/>
  <c r="AU6" i="33"/>
  <c r="AU8" i="33"/>
  <c r="C7" i="43"/>
  <c r="AS11" i="33"/>
  <c r="BA11" i="33"/>
  <c r="BC11" i="33" s="1"/>
  <c r="BF11" i="33"/>
  <c r="C10" i="43"/>
  <c r="AT11" i="33"/>
  <c r="BG11" i="33"/>
  <c r="AU11" i="33"/>
  <c r="BE5" i="33"/>
  <c r="AT5" i="33"/>
  <c r="AU5" i="33"/>
  <c r="BD5" i="33"/>
  <c r="AS5" i="33"/>
  <c r="BA5" i="33"/>
  <c r="BC5" i="33" s="1"/>
  <c r="C4" i="43"/>
  <c r="P8" i="35"/>
  <c r="P11" i="35"/>
  <c r="P5" i="35"/>
  <c r="P12" i="35"/>
  <c r="P10" i="35"/>
  <c r="BA4" i="33"/>
  <c r="BC4" i="33" s="1"/>
  <c r="BF4" i="33"/>
  <c r="AS4" i="33"/>
  <c r="BG4" i="33"/>
  <c r="AT4" i="33"/>
  <c r="AU4" i="33"/>
  <c r="BD4" i="33"/>
  <c r="C3" i="43"/>
  <c r="AR4" i="33"/>
  <c r="AV4" i="33"/>
  <c r="P4" i="35"/>
  <c r="AT13" i="33"/>
  <c r="BF13" i="33"/>
  <c r="AV13" i="33"/>
  <c r="BG13" i="33"/>
  <c r="P13" i="35"/>
  <c r="AU13" i="33"/>
  <c r="C12" i="43"/>
  <c r="BG14" i="33"/>
  <c r="C13" i="43"/>
  <c r="AT14" i="33"/>
  <c r="AU14" i="33"/>
  <c r="BD14" i="33"/>
  <c r="P14" i="35"/>
  <c r="AR14" i="33"/>
  <c r="AV14" i="33"/>
  <c r="BE14" i="33"/>
  <c r="AS14" i="33"/>
  <c r="BA14" i="33"/>
  <c r="BC14" i="33" s="1"/>
  <c r="BA6" i="33"/>
  <c r="BC6" i="33" s="1"/>
  <c r="AS6" i="33"/>
  <c r="BF6" i="33"/>
  <c r="AT6" i="33"/>
  <c r="BG6" i="33"/>
  <c r="P6" i="35"/>
  <c r="BD6" i="33"/>
  <c r="AR6" i="33"/>
  <c r="AV6" i="33"/>
  <c r="C5" i="43"/>
  <c r="AT7" i="33"/>
  <c r="BG7" i="33"/>
  <c r="C6" i="43"/>
  <c r="AU7" i="33"/>
  <c r="BD7" i="33"/>
  <c r="AR7" i="33"/>
  <c r="AV7" i="33"/>
  <c r="BE7" i="33"/>
  <c r="P7" i="35"/>
  <c r="AS7" i="33"/>
  <c r="BA7" i="33"/>
  <c r="BC7" i="33" s="1"/>
  <c r="U3" i="43"/>
  <c r="U32" i="37"/>
  <c r="U31" i="37"/>
  <c r="V3" i="43"/>
  <c r="W3" i="43"/>
</calcChain>
</file>

<file path=xl/sharedStrings.xml><?xml version="1.0" encoding="utf-8"?>
<sst xmlns="http://schemas.openxmlformats.org/spreadsheetml/2006/main" count="2382" uniqueCount="312">
  <si>
    <t>Šalčininkų r. sav.</t>
  </si>
  <si>
    <t>Trakų r. sav.</t>
  </si>
  <si>
    <t>Ukmergės r. sav.</t>
  </si>
  <si>
    <t>Kaišiadorių r. sav.</t>
  </si>
  <si>
    <t>Raseinių r. sav.</t>
  </si>
  <si>
    <t>Vilkaviškio r. sav.</t>
  </si>
  <si>
    <t>Panevėžio r. sav.</t>
  </si>
  <si>
    <t>Radviliškio r. sav.</t>
  </si>
  <si>
    <t>Telšių apskritis</t>
  </si>
  <si>
    <t>Plungės r. sav.</t>
  </si>
  <si>
    <t>Telšių r. sav.</t>
  </si>
  <si>
    <t>Utenos r. sav.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</si>
  <si>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</si>
  <si>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</si>
  <si>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</si>
  <si>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</si>
  <si>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</si>
  <si>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</si>
  <si>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</si>
  <si>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</si>
  <si>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</si>
  <si>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</si>
  <si>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Savivaldybė</t>
  </si>
  <si>
    <t>Lietuvos Respublika</t>
  </si>
  <si>
    <t>Column</t>
  </si>
  <si>
    <t>Sritis</t>
  </si>
  <si>
    <t>Gyventojų skaičius</t>
  </si>
  <si>
    <t>Neto migracija</t>
  </si>
  <si>
    <t>Užimtumo lygis, %</t>
  </si>
  <si>
    <t>Nedarbo lygis, %</t>
  </si>
  <si>
    <t>Nusikaltimų skaičius tenkantis 100 tūkst, gyv.</t>
  </si>
  <si>
    <t>TUI vienam gyventojui</t>
  </si>
  <si>
    <t>TUI vienam gyventojui, EUR</t>
  </si>
  <si>
    <t>Materialinės investicijos vienam gyventojui, EUR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</si>
  <si>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</si>
  <si>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</si>
  <si>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</si>
  <si>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</si>
  <si>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</si>
  <si>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</si>
  <si>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</si>
  <si>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</si>
  <si>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</si>
  <si>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</si>
  <si>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Gydytojų skaičius tenkantis 10 tūkst. Gyventojų</t>
  </si>
  <si>
    <t>Gyventojų augimas</t>
  </si>
  <si>
    <t>Gyventojų augimas, %</t>
  </si>
  <si>
    <t>Darbo užmokestis bruto, EUR</t>
  </si>
  <si>
    <t>Pasirinkti sritį:</t>
  </si>
  <si>
    <t>Datos:</t>
  </si>
  <si>
    <t>Srities:</t>
  </si>
  <si>
    <t>Gyventojų skaičius, vnt</t>
  </si>
  <si>
    <t>Neto migracija, vnt</t>
  </si>
  <si>
    <t>Nusikaltimų skaičius tenkantis 100 tūkst, gyv., vnt</t>
  </si>
  <si>
    <t>Apgyvendinimo vietų skaičius, vnt</t>
  </si>
  <si>
    <t>Kelių eismo įvykiu skaičius, vnt</t>
  </si>
  <si>
    <t>Gydytojų skaičius tenkantis 10 tūkst. gyventojų, vnt</t>
  </si>
  <si>
    <t>Lovos ligoninėse skaičius tenkantis 10 tūkst. gyventojų, vnt</t>
  </si>
  <si>
    <t>NA</t>
  </si>
  <si>
    <t>Užimtumo lygis</t>
  </si>
  <si>
    <t>Ekonominiai</t>
  </si>
  <si>
    <t>Visuomenės</t>
  </si>
  <si>
    <t>Mokyklų skaičius</t>
  </si>
  <si>
    <t>Mokinių skaičius</t>
  </si>
  <si>
    <t>Vidutinis mokinių skaičius klasės komplekte</t>
  </si>
  <si>
    <t>Mokyklų autobusų skaičius</t>
  </si>
  <si>
    <t>Geltonųjų autobusų skaičius</t>
  </si>
  <si>
    <t>Mokinių, besimokančių antroje pamainoje skaičius</t>
  </si>
  <si>
    <t>Kompeterių skaičius 100 mokinių</t>
  </si>
  <si>
    <t>1 mokiniui tenkanti mokyklos ploto dalis</t>
  </si>
  <si>
    <t>Pedagoginių darbuotojų skaičius</t>
  </si>
  <si>
    <t>Naujų mokytojų skaičius</t>
  </si>
  <si>
    <t>Atestuotų mokytojų skaičius</t>
  </si>
  <si>
    <t>Atestuotų mokytojų %</t>
  </si>
  <si>
    <t>Pedagoginių darbuotojų, turinčių mokytojo kvalifikacinę kategoriją, skaičius</t>
  </si>
  <si>
    <t>Pedagoginių darbuotojų, turinčių vyresniojo mokytojo kvalifikacinę kategoriją, skaičius</t>
  </si>
  <si>
    <t>Pedagoginių darbuotojų, turinčių mokytojo metodininko kvalifikacinę kategoriją, skaičius</t>
  </si>
  <si>
    <t>Pedagoginių darbuotojų, turinčių mokytojo eksperto kvalfikacinę kategoriją, skaičius</t>
  </si>
  <si>
    <t>%</t>
  </si>
  <si>
    <t>Bendrojo ugdymo mokiniai</t>
  </si>
  <si>
    <t>Kelių eismo įvykių skaičius</t>
  </si>
  <si>
    <t>Matas</t>
  </si>
  <si>
    <t>vnt</t>
  </si>
  <si>
    <t>Lovos ligoninėse skaičius tenkantis 10 tūkst. Gyventojų</t>
  </si>
  <si>
    <t>1 lentelė</t>
  </si>
  <si>
    <t>2 lentelė</t>
  </si>
  <si>
    <t>3 lentelė</t>
  </si>
  <si>
    <t>Lietuvos respublika</t>
  </si>
  <si>
    <t>Vietovė</t>
  </si>
  <si>
    <t>Nusikaltimai</t>
  </si>
  <si>
    <t>Keliu eismo ivykiai</t>
  </si>
  <si>
    <t>Lovos ligoninese</t>
  </si>
  <si>
    <t>Gydytoju skaicius</t>
  </si>
  <si>
    <t>Pasirinkimas:</t>
  </si>
  <si>
    <t>Pasirinkite sritį:</t>
  </si>
  <si>
    <t>Nedarbo lygis</t>
  </si>
  <si>
    <t>Darbo užmokestis bruto</t>
  </si>
  <si>
    <t>Tiesioginės užsienio investicijos vienam gyventojui</t>
  </si>
  <si>
    <t>FDI</t>
  </si>
  <si>
    <t>Apgyvendinimo istaigos</t>
  </si>
  <si>
    <t>Materialinies investicijos</t>
  </si>
  <si>
    <t>Darbo uzmokestis</t>
  </si>
  <si>
    <t>Apgyvendinimo vietu skaicius</t>
  </si>
  <si>
    <t>Materialines investicijos vienam gyventojui</t>
  </si>
  <si>
    <t>Mokinių lentelė</t>
  </si>
  <si>
    <t>.</t>
  </si>
  <si>
    <t>Mokytojų lentelė</t>
  </si>
  <si>
    <t>Pasirinkimai</t>
  </si>
  <si>
    <t>Pasirinkta</t>
  </si>
  <si>
    <t>Pasirinkite savivaldybes palyginimams:</t>
  </si>
  <si>
    <t>Lithuania</t>
  </si>
  <si>
    <t>Country</t>
  </si>
  <si>
    <t>County</t>
  </si>
  <si>
    <t>Vilnius</t>
  </si>
  <si>
    <t>Kaunas</t>
  </si>
  <si>
    <t>Plungė</t>
  </si>
  <si>
    <t>Kelmė</t>
  </si>
  <si>
    <t>Alytus</t>
  </si>
  <si>
    <t>Žemėlapių duomenys</t>
  </si>
  <si>
    <t>Vidutinis atlyginimas</t>
  </si>
  <si>
    <t>Elektrėnai</t>
  </si>
  <si>
    <t>Šalčininkai</t>
  </si>
  <si>
    <t>Širvintos</t>
  </si>
  <si>
    <t>Švenčionys</t>
  </si>
  <si>
    <t>Trakai</t>
  </si>
  <si>
    <t>Ukmergė</t>
  </si>
  <si>
    <t>Vilniaus rajonas</t>
  </si>
  <si>
    <t>Alytaus rajonas</t>
  </si>
  <si>
    <t>Druskininkai</t>
  </si>
  <si>
    <t>Lazdijai</t>
  </si>
  <si>
    <t>Varėna</t>
  </si>
  <si>
    <t>Birštonas</t>
  </si>
  <si>
    <t>Jonava</t>
  </si>
  <si>
    <t>Kaišiadorys</t>
  </si>
  <si>
    <t>Kauno rajonas</t>
  </si>
  <si>
    <t>Kėdainiai</t>
  </si>
  <si>
    <t>Prienai</t>
  </si>
  <si>
    <t>Raseiniai</t>
  </si>
  <si>
    <t>Klaipėda</t>
  </si>
  <si>
    <t>Klaipėdos rajonas</t>
  </si>
  <si>
    <t>Kretinga</t>
  </si>
  <si>
    <t>Neringa</t>
  </si>
  <si>
    <t>Palanga</t>
  </si>
  <si>
    <t>Skuodas</t>
  </si>
  <si>
    <t>Šilutė</t>
  </si>
  <si>
    <t>Kalvarija</t>
  </si>
  <si>
    <t>Kazlų Rūda</t>
  </si>
  <si>
    <t>Marijampolė</t>
  </si>
  <si>
    <t>Šakiai</t>
  </si>
  <si>
    <t>Vilkaviškis</t>
  </si>
  <si>
    <t>Biržai</t>
  </si>
  <si>
    <t>Kupiškis</t>
  </si>
  <si>
    <t>Panevėžys</t>
  </si>
  <si>
    <t>Panevėžio rajonas</t>
  </si>
  <si>
    <t>Pasvalys</t>
  </si>
  <si>
    <t>Rokiškis</t>
  </si>
  <si>
    <t>Akmenė</t>
  </si>
  <si>
    <t>Joniškis</t>
  </si>
  <si>
    <t>Pakruojis</t>
  </si>
  <si>
    <t>Radviliškis</t>
  </si>
  <si>
    <t>Šiauliai</t>
  </si>
  <si>
    <t>Šiaulių rajonas</t>
  </si>
  <si>
    <t>Jurbarkas</t>
  </si>
  <si>
    <t>Pagėgiai</t>
  </si>
  <si>
    <t>Šilalė</t>
  </si>
  <si>
    <t>Tauragė</t>
  </si>
  <si>
    <t>Mažeikiai</t>
  </si>
  <si>
    <t>Rietavas</t>
  </si>
  <si>
    <t>Telšiai</t>
  </si>
  <si>
    <t>Anykščiai</t>
  </si>
  <si>
    <t>Ignalina</t>
  </si>
  <si>
    <t>Molėtai</t>
  </si>
  <si>
    <t>Utena</t>
  </si>
  <si>
    <t>Visaginas</t>
  </si>
  <si>
    <t>Zarasai</t>
  </si>
  <si>
    <t>Nusikalstimai tenkantys 100 tūkst. Gyventojų</t>
  </si>
  <si>
    <t>Lovų ligoninėse skaičius tenkantis 10 tūkst. Gyventojų</t>
  </si>
  <si>
    <t>Materialinės investicijos tenkančios vienam gyventojui</t>
  </si>
  <si>
    <t xml:space="preserve">. </t>
  </si>
  <si>
    <t>Vidurkis:</t>
  </si>
  <si>
    <t>Mokinių skaičius, vnt</t>
  </si>
  <si>
    <t>Mokyklų skaičius, vnt</t>
  </si>
  <si>
    <t>Mokinių, besimokančių antroje pamainoje skaičius, vnt</t>
  </si>
  <si>
    <t>Vidutinis mokinių skaičius klasės komplekte, vnt</t>
  </si>
  <si>
    <t>Mokyklų autobusų skaičius, vnt</t>
  </si>
  <si>
    <t>Kompeterių skaičius 100 mokinių, vnt</t>
  </si>
  <si>
    <t>1 mokiniui tenkanti mokyklos ploto dalis, vnt</t>
  </si>
  <si>
    <t>Geltonųjų autobusų skaičius, vnt</t>
  </si>
  <si>
    <t>Atestuotų mokytojų dalis, %</t>
  </si>
  <si>
    <t>Lovos ligoninėse skaičius tenkantis 10 tūkst. Gyventojų, vnt</t>
  </si>
  <si>
    <t>Bendrojo ugdymo mokiniai, vnt</t>
  </si>
  <si>
    <t>Kelių eismo įvykių skaičius, vnt</t>
  </si>
  <si>
    <t>Tiesioginės užsienio investicijos vienam gyventojui, EUR</t>
  </si>
  <si>
    <t>Kompiuteriu skaičius 100 mokinių, vnt</t>
  </si>
  <si>
    <r>
      <t>Vienam mokiniui tenkanti mokyklos ploto dalis, m</t>
    </r>
    <r>
      <rPr>
        <vertAlign val="superscript"/>
        <sz val="11"/>
        <color theme="1"/>
        <rFont val="Calibri"/>
        <family val="2"/>
        <charset val="186"/>
        <scheme val="minor"/>
      </rPr>
      <t>2</t>
    </r>
  </si>
  <si>
    <t>Medianinis gyventojų amžius</t>
  </si>
  <si>
    <t>Individualių lengvųjų automobilių skaičius, tenkantis 1000 gyventojų</t>
  </si>
  <si>
    <t>Vidutiniškai vienam gyventojų tenka kelionių autobusais</t>
  </si>
  <si>
    <t>Teršalų, išmestų į aplinkos orą iš stacionarių taršos šaltinių</t>
  </si>
  <si>
    <t>Dviračiu taku ilgis</t>
  </si>
  <si>
    <t>Kelių eismo įvykiuose sužeistųjų asmenų skaičius</t>
  </si>
  <si>
    <t>Kelių eismo įvykiuose žuvusiųjų asmenų skaičius</t>
  </si>
  <si>
    <t>Pasirinkimas</t>
  </si>
  <si>
    <t>Dviračių takų ilgis, km</t>
  </si>
  <si>
    <t>Individualių lengvųjų automobilių skaičius, tenkantis 1000 gyventojų, vnt</t>
  </si>
  <si>
    <t>Vidutiniškai vienam gyventojų tenka kelionių autobusais, vnt</t>
  </si>
  <si>
    <t>Teršalų, išmestų į aplinkos orą iš stacionarių taršos šaltinių, tonos</t>
  </si>
  <si>
    <t>Kelių eismo įvykiuose sužeistųjų asmenų skaičius, vnt</t>
  </si>
  <si>
    <t>Kelių eismo įvykiuose žuvusiųjų asmenų skaičius, vnt</t>
  </si>
  <si>
    <t>Metai</t>
  </si>
  <si>
    <t>16-35 %</t>
  </si>
  <si>
    <t>35-85 %</t>
  </si>
  <si>
    <t>86-100 %</t>
  </si>
  <si>
    <t>Laikančių #</t>
  </si>
  <si>
    <t>Bendri rezultatai</t>
  </si>
  <si>
    <t>Bendras</t>
  </si>
  <si>
    <t>Lietuvių kalbos egzaminas</t>
  </si>
  <si>
    <t>Matematika</t>
  </si>
  <si>
    <t>Anglų kalba</t>
  </si>
  <si>
    <t>Fizika</t>
  </si>
  <si>
    <t>Istorija</t>
  </si>
  <si>
    <t>Chemija</t>
  </si>
  <si>
    <t>Biologija</t>
  </si>
  <si>
    <t>Geografija</t>
  </si>
  <si>
    <t>Lietuvių kalbos egzamino rezultatai</t>
  </si>
  <si>
    <t>Matematikos rezultatai</t>
  </si>
  <si>
    <t>Anglų kalbos rezultatai</t>
  </si>
  <si>
    <t>Fizikos rezultatai</t>
  </si>
  <si>
    <t>Istorijos rezultatai</t>
  </si>
  <si>
    <t>Chemijos rezultatai</t>
  </si>
  <si>
    <t>Biologijos rezultatai</t>
  </si>
  <si>
    <t>Geografijos rezultatai</t>
  </si>
  <si>
    <t>36-85 %</t>
  </si>
  <si>
    <t>0-15%</t>
  </si>
  <si>
    <t>Pasirinkti</t>
  </si>
  <si>
    <t>Laikančiųjų skaičius</t>
  </si>
  <si>
    <t>Pokytis 2016-19 m.:</t>
  </si>
  <si>
    <t>Pokytis 2014-19 m.:</t>
  </si>
  <si>
    <t>Medianinis gyventojų amžius, metai</t>
  </si>
  <si>
    <t>RANK</t>
  </si>
  <si>
    <t>DATA</t>
  </si>
  <si>
    <t>Top 5</t>
  </si>
  <si>
    <t>Bottom 5</t>
  </si>
  <si>
    <t>Miestas</t>
  </si>
  <si>
    <t>Vertė</t>
  </si>
  <si>
    <t>Savivaldybe</t>
  </si>
  <si>
    <t>Natūrali gyventojų kaita | asmenys</t>
  </si>
  <si>
    <t>Natūrali gyventojų kaita, asmenys</t>
  </si>
  <si>
    <t>Bendrasis santuokų rodiklis | 1000 gyventojų</t>
  </si>
  <si>
    <t>Neto vidaus migracija | asmenys</t>
  </si>
  <si>
    <t>Kultūros centrų dalyvių skaičius | asmenys</t>
  </si>
  <si>
    <t>Muziejų lankytojų skaičius | tūkst.</t>
  </si>
  <si>
    <t>Sporto varžybų ir sveikatingumo renginių dalyvių skaičius | asmenys</t>
  </si>
  <si>
    <t>Socialinės rizikos šeimų skaičius metų pabaigoje | vnt.</t>
  </si>
  <si>
    <t>Nepilnamečių padarytų nusikalstamų veikų skaičius | skaičius</t>
  </si>
  <si>
    <t>Policijos pareigūnų skaičius, tenkantis 100 tūkst. gyventojų   | asmenys</t>
  </si>
  <si>
    <t>Savivaldybių biudžetų išlaidos | tūkst. EUR</t>
  </si>
  <si>
    <t>Savivaldybių biudžetų perteklius | tūkst. EUR</t>
  </si>
  <si>
    <t>Savivaldybių biudžetų pajamos | tūkst. EUR</t>
  </si>
  <si>
    <t>Turistų skaičius apgyvendinimo įstaigose | asmenys</t>
  </si>
  <si>
    <t>Užsieniečiai</t>
  </si>
  <si>
    <t>Naudingasis plotas, tenkantis vienam gyventojui | m²</t>
  </si>
  <si>
    <t>Vidutinis būsto dydis | m²</t>
  </si>
  <si>
    <t>Baigtų statyti būstų skaičius | vnt.</t>
  </si>
  <si>
    <t>Baigtų statyti naujų negyvenamųjų pastatų skaičius | vnt.</t>
  </si>
  <si>
    <t>Bendroji žemės ūkio produkcija to meto kainomis | mln. EUR</t>
  </si>
  <si>
    <t>Neto vidaus migracija, vnt</t>
  </si>
  <si>
    <t>Kultūros centrų dalyvių skaičius, vnt</t>
  </si>
  <si>
    <t>Muziejų lankytojų skaičius, tūkst.</t>
  </si>
  <si>
    <t>Sporto varžybų ir sveikatingumo renginių dalyvių skaičius, vnt</t>
  </si>
  <si>
    <t>Socialinės rizikos šeimų skaičius, vnt</t>
  </si>
  <si>
    <t>Nepilnamečių padarytų nusikaltimų skaičius</t>
  </si>
  <si>
    <t>Nusikaltimų skaičius, tenkantis 100 tūkst, gyv., vnt</t>
  </si>
  <si>
    <t>Lovos ligoninėse skaičius, tenkantis 10 tūkst. Gyventojų, vnt</t>
  </si>
  <si>
    <t>Gydytojų skaičius, tenkantis 10 tūkst. gyventojų, vnt</t>
  </si>
  <si>
    <t>Santuokų skaičius, tenkantis 1000 gyventojų, vnt</t>
  </si>
  <si>
    <t>Policijos pareigūnų skaičius, tenkantis 100 tūkst. gyventojų, vnt</t>
  </si>
  <si>
    <t>Pasirinkite vietoves palyginimams:</t>
  </si>
  <si>
    <t>Savivaldybių biudžetų išlaidos, tūkst. EUR</t>
  </si>
  <si>
    <t>Savivaldybių biudžetų pajamos, tūkst. EUR</t>
  </si>
  <si>
    <t>Savivaldybių biudžetų perteklius, tūkst. EUR</t>
  </si>
  <si>
    <t>Turistų skaičius apgyvendinimo įstaigose, vnt</t>
  </si>
  <si>
    <t>Užsienio turistų skaičius apgyvendinimo įstaigose, vnt</t>
  </si>
  <si>
    <t>Bendroji žemės ūkio produkcija to meto kainomis, mln. EUR</t>
  </si>
  <si>
    <t>Naudingas plotas, tenkantis vienam gyventojui, m2</t>
  </si>
  <si>
    <t>Vidutinis būsto dydis, m2</t>
  </si>
  <si>
    <t>Baigtų statyti naujų negyvenamų pastatų skaičius, vnt</t>
  </si>
  <si>
    <t>Iš viso pastatyta butų, vnt</t>
  </si>
  <si>
    <t>Bendrojo ugdymo mokinių pokytis 2015-2019 m., %</t>
  </si>
  <si>
    <t>Santuokos</t>
  </si>
  <si>
    <t>Neto vidaus migracija</t>
  </si>
  <si>
    <t>Kultūros centrų dalyviai</t>
  </si>
  <si>
    <t>Muziejų lankytojai</t>
  </si>
  <si>
    <t>Sporto lankytojai</t>
  </si>
  <si>
    <t>Socialinės rizikos seimos</t>
  </si>
  <si>
    <t>Nepilnameciu nusikaltimai</t>
  </si>
  <si>
    <t>Policijos skaicius</t>
  </si>
  <si>
    <t>Biudzetu islaidos</t>
  </si>
  <si>
    <t>Biduzeto pajamos</t>
  </si>
  <si>
    <t>Biudzeto perteklius</t>
  </si>
  <si>
    <t>Turistu skaicius</t>
  </si>
  <si>
    <t>Uzsienio turistu</t>
  </si>
  <si>
    <t>Zemes produkcija</t>
  </si>
  <si>
    <t>Keliuose suzeisti</t>
  </si>
  <si>
    <t>Naudingas plotas</t>
  </si>
  <si>
    <t>Vidutinis busto dydis</t>
  </si>
  <si>
    <t>Gyventojų augimas 2015-2020 m., %</t>
  </si>
  <si>
    <t>Savivaldybių biudžetų perteklius lyginant su pajamomis, %</t>
  </si>
  <si>
    <t>Apgyvendinimo įstaigų skaičius, vnt</t>
  </si>
  <si>
    <t>`</t>
  </si>
  <si>
    <t>5 DIDŽIAUSIOS REIKŠMĖS</t>
  </si>
  <si>
    <t>5 MAŽIAUSIOS REIKŠMĖS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</si>
</sst>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rgb="FF656565"/>
      <name val="SegoeUI"/>
      <family val="2"/>
    </font>
    <font>
      <sz val="10"/>
      <color rgb="FF1C1C1C"/>
      <name val="Segoe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sz val="10"/>
      <color theme="1"/>
      <name val="SegoeU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SegoeUI"/>
      <family val="2"/>
    </font>
    <font>
      <sz val="8"/>
      <color rgb="FF000000"/>
      <name val="Segoe UI"/>
      <family val="2"/>
      <charset val="186"/>
    </font>
    <font>
      <vertAlign val="superscript"/>
      <sz val="11"/>
      <color theme="1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b/>
      <sz val="12"/>
      <color theme="3"/>
      <name val="Calibri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4F4F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rgb="FFE3E3E3"/>
      </left>
      <right style="thin">
        <color rgb="FFE3E3E3"/>
      </right>
      <top style="thin">
        <color rgb="FFE3E3E3"/>
      </top>
      <bottom style="thin">
        <color rgb="FFE3E3E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E3E3E3"/>
      </left>
      <right/>
      <top style="thin">
        <color rgb="FFE3E3E3"/>
      </top>
      <bottom style="thin">
        <color rgb="FFE3E3E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E3E3E3"/>
      </left>
      <right style="thin">
        <color rgb="FFE3E3E3"/>
      </right>
      <top/>
      <bottom/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5" fillId="0" borderId="0"/>
  </cellStyleXfs>
  <cellXfs count="158">
    <xf numFmtId="0" fontId="0" fillId="0" borderId="0" xfId="0"/>
    <xf numFmtId="0" fontId="4" fillId="2" borderId="1" xfId="0" applyFont="1" applyFill="1" applyBorder="1" applyAlignment="1">
      <alignment horizontal="right" vertical="center" wrapText="1"/>
    </xf>
    <xf numFmtId="0" fontId="4" fillId="2" borderId="0" xfId="0" applyNumberFormat="1" applyFont="1" applyFill="1" applyBorder="1" applyAlignment="1" applyProtection="1">
      <alignment horizontal="right" vertical="center" wrapText="1"/>
    </xf>
    <xf numFmtId="9" fontId="4" fillId="2" borderId="0" xfId="1" applyFont="1" applyFill="1" applyBorder="1" applyAlignment="1" applyProtection="1">
      <alignment horizontal="right" vertical="center" wrapText="1"/>
    </xf>
    <xf numFmtId="0" fontId="0" fillId="0" borderId="0" xfId="0"/>
    <xf numFmtId="0" fontId="4" fillId="2" borderId="1" xfId="0" applyNumberFormat="1" applyFont="1" applyFill="1" applyBorder="1" applyAlignment="1" applyProtection="1">
      <alignment horizontal="right"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9" fillId="0" borderId="0" xfId="0" applyFont="1"/>
    <xf numFmtId="0" fontId="0" fillId="0" borderId="0" xfId="0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3" fillId="3" borderId="12" xfId="0" applyNumberFormat="1" applyFont="1" applyFill="1" applyBorder="1" applyAlignment="1" applyProtection="1">
      <alignment horizontal="center" vertical="center" wrapText="1"/>
    </xf>
    <xf numFmtId="0" fontId="3" fillId="3" borderId="13" xfId="0" applyNumberFormat="1" applyFont="1" applyFill="1" applyBorder="1" applyAlignment="1" applyProtection="1">
      <alignment horizontal="center" vertical="center" wrapText="1"/>
    </xf>
    <xf numFmtId="0" fontId="0" fillId="0" borderId="17" xfId="0" applyFill="1" applyBorder="1"/>
    <xf numFmtId="0" fontId="7" fillId="0" borderId="14" xfId="0" applyNumberFormat="1" applyFont="1" applyFill="1" applyBorder="1" applyAlignment="1" applyProtection="1">
      <alignment horizontal="left" vertical="center" wrapText="1"/>
    </xf>
    <xf numFmtId="0" fontId="4" fillId="2" borderId="15" xfId="0" applyNumberFormat="1" applyFont="1" applyFill="1" applyBorder="1" applyAlignment="1" applyProtection="1">
      <alignment horizontal="right" vertical="center" wrapText="1"/>
    </xf>
    <xf numFmtId="9" fontId="4" fillId="2" borderId="15" xfId="1" applyFont="1" applyFill="1" applyBorder="1" applyAlignment="1" applyProtection="1">
      <alignment horizontal="right" vertical="center" wrapText="1"/>
    </xf>
    <xf numFmtId="0" fontId="0" fillId="0" borderId="14" xfId="0" applyFill="1" applyBorder="1"/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/>
    <xf numFmtId="0" fontId="11" fillId="0" borderId="4" xfId="0" applyFont="1" applyFill="1" applyBorder="1" applyAlignment="1">
      <alignment horizontal="right" vertical="center" wrapText="1"/>
    </xf>
    <xf numFmtId="0" fontId="11" fillId="0" borderId="5" xfId="0" applyFont="1" applyFill="1" applyBorder="1" applyAlignment="1">
      <alignment horizontal="right" vertical="center" wrapText="1"/>
    </xf>
    <xf numFmtId="0" fontId="10" fillId="0" borderId="6" xfId="0" applyFont="1" applyFill="1" applyBorder="1"/>
    <xf numFmtId="0" fontId="10" fillId="0" borderId="7" xfId="0" applyFont="1" applyFill="1" applyBorder="1"/>
    <xf numFmtId="0" fontId="10" fillId="0" borderId="9" xfId="0" applyFont="1" applyFill="1" applyBorder="1"/>
    <xf numFmtId="0" fontId="10" fillId="0" borderId="10" xfId="0" applyFont="1" applyFill="1" applyBorder="1"/>
    <xf numFmtId="0" fontId="10" fillId="0" borderId="4" xfId="0" applyFont="1" applyFill="1" applyBorder="1"/>
    <xf numFmtId="0" fontId="10" fillId="0" borderId="5" xfId="0" applyFont="1" applyFill="1" applyBorder="1"/>
    <xf numFmtId="0" fontId="11" fillId="0" borderId="19" xfId="0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right" vertical="center" wrapText="1"/>
    </xf>
    <xf numFmtId="0" fontId="11" fillId="0" borderId="0" xfId="1" applyNumberFormat="1" applyFont="1" applyFill="1" applyBorder="1" applyAlignment="1" applyProtection="1">
      <alignment horizontal="right" vertical="center" wrapText="1"/>
    </xf>
    <xf numFmtId="0" fontId="0" fillId="0" borderId="3" xfId="0" applyFont="1" applyFill="1" applyBorder="1" applyAlignment="1">
      <alignment wrapText="1"/>
    </xf>
    <xf numFmtId="0" fontId="0" fillId="0" borderId="2" xfId="0" applyFont="1" applyFill="1" applyBorder="1" applyAlignment="1">
      <alignment wrapText="1"/>
    </xf>
    <xf numFmtId="0" fontId="10" fillId="0" borderId="22" xfId="0" applyFont="1" applyFill="1" applyBorder="1" applyAlignment="1">
      <alignment wrapText="1"/>
    </xf>
    <xf numFmtId="0" fontId="0" fillId="4" borderId="0" xfId="0" applyFill="1"/>
    <xf numFmtId="0" fontId="12" fillId="5" borderId="3" xfId="0" applyFont="1" applyFill="1" applyBorder="1" applyAlignment="1">
      <alignment wrapText="1"/>
    </xf>
    <xf numFmtId="0" fontId="13" fillId="5" borderId="4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wrapText="1"/>
    </xf>
    <xf numFmtId="0" fontId="13" fillId="5" borderId="0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9" fillId="5" borderId="4" xfId="0" applyFont="1" applyFill="1" applyBorder="1"/>
    <xf numFmtId="0" fontId="9" fillId="5" borderId="5" xfId="0" applyFont="1" applyFill="1" applyBorder="1"/>
    <xf numFmtId="0" fontId="9" fillId="5" borderId="2" xfId="0" applyFont="1" applyFill="1" applyBorder="1"/>
    <xf numFmtId="0" fontId="0" fillId="5" borderId="0" xfId="0" applyFill="1"/>
    <xf numFmtId="0" fontId="9" fillId="0" borderId="0" xfId="0" applyFont="1" applyBorder="1"/>
    <xf numFmtId="0" fontId="8" fillId="0" borderId="0" xfId="0" applyFont="1" applyBorder="1"/>
    <xf numFmtId="0" fontId="8" fillId="5" borderId="4" xfId="0" applyFont="1" applyFill="1" applyBorder="1"/>
    <xf numFmtId="0" fontId="8" fillId="5" borderId="5" xfId="0" applyFont="1" applyFill="1" applyBorder="1"/>
    <xf numFmtId="0" fontId="8" fillId="0" borderId="6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3" xfId="0" applyFont="1" applyBorder="1"/>
    <xf numFmtId="0" fontId="8" fillId="0" borderId="4" xfId="0" applyFont="1" applyBorder="1"/>
    <xf numFmtId="0" fontId="8" fillId="0" borderId="5" xfId="0" applyFont="1" applyBorder="1"/>
    <xf numFmtId="0" fontId="8" fillId="5" borderId="2" xfId="0" applyFont="1" applyFill="1" applyBorder="1" applyAlignment="1">
      <alignment wrapText="1"/>
    </xf>
    <xf numFmtId="0" fontId="0" fillId="6" borderId="0" xfId="0" applyFill="1"/>
    <xf numFmtId="0" fontId="7" fillId="0" borderId="29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right" vertical="center" wrapText="1"/>
    </xf>
    <xf numFmtId="0" fontId="11" fillId="0" borderId="24" xfId="0" applyFont="1" applyFill="1" applyBorder="1" applyAlignment="1">
      <alignment horizontal="right" vertical="center" wrapText="1"/>
    </xf>
    <xf numFmtId="0" fontId="11" fillId="0" borderId="25" xfId="0" applyFont="1" applyFill="1" applyBorder="1" applyAlignment="1">
      <alignment horizontal="right" vertical="center" wrapText="1"/>
    </xf>
    <xf numFmtId="0" fontId="7" fillId="0" borderId="31" xfId="0" applyFont="1" applyFill="1" applyBorder="1" applyAlignment="1">
      <alignment horizontal="left" vertical="center" wrapText="1"/>
    </xf>
    <xf numFmtId="0" fontId="11" fillId="0" borderId="26" xfId="1" applyNumberFormat="1" applyFont="1" applyFill="1" applyBorder="1" applyAlignment="1" applyProtection="1">
      <alignment horizontal="right" vertical="center" wrapText="1"/>
    </xf>
    <xf numFmtId="0" fontId="10" fillId="0" borderId="31" xfId="0" applyFont="1" applyFill="1" applyBorder="1" applyAlignment="1">
      <alignment wrapText="1"/>
    </xf>
    <xf numFmtId="0" fontId="10" fillId="0" borderId="26" xfId="0" applyFont="1" applyFill="1" applyBorder="1"/>
    <xf numFmtId="0" fontId="10" fillId="0" borderId="32" xfId="0" applyFont="1" applyFill="1" applyBorder="1" applyAlignment="1">
      <alignment wrapText="1"/>
    </xf>
    <xf numFmtId="0" fontId="10" fillId="0" borderId="33" xfId="0" applyFont="1" applyFill="1" applyBorder="1"/>
    <xf numFmtId="0" fontId="10" fillId="0" borderId="27" xfId="0" applyFont="1" applyFill="1" applyBorder="1"/>
    <xf numFmtId="0" fontId="10" fillId="0" borderId="28" xfId="0" applyFont="1" applyFill="1" applyBorder="1"/>
    <xf numFmtId="0" fontId="9" fillId="0" borderId="12" xfId="0" applyFont="1" applyBorder="1"/>
    <xf numFmtId="0" fontId="0" fillId="0" borderId="22" xfId="0" applyBorder="1"/>
    <xf numFmtId="0" fontId="0" fillId="0" borderId="23" xfId="0" applyBorder="1"/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Fill="1"/>
    <xf numFmtId="0" fontId="2" fillId="6" borderId="0" xfId="0" applyFont="1" applyFill="1" applyBorder="1"/>
    <xf numFmtId="0" fontId="7" fillId="0" borderId="3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wrapText="1"/>
    </xf>
    <xf numFmtId="0" fontId="10" fillId="0" borderId="8" xfId="0" applyFont="1" applyFill="1" applyBorder="1" applyAlignment="1">
      <alignment wrapText="1"/>
    </xf>
    <xf numFmtId="0" fontId="0" fillId="0" borderId="19" xfId="0" applyFont="1" applyFill="1" applyBorder="1" applyAlignment="1">
      <alignment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0" fillId="0" borderId="34" xfId="0" applyFont="1" applyFill="1" applyBorder="1"/>
    <xf numFmtId="0" fontId="0" fillId="4" borderId="12" xfId="0" applyFill="1" applyBorder="1"/>
    <xf numFmtId="0" fontId="11" fillId="0" borderId="35" xfId="0" applyFont="1" applyFill="1" applyBorder="1" applyAlignment="1">
      <alignment horizontal="right" vertical="center" wrapText="1"/>
    </xf>
    <xf numFmtId="0" fontId="0" fillId="4" borderId="0" xfId="0" applyFill="1" applyBorder="1"/>
    <xf numFmtId="0" fontId="9" fillId="5" borderId="36" xfId="0" applyFont="1" applyFill="1" applyBorder="1"/>
    <xf numFmtId="0" fontId="11" fillId="0" borderId="14" xfId="0" applyNumberFormat="1" applyFont="1" applyFill="1" applyBorder="1" applyAlignment="1">
      <alignment horizontal="right" vertical="center" wrapText="1"/>
    </xf>
    <xf numFmtId="0" fontId="10" fillId="0" borderId="14" xfId="0" applyFont="1" applyFill="1" applyBorder="1"/>
    <xf numFmtId="0" fontId="10" fillId="0" borderId="37" xfId="0" applyFont="1" applyFill="1" applyBorder="1"/>
    <xf numFmtId="0" fontId="10" fillId="0" borderId="35" xfId="0" applyFont="1" applyFill="1" applyBorder="1"/>
    <xf numFmtId="0" fontId="13" fillId="5" borderId="14" xfId="0" applyFont="1" applyFill="1" applyBorder="1" applyAlignment="1">
      <alignment horizontal="center" vertical="center" wrapText="1"/>
    </xf>
    <xf numFmtId="0" fontId="0" fillId="0" borderId="37" xfId="0" applyBorder="1"/>
    <xf numFmtId="0" fontId="0" fillId="4" borderId="17" xfId="0" applyFill="1" applyBorder="1"/>
    <xf numFmtId="0" fontId="9" fillId="0" borderId="0" xfId="0" applyFont="1" applyFill="1"/>
    <xf numFmtId="0" fontId="0" fillId="0" borderId="9" xfId="0" applyFill="1" applyBorder="1"/>
    <xf numFmtId="0" fontId="0" fillId="0" borderId="10" xfId="0" applyFill="1" applyBorder="1"/>
    <xf numFmtId="0" fontId="0" fillId="5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5" borderId="2" xfId="0" applyFill="1" applyBorder="1"/>
    <xf numFmtId="0" fontId="0" fillId="0" borderId="8" xfId="0" applyFill="1" applyBorder="1"/>
    <xf numFmtId="0" fontId="0" fillId="0" borderId="38" xfId="0" applyBorder="1"/>
    <xf numFmtId="0" fontId="0" fillId="0" borderId="0" xfId="0" applyNumberFormat="1"/>
    <xf numFmtId="0" fontId="0" fillId="0" borderId="0" xfId="0"/>
    <xf numFmtId="0" fontId="4" fillId="2" borderId="1" xfId="0" applyNumberFormat="1" applyFont="1" applyFill="1" applyBorder="1" applyAlignment="1" applyProtection="1">
      <alignment horizontal="right" vertical="center" wrapText="1"/>
    </xf>
    <xf numFmtId="2" fontId="0" fillId="0" borderId="0" xfId="0" applyNumberFormat="1" applyBorder="1"/>
    <xf numFmtId="2" fontId="0" fillId="0" borderId="15" xfId="0" applyNumberFormat="1" applyBorder="1"/>
    <xf numFmtId="0" fontId="9" fillId="5" borderId="3" xfId="0" applyFont="1" applyFill="1" applyBorder="1"/>
    <xf numFmtId="0" fontId="0" fillId="0" borderId="19" xfId="0" applyBorder="1"/>
    <xf numFmtId="0" fontId="0" fillId="0" borderId="21" xfId="0" applyBorder="1"/>
    <xf numFmtId="0" fontId="9" fillId="0" borderId="9" xfId="0" applyFont="1" applyBorder="1"/>
    <xf numFmtId="9" fontId="0" fillId="0" borderId="0" xfId="1" applyFont="1"/>
    <xf numFmtId="9" fontId="9" fillId="0" borderId="0" xfId="0" applyNumberFormat="1" applyFont="1"/>
    <xf numFmtId="0" fontId="0" fillId="0" borderId="0" xfId="1" applyNumberFormat="1" applyFont="1"/>
    <xf numFmtId="0" fontId="0" fillId="0" borderId="20" xfId="0" applyBorder="1"/>
    <xf numFmtId="9" fontId="0" fillId="0" borderId="5" xfId="1" applyFont="1" applyBorder="1"/>
    <xf numFmtId="9" fontId="0" fillId="0" borderId="10" xfId="1" applyFont="1" applyBorder="1"/>
    <xf numFmtId="0" fontId="4" fillId="2" borderId="39" xfId="0" applyNumberFormat="1" applyFont="1" applyFill="1" applyBorder="1" applyAlignment="1" applyProtection="1">
      <alignment horizontal="right" vertical="center" wrapText="1"/>
    </xf>
    <xf numFmtId="0" fontId="4" fillId="2" borderId="1" xfId="2" applyFont="1" applyFill="1" applyBorder="1" applyAlignment="1">
      <alignment horizontal="right" vertical="center" wrapText="1"/>
    </xf>
    <xf numFmtId="164" fontId="9" fillId="0" borderId="0" xfId="0" applyNumberFormat="1" applyFont="1" applyBorder="1"/>
    <xf numFmtId="0" fontId="9" fillId="0" borderId="9" xfId="0" applyFont="1" applyFill="1" applyBorder="1"/>
    <xf numFmtId="0" fontId="0" fillId="0" borderId="0" xfId="0" applyFont="1"/>
    <xf numFmtId="0" fontId="0" fillId="7" borderId="0" xfId="0" applyFill="1"/>
    <xf numFmtId="0" fontId="11" fillId="0" borderId="40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4" fillId="2" borderId="0" xfId="0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 applyProtection="1">
      <alignment horizontal="right" vertical="center" wrapText="1"/>
    </xf>
    <xf numFmtId="1" fontId="0" fillId="0" borderId="0" xfId="0" applyNumberFormat="1"/>
    <xf numFmtId="1" fontId="1" fillId="0" borderId="0" xfId="0" applyNumberFormat="1" applyFont="1" applyBorder="1"/>
    <xf numFmtId="0" fontId="10" fillId="0" borderId="43" xfId="0" applyFont="1" applyFill="1" applyBorder="1" applyAlignment="1">
      <alignment wrapText="1"/>
    </xf>
    <xf numFmtId="0" fontId="0" fillId="0" borderId="44" xfId="0" applyFill="1" applyBorder="1"/>
    <xf numFmtId="0" fontId="0" fillId="0" borderId="45" xfId="0" applyFill="1" applyBorder="1"/>
    <xf numFmtId="0" fontId="17" fillId="0" borderId="0" xfId="0" applyFont="1" applyBorder="1"/>
    <xf numFmtId="0" fontId="16" fillId="0" borderId="0" xfId="0" applyFont="1" applyBorder="1"/>
    <xf numFmtId="164" fontId="0" fillId="0" borderId="15" xfId="0" applyNumberFormat="1" applyBorder="1"/>
    <xf numFmtId="164" fontId="0" fillId="0" borderId="18" xfId="0" applyNumberFormat="1" applyBorder="1"/>
    <xf numFmtId="164" fontId="0" fillId="0" borderId="0" xfId="0" applyNumberFormat="1"/>
    <xf numFmtId="0" fontId="8" fillId="5" borderId="0" xfId="0" applyFont="1" applyFill="1" applyBorder="1"/>
    <xf numFmtId="0" fontId="4" fillId="2" borderId="46" xfId="0" applyFont="1" applyFill="1" applyBorder="1" applyAlignment="1">
      <alignment horizontal="right" vertical="center" wrapText="1"/>
    </xf>
  </cellXfs>
  <cellStyles count="3">
    <cellStyle name="Normal" xfId="0" builtinId="0"/>
    <cellStyle name="Normal 2" xfId="2" xr:uid="{83CFA605-3D8F-4D1B-9DA9-DDC5A6DD75AA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strRef>
          <c:f>'V1 Backend'!$P$3</c:f>
          <c:strCache>
            <c:ptCount val="1"/>
            <c:pt idx="0">
              <c:v>Gyventojų skaičius, vnt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'V1 Backend'!$P$4</c:f>
              <c:strCache>
                <c:ptCount val="1"/>
                <c:pt idx="0">
                  <c:v>Utenos r. sav.</c:v>
                </c:pt>
              </c:strCache>
            </c:strRef>
          </c:tx>
          <c:spPr>
            <a:ln w="28575" cap="rnd">
              <a:solidFill>
                <a:schemeClr val="accent3">
                  <a:shade val="41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'V1 Backend'!$Q$3:$Z$3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'V1 Backend'!$Q$4:$Z$4</c:f>
              <c:numCache>
                <c:formatCode>General</c:formatCode>
                <c:ptCount val="10"/>
                <c:pt idx="0">
                  <c:v>44636</c:v>
                </c:pt>
                <c:pt idx="1">
                  <c:v>43396</c:v>
                </c:pt>
                <c:pt idx="2">
                  <c:v>42531</c:v>
                </c:pt>
                <c:pt idx="3">
                  <c:v>41751</c:v>
                </c:pt>
                <c:pt idx="4">
                  <c:v>41008</c:v>
                </c:pt>
                <c:pt idx="5">
                  <c:v>40454</c:v>
                </c:pt>
                <c:pt idx="6">
                  <c:v>39826</c:v>
                </c:pt>
                <c:pt idx="7">
                  <c:v>38836</c:v>
                </c:pt>
                <c:pt idx="8">
                  <c:v>37914</c:v>
                </c:pt>
                <c:pt idx="9">
                  <c:v>37435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68-41BF-A6CC-949CA0729FEB}"/>
            </c:ext>
          </c:extLst>
        </c:ser>
        <c:ser>
          <c:idx val="1"/>
          <c:order val="1"/>
          <c:tx>
            <c:strRef>
              <c:f>'V1 Backend'!$P$5</c:f>
              <c:strCache>
                <c:ptCount val="1"/>
                <c:pt idx="0">
                  <c:v>Panevėžio r. sav.</c:v>
                </c:pt>
              </c:strCache>
            </c:strRef>
          </c:tx>
          <c:spPr>
            <a:ln w="28575" cap="rnd">
              <a:solidFill>
                <a:schemeClr val="accent3">
                  <a:shade val="53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'V1 Backend'!$Q$3:$Z$3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'V1 Backend'!$Q$5:$Z$5</c:f>
              <c:numCache>
                <c:formatCode>General</c:formatCode>
                <c:ptCount val="10"/>
                <c:pt idx="0">
                  <c:v>40377</c:v>
                </c:pt>
                <c:pt idx="1">
                  <c:v>39164</c:v>
                </c:pt>
                <c:pt idx="2">
                  <c:v>38392</c:v>
                </c:pt>
                <c:pt idx="3">
                  <c:v>37867</c:v>
                </c:pt>
                <c:pt idx="4">
                  <c:v>37488</c:v>
                </c:pt>
                <c:pt idx="5">
                  <c:v>37173</c:v>
                </c:pt>
                <c:pt idx="6">
                  <c:v>36705</c:v>
                </c:pt>
                <c:pt idx="7">
                  <c:v>36417</c:v>
                </c:pt>
                <c:pt idx="8">
                  <c:v>35734</c:v>
                </c:pt>
                <c:pt idx="9">
                  <c:v>35445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968-41BF-A6CC-949CA0729FEB}"/>
            </c:ext>
          </c:extLst>
        </c:ser>
        <c:ser>
          <c:idx val="2"/>
          <c:order val="2"/>
          <c:tx>
            <c:strRef>
              <c:f>'V1 Backend'!$P$6</c:f>
              <c:strCache>
                <c:ptCount val="1"/>
                <c:pt idx="0">
                  <c:v>Radviliškio r. sav.</c:v>
                </c:pt>
              </c:strCache>
            </c:strRef>
          </c:tx>
          <c:spPr>
            <a:ln w="28575" cap="rnd">
              <a:solidFill>
                <a:schemeClr val="accent3">
                  <a:shade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'V1 Backend'!$Q$3:$Z$3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'V1 Backend'!$Q$6:$Z$6</c:f>
              <c:numCache>
                <c:formatCode>General</c:formatCode>
                <c:ptCount val="10"/>
                <c:pt idx="0">
                  <c:v>44518</c:v>
                </c:pt>
                <c:pt idx="1">
                  <c:v>42606</c:v>
                </c:pt>
                <c:pt idx="2">
                  <c:v>41489</c:v>
                </c:pt>
                <c:pt idx="3">
                  <c:v>40567</c:v>
                </c:pt>
                <c:pt idx="4">
                  <c:v>39689</c:v>
                </c:pt>
                <c:pt idx="5">
                  <c:v>39043</c:v>
                </c:pt>
                <c:pt idx="6">
                  <c:v>38253</c:v>
                </c:pt>
                <c:pt idx="7">
                  <c:v>37112</c:v>
                </c:pt>
                <c:pt idx="8">
                  <c:v>36170</c:v>
                </c:pt>
                <c:pt idx="9">
                  <c:v>35520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968-41BF-A6CC-949CA0729FEB}"/>
            </c:ext>
          </c:extLst>
        </c:ser>
        <c:ser>
          <c:idx val="3"/>
          <c:order val="3"/>
          <c:tx>
            <c:strRef>
              <c:f>'V1 Backend'!$P$7</c:f>
              <c:strCache>
                <c:ptCount val="1"/>
                <c:pt idx="0">
                  <c:v>Vilkaviškio r. sav.</c:v>
                </c:pt>
              </c:strCache>
            </c:strRef>
          </c:tx>
          <c:spPr>
            <a:ln w="28575" cap="rnd">
              <a:solidFill>
                <a:schemeClr val="accent3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'V1 Backend'!$Q$3:$Z$3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'V1 Backend'!$Q$7:$Z$7</c:f>
              <c:numCache>
                <c:formatCode>General</c:formatCode>
                <c:ptCount val="10"/>
                <c:pt idx="0">
                  <c:v>44128</c:v>
                </c:pt>
                <c:pt idx="1">
                  <c:v>42710</c:v>
                </c:pt>
                <c:pt idx="2">
                  <c:v>41833</c:v>
                </c:pt>
                <c:pt idx="3">
                  <c:v>41055</c:v>
                </c:pt>
                <c:pt idx="4">
                  <c:v>40258</c:v>
                </c:pt>
                <c:pt idx="5">
                  <c:v>39465</c:v>
                </c:pt>
                <c:pt idx="6">
                  <c:v>38595</c:v>
                </c:pt>
                <c:pt idx="7">
                  <c:v>37473</c:v>
                </c:pt>
                <c:pt idx="8">
                  <c:v>36108</c:v>
                </c:pt>
                <c:pt idx="9">
                  <c:v>35316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968-41BF-A6CC-949CA0729FEB}"/>
            </c:ext>
          </c:extLst>
        </c:ser>
        <c:ser>
          <c:idx val="4"/>
          <c:order val="4"/>
          <c:tx>
            <c:strRef>
              <c:f>'V1 Backend'!$P$8</c:f>
              <c:strCache>
                <c:ptCount val="1"/>
                <c:pt idx="0">
                  <c:v>Ukmergės r. sav.</c:v>
                </c:pt>
              </c:strCache>
            </c:strRef>
          </c:tx>
          <c:spPr>
            <a:ln w="28575" cap="rnd">
              <a:solidFill>
                <a:schemeClr val="accent3">
                  <a:shade val="88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'V1 Backend'!$Q$3:$Z$3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'V1 Backend'!$Q$8:$Z$8</c:f>
              <c:numCache>
                <c:formatCode>General</c:formatCode>
                <c:ptCount val="10"/>
                <c:pt idx="0">
                  <c:v>42042</c:v>
                </c:pt>
                <c:pt idx="1">
                  <c:v>40270</c:v>
                </c:pt>
                <c:pt idx="2">
                  <c:v>39222</c:v>
                </c:pt>
                <c:pt idx="3">
                  <c:v>38355</c:v>
                </c:pt>
                <c:pt idx="4">
                  <c:v>37548</c:v>
                </c:pt>
                <c:pt idx="5">
                  <c:v>36919</c:v>
                </c:pt>
                <c:pt idx="6">
                  <c:v>36160</c:v>
                </c:pt>
                <c:pt idx="7">
                  <c:v>35265</c:v>
                </c:pt>
                <c:pt idx="8">
                  <c:v>34376</c:v>
                </c:pt>
                <c:pt idx="9">
                  <c:v>33928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968-41BF-A6CC-949CA0729FEB}"/>
            </c:ext>
          </c:extLst>
        </c:ser>
        <c:ser>
          <c:idx val="6"/>
          <c:order val="5"/>
          <c:tx>
            <c:strRef>
              <c:f>'V1 Backend'!$P$10</c:f>
              <c:strCache>
                <c:ptCount val="1"/>
                <c:pt idx="0">
                  <c:v>Trakų r. sav.</c:v>
                </c:pt>
              </c:strCache>
            </c:strRef>
          </c:tx>
          <c:spPr>
            <a:ln w="28575" cap="rnd">
              <a:solidFill>
                <a:schemeClr val="accent3">
                  <a:tint val="89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'V1 Backend'!$Q$3:$Z$3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'V1 Backend'!$Q$10:$Z$10</c:f>
              <c:numCache>
                <c:formatCode>General</c:formatCode>
                <c:ptCount val="10"/>
                <c:pt idx="0">
                  <c:v>35006</c:v>
                </c:pt>
                <c:pt idx="1">
                  <c:v>34453</c:v>
                </c:pt>
                <c:pt idx="2">
                  <c:v>34230</c:v>
                </c:pt>
                <c:pt idx="3">
                  <c:v>33899</c:v>
                </c:pt>
                <c:pt idx="4">
                  <c:v>33556</c:v>
                </c:pt>
                <c:pt idx="5">
                  <c:v>33437</c:v>
                </c:pt>
                <c:pt idx="6">
                  <c:v>33020</c:v>
                </c:pt>
                <c:pt idx="7">
                  <c:v>32701</c:v>
                </c:pt>
                <c:pt idx="8">
                  <c:v>32492</c:v>
                </c:pt>
                <c:pt idx="9">
                  <c:v>32558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968-41BF-A6CC-949CA0729FEB}"/>
            </c:ext>
          </c:extLst>
        </c:ser>
        <c:ser>
          <c:idx val="7"/>
          <c:order val="6"/>
          <c:tx>
            <c:strRef>
              <c:f>'V1 Backend'!$P$11</c:f>
              <c:strCache>
                <c:ptCount val="1"/>
                <c:pt idx="0">
                  <c:v>Raseinių r. sav.</c:v>
                </c:pt>
              </c:strCache>
            </c:strRef>
          </c:tx>
          <c:spPr>
            <a:ln w="28575" cap="rnd">
              <a:solidFill>
                <a:schemeClr val="accent3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'V1 Backend'!$Q$3:$Z$3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'V1 Backend'!$Q$11:$Z$11</c:f>
              <c:numCache>
                <c:formatCode>General</c:formatCode>
                <c:ptCount val="10"/>
                <c:pt idx="0">
                  <c:v>38852</c:v>
                </c:pt>
                <c:pt idx="1">
                  <c:v>37628</c:v>
                </c:pt>
                <c:pt idx="2">
                  <c:v>36846</c:v>
                </c:pt>
                <c:pt idx="3">
                  <c:v>36056</c:v>
                </c:pt>
                <c:pt idx="4">
                  <c:v>35489</c:v>
                </c:pt>
                <c:pt idx="5">
                  <c:v>35013</c:v>
                </c:pt>
                <c:pt idx="6">
                  <c:v>34294</c:v>
                </c:pt>
                <c:pt idx="7">
                  <c:v>33467</c:v>
                </c:pt>
                <c:pt idx="8">
                  <c:v>32510</c:v>
                </c:pt>
                <c:pt idx="9">
                  <c:v>31921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968-41BF-A6CC-949CA0729FEB}"/>
            </c:ext>
          </c:extLst>
        </c:ser>
        <c:ser>
          <c:idx val="8"/>
          <c:order val="7"/>
          <c:tx>
            <c:strRef>
              <c:f>'V1 Backend'!$P$12</c:f>
              <c:strCache>
                <c:ptCount val="1"/>
                <c:pt idx="0">
                  <c:v>Šalčininkų r. sav.</c:v>
                </c:pt>
              </c:strCache>
            </c:strRef>
          </c:tx>
          <c:spPr>
            <a:ln w="28575" cap="rnd">
              <a:solidFill>
                <a:schemeClr val="accent3">
                  <a:tint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'V1 Backend'!$Q$3:$Z$3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'V1 Backend'!$Q$12:$Z$12</c:f>
              <c:numCache>
                <c:formatCode>General</c:formatCode>
                <c:ptCount val="10"/>
                <c:pt idx="0">
                  <c:v>35357</c:v>
                </c:pt>
                <c:pt idx="1">
                  <c:v>34671</c:v>
                </c:pt>
                <c:pt idx="2">
                  <c:v>34175</c:v>
                </c:pt>
                <c:pt idx="3">
                  <c:v>33710</c:v>
                </c:pt>
                <c:pt idx="4">
                  <c:v>33172</c:v>
                </c:pt>
                <c:pt idx="5">
                  <c:v>32705</c:v>
                </c:pt>
                <c:pt idx="6">
                  <c:v>32305</c:v>
                </c:pt>
                <c:pt idx="7">
                  <c:v>31789</c:v>
                </c:pt>
                <c:pt idx="8">
                  <c:v>31265</c:v>
                </c:pt>
                <c:pt idx="9">
                  <c:v>31031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C968-41BF-A6CC-949CA0729FEB}"/>
            </c:ext>
          </c:extLst>
        </c:ser>
        <c:ser>
          <c:idx val="9"/>
          <c:order val="8"/>
          <c:tx>
            <c:strRef>
              <c:f>'V1 Backend'!$P$13</c:f>
              <c:strCache>
                <c:ptCount val="1"/>
                <c:pt idx="0">
                  <c:v>Kaišiadorių r. sav.</c:v>
                </c:pt>
              </c:strCache>
            </c:strRef>
          </c:tx>
          <c:spPr>
            <a:ln w="28575" cap="rnd">
              <a:solidFill>
                <a:schemeClr val="accent3">
                  <a:tint val="54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'V1 Backend'!$Q$3:$Z$3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'V1 Backend'!$Q$13:$Z$13</c:f>
              <c:numCache>
                <c:formatCode>General</c:formatCode>
                <c:ptCount val="10"/>
                <c:pt idx="0">
                  <c:v>34795</c:v>
                </c:pt>
                <c:pt idx="1">
                  <c:v>33920</c:v>
                </c:pt>
                <c:pt idx="2">
                  <c:v>33389</c:v>
                </c:pt>
                <c:pt idx="3">
                  <c:v>32922</c:v>
                </c:pt>
                <c:pt idx="4">
                  <c:v>32358</c:v>
                </c:pt>
                <c:pt idx="5">
                  <c:v>31915</c:v>
                </c:pt>
                <c:pt idx="6">
                  <c:v>31447</c:v>
                </c:pt>
                <c:pt idx="7">
                  <c:v>30836</c:v>
                </c:pt>
                <c:pt idx="8">
                  <c:v>30257</c:v>
                </c:pt>
                <c:pt idx="9">
                  <c:v>29904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C968-41BF-A6CC-949CA0729FEB}"/>
            </c:ext>
          </c:extLst>
        </c:ser>
        <c:ser>
          <c:idx val="10"/>
          <c:order val="9"/>
          <c:tx>
            <c:strRef>
              <c:f>'V1 Backend'!$P$14</c:f>
              <c:strCache>
                <c:ptCount val="1"/>
                <c:pt idx="0">
                  <c:v>Telšių r. sav.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'V1 Backend'!$Q$3:$Z$3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'V1 Backend'!$Q$14:$Z$14</c:f>
              <c:numCache>
                <c:formatCode>General</c:formatCode>
                <c:ptCount val="10"/>
                <c:pt idx="0">
                  <c:v>48655</c:v>
                </c:pt>
                <c:pt idx="1">
                  <c:v>47171</c:v>
                </c:pt>
                <c:pt idx="2">
                  <c:v>46273</c:v>
                </c:pt>
                <c:pt idx="3">
                  <c:v>45474</c:v>
                </c:pt>
                <c:pt idx="4">
                  <c:v>44610</c:v>
                </c:pt>
                <c:pt idx="5">
                  <c:v>43922</c:v>
                </c:pt>
                <c:pt idx="6">
                  <c:v>43059</c:v>
                </c:pt>
                <c:pt idx="7">
                  <c:v>41925</c:v>
                </c:pt>
                <c:pt idx="8">
                  <c:v>40682</c:v>
                </c:pt>
                <c:pt idx="9">
                  <c:v>39888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C968-41BF-A6CC-949CA0729FEB}"/>
            </c:ext>
          </c:extLst>
        </c:ser>
        <c:ser>
          <c:idx val="5"/>
          <c:order val="10"/>
          <c:tx>
            <c:strRef>
              <c:f>'V1 Backend'!$P$9</c:f>
              <c:strCache>
                <c:ptCount val="1"/>
                <c:pt idx="0">
                  <c:v>Plungės r. sav.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'V1 Backend'!$Q$3:$Z$3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'V1 Backend'!$Q$9:$Z$9</c:f>
              <c:numCache>
                <c:formatCode>General</c:formatCode>
                <c:ptCount val="10"/>
                <c:pt idx="0">
                  <c:v>39611</c:v>
                </c:pt>
                <c:pt idx="1">
                  <c:v>38275</c:v>
                </c:pt>
                <c:pt idx="2">
                  <c:v>37576</c:v>
                </c:pt>
                <c:pt idx="3">
                  <c:v>37082</c:v>
                </c:pt>
                <c:pt idx="4">
                  <c:v>36498</c:v>
                </c:pt>
                <c:pt idx="5">
                  <c:v>36052</c:v>
                </c:pt>
                <c:pt idx="6">
                  <c:v>35514</c:v>
                </c:pt>
                <c:pt idx="7">
                  <c:v>34737</c:v>
                </c:pt>
                <c:pt idx="8">
                  <c:v>33707</c:v>
                </c:pt>
                <c:pt idx="9">
                  <c:v>33284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968-41BF-A6CC-949CA0729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207104"/>
        <c:axId val="335205792"/>
      </c:lineChart>
      <c:catAx>
        <c:axId val="335207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t-LT"/>
                  <a:t>Metai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205792"/>
        <c:crosses val="autoZero"/>
        <c:auto val="1"/>
        <c:lblAlgn val="ctr"/>
        <c:lblOffset val="100"/>
        <c:noMultiLvlLbl val="0"/>
      </c:catAx>
      <c:valAx>
        <c:axId val="335205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207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strRef>
          <c:f>'V3 Backend'!$C$2</c:f>
          <c:strCache>
            <c:ptCount val="1"/>
            <c:pt idx="0">
              <c:v>Dviračių takų ilgis, km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1914260717410323E-2"/>
          <c:y val="0.10313659907128607"/>
          <c:w val="0.87753018372703417"/>
          <c:h val="0.57407153260948462"/>
        </c:manualLayout>
      </c:layout>
      <c:lineChart>
        <c:grouping val="standard"/>
        <c:varyColors val="0"/>
        <c:ser>
          <c:idx val="0"/>
          <c:order val="0"/>
          <c:tx>
            <c:strRef>
              <c:f>'V3 Backend'!$C$3</c:f>
              <c:strCache>
                <c:ptCount val="1"/>
                <c:pt idx="0">
                  <c:v>Utenos r. sav.</c:v>
                </c:pt>
              </c:strCache>
            </c:strRef>
          </c:tx>
          <c:spPr>
            <a:ln w="28575" cap="rnd">
              <a:solidFill>
                <a:schemeClr val="accent3">
                  <a:shade val="41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'V3 Backend'!$D$2:$M$2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'V3 Backend'!$D$3:$M$3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7.5</c:v>
                </c:pt>
                <c:pt idx="4">
                  <c:v>7.5</c:v>
                </c:pt>
                <c:pt idx="5">
                  <c:v>7.5</c:v>
                </c:pt>
                <c:pt idx="6">
                  <c:v>7.5</c:v>
                </c:pt>
                <c:pt idx="7">
                  <c:v>7.3</c:v>
                </c:pt>
                <c:pt idx="8">
                  <c:v>9.4</c:v>
                </c:pt>
                <c:pt idx="9">
                  <c:v>10.1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C9-49C2-AAF6-E1226542497D}"/>
            </c:ext>
          </c:extLst>
        </c:ser>
        <c:ser>
          <c:idx val="1"/>
          <c:order val="1"/>
          <c:tx>
            <c:strRef>
              <c:f>'V3 Backend'!$C$4</c:f>
              <c:strCache>
                <c:ptCount val="1"/>
                <c:pt idx="0">
                  <c:v>Panevėžio r. sav.</c:v>
                </c:pt>
              </c:strCache>
            </c:strRef>
          </c:tx>
          <c:spPr>
            <a:ln w="28575" cap="rnd">
              <a:solidFill>
                <a:schemeClr val="accent3">
                  <a:shade val="53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'V3 Backend'!$D$2:$M$2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'V3 Backend'!$D$4:$M$4</c:f>
              <c:numCache>
                <c:formatCode>General</c:formatCode>
                <c:ptCount val="10"/>
                <c:pt idx="0">
                  <c:v>0</c:v>
                </c:pt>
                <c:pt idx="1">
                  <c:v>6.3</c:v>
                </c:pt>
                <c:pt idx="2">
                  <c:v>6.3</c:v>
                </c:pt>
                <c:pt idx="3">
                  <c:v>6.3</c:v>
                </c:pt>
                <c:pt idx="4">
                  <c:v>6.5</c:v>
                </c:pt>
                <c:pt idx="5">
                  <c:v>2.2999999999999998</c:v>
                </c:pt>
                <c:pt idx="6">
                  <c:v>2.6</c:v>
                </c:pt>
                <c:pt idx="7">
                  <c:v>2.6</c:v>
                </c:pt>
                <c:pt idx="8">
                  <c:v>9.4</c:v>
                </c:pt>
                <c:pt idx="9">
                  <c:v>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C9-49C2-AAF6-E1226542497D}"/>
            </c:ext>
          </c:extLst>
        </c:ser>
        <c:ser>
          <c:idx val="2"/>
          <c:order val="2"/>
          <c:tx>
            <c:strRef>
              <c:f>'V3 Backend'!$C$5</c:f>
              <c:strCache>
                <c:ptCount val="1"/>
                <c:pt idx="0">
                  <c:v>Radviliškio r. sav.</c:v>
                </c:pt>
              </c:strCache>
            </c:strRef>
          </c:tx>
          <c:spPr>
            <a:ln w="28575" cap="rnd">
              <a:solidFill>
                <a:schemeClr val="accent3">
                  <a:shade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'V3 Backend'!$D$2:$M$2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'V3 Backend'!$D$5:$M$5</c:f>
              <c:numCache>
                <c:formatCode>General</c:formatCode>
                <c:ptCount val="10"/>
                <c:pt idx="0">
                  <c:v>0</c:v>
                </c:pt>
                <c:pt idx="1">
                  <c:v>6.6</c:v>
                </c:pt>
                <c:pt idx="2">
                  <c:v>6.6</c:v>
                </c:pt>
                <c:pt idx="3">
                  <c:v>6.6</c:v>
                </c:pt>
                <c:pt idx="4">
                  <c:v>6.6</c:v>
                </c:pt>
                <c:pt idx="5">
                  <c:v>6.6</c:v>
                </c:pt>
                <c:pt idx="6">
                  <c:v>6.6</c:v>
                </c:pt>
                <c:pt idx="7">
                  <c:v>6.6</c:v>
                </c:pt>
                <c:pt idx="8">
                  <c:v>6.6</c:v>
                </c:pt>
                <c:pt idx="9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C9-49C2-AAF6-E1226542497D}"/>
            </c:ext>
          </c:extLst>
        </c:ser>
        <c:ser>
          <c:idx val="3"/>
          <c:order val="3"/>
          <c:tx>
            <c:strRef>
              <c:f>'V3 Backend'!$C$6</c:f>
              <c:strCache>
                <c:ptCount val="1"/>
                <c:pt idx="0">
                  <c:v>Vilkaviškio r. sav.</c:v>
                </c:pt>
              </c:strCache>
            </c:strRef>
          </c:tx>
          <c:spPr>
            <a:ln w="28575" cap="rnd">
              <a:solidFill>
                <a:schemeClr val="accent3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'V3 Backend'!$D$2:$M$2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'V3 Backend'!$D$6:$M$6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C9-49C2-AAF6-E1226542497D}"/>
            </c:ext>
          </c:extLst>
        </c:ser>
        <c:ser>
          <c:idx val="4"/>
          <c:order val="4"/>
          <c:tx>
            <c:strRef>
              <c:f>'V3 Backend'!$C$7</c:f>
              <c:strCache>
                <c:ptCount val="1"/>
                <c:pt idx="0">
                  <c:v>Ukmergės r. sav.</c:v>
                </c:pt>
              </c:strCache>
            </c:strRef>
          </c:tx>
          <c:spPr>
            <a:ln w="28575" cap="rnd">
              <a:solidFill>
                <a:schemeClr val="accent3">
                  <a:shade val="88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'V3 Backend'!$D$2:$M$2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'V3 Backend'!$D$7:$M$7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5.0999999999999996</c:v>
                </c:pt>
                <c:pt idx="9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C9-49C2-AAF6-E1226542497D}"/>
            </c:ext>
          </c:extLst>
        </c:ser>
        <c:ser>
          <c:idx val="9"/>
          <c:order val="5"/>
          <c:tx>
            <c:strRef>
              <c:f>'V3 Backend'!$C$9</c:f>
              <c:strCache>
                <c:ptCount val="1"/>
                <c:pt idx="0">
                  <c:v>Trakų r. sav.</c:v>
                </c:pt>
              </c:strCache>
            </c:strRef>
          </c:tx>
          <c:spPr>
            <a:ln w="28575" cap="rnd">
              <a:solidFill>
                <a:schemeClr val="accent3">
                  <a:tint val="54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'V3 Backend'!$D$2:$M$2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'V3 Backend'!$D$9:$M$9</c:f>
              <c:numCache>
                <c:formatCode>General</c:formatCode>
                <c:ptCount val="10"/>
                <c:pt idx="0">
                  <c:v>0</c:v>
                </c:pt>
                <c:pt idx="1">
                  <c:v>1.4</c:v>
                </c:pt>
                <c:pt idx="2">
                  <c:v>1.4</c:v>
                </c:pt>
                <c:pt idx="3">
                  <c:v>2.5</c:v>
                </c:pt>
                <c:pt idx="4">
                  <c:v>3.7</c:v>
                </c:pt>
                <c:pt idx="5">
                  <c:v>3.7</c:v>
                </c:pt>
                <c:pt idx="6">
                  <c:v>3.7</c:v>
                </c:pt>
                <c:pt idx="7">
                  <c:v>7.2</c:v>
                </c:pt>
                <c:pt idx="8">
                  <c:v>8.6999999999999993</c:v>
                </c:pt>
                <c:pt idx="9">
                  <c:v>8.6999999999999993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AC9-49C2-AAF6-E1226542497D}"/>
            </c:ext>
          </c:extLst>
        </c:ser>
        <c:ser>
          <c:idx val="10"/>
          <c:order val="6"/>
          <c:tx>
            <c:strRef>
              <c:f>'V3 Backend'!$C$10</c:f>
              <c:strCache>
                <c:ptCount val="1"/>
                <c:pt idx="0">
                  <c:v>Raseinių r. sav.</c:v>
                </c:pt>
              </c:strCache>
            </c:strRef>
          </c:tx>
          <c:spPr>
            <a:ln w="28575" cap="rnd">
              <a:solidFill>
                <a:schemeClr val="accent3">
                  <a:tint val="42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'V3 Backend'!$D$2:$M$2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'V3 Backend'!$D$10:$M$10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6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1.4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AC9-49C2-AAF6-E1226542497D}"/>
            </c:ext>
          </c:extLst>
        </c:ser>
        <c:ser>
          <c:idx val="5"/>
          <c:order val="7"/>
          <c:tx>
            <c:strRef>
              <c:f>'V3 Backend'!$C$11</c:f>
              <c:strCache>
                <c:ptCount val="1"/>
                <c:pt idx="0">
                  <c:v>Šalčininkų r. sav.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'V3 Backend'!$D$2:$M$2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'V3 Backend'!$D$11:$M$11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AC9-49C2-AAF6-E1226542497D}"/>
            </c:ext>
          </c:extLst>
        </c:ser>
        <c:ser>
          <c:idx val="6"/>
          <c:order val="8"/>
          <c:tx>
            <c:strRef>
              <c:f>'V3 Backend'!$C$12</c:f>
              <c:strCache>
                <c:ptCount val="1"/>
                <c:pt idx="0">
                  <c:v>Kaišiadorių r. sav.</c:v>
                </c:pt>
              </c:strCache>
            </c:strRef>
          </c:tx>
          <c:spPr>
            <a:ln w="28575" cap="rnd">
              <a:solidFill>
                <a:schemeClr val="accent3">
                  <a:tint val="89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'V3 Backend'!$D$2:$M$2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'V3 Backend'!$D$12:$M$12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AC9-49C2-AAF6-E1226542497D}"/>
            </c:ext>
          </c:extLst>
        </c:ser>
        <c:ser>
          <c:idx val="7"/>
          <c:order val="9"/>
          <c:tx>
            <c:strRef>
              <c:f>'V3 Backend'!$C$13</c:f>
              <c:strCache>
                <c:ptCount val="1"/>
                <c:pt idx="0">
                  <c:v>Telšių r. sav.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'V3 Backend'!$D$2:$M$2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'V3 Backend'!$D$13:$M$13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1.2</c:v>
                </c:pt>
                <c:pt idx="3">
                  <c:v>3.2</c:v>
                </c:pt>
                <c:pt idx="4">
                  <c:v>3.2</c:v>
                </c:pt>
                <c:pt idx="5">
                  <c:v>3.2</c:v>
                </c:pt>
                <c:pt idx="6">
                  <c:v>3.2</c:v>
                </c:pt>
                <c:pt idx="7">
                  <c:v>3.2</c:v>
                </c:pt>
                <c:pt idx="8">
                  <c:v>3.2</c:v>
                </c:pt>
                <c:pt idx="9">
                  <c:v>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AC9-49C2-AAF6-E1226542497D}"/>
            </c:ext>
          </c:extLst>
        </c:ser>
        <c:ser>
          <c:idx val="8"/>
          <c:order val="10"/>
          <c:tx>
            <c:strRef>
              <c:f>'V3 Backend'!$C$8</c:f>
              <c:strCache>
                <c:ptCount val="1"/>
                <c:pt idx="0">
                  <c:v>Plungės r. sav.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'V3 Backend'!$D$2:$M$2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'V3 Backend'!$D$8:$M$8</c:f>
              <c:numCache>
                <c:formatCode>General</c:formatCode>
                <c:ptCount val="10"/>
                <c:pt idx="0">
                  <c:v>5.8</c:v>
                </c:pt>
                <c:pt idx="1">
                  <c:v>5.8</c:v>
                </c:pt>
                <c:pt idx="2">
                  <c:v>16.100000000000001</c:v>
                </c:pt>
                <c:pt idx="3">
                  <c:v>16.100000000000001</c:v>
                </c:pt>
                <c:pt idx="4">
                  <c:v>19.100000000000001</c:v>
                </c:pt>
                <c:pt idx="5">
                  <c:v>25.7</c:v>
                </c:pt>
                <c:pt idx="6">
                  <c:v>28.4</c:v>
                </c:pt>
                <c:pt idx="7">
                  <c:v>28.4</c:v>
                </c:pt>
                <c:pt idx="8">
                  <c:v>28.4</c:v>
                </c:pt>
                <c:pt idx="9">
                  <c:v>28.4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AC9-49C2-AAF6-E12265424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207104"/>
        <c:axId val="335205792"/>
      </c:lineChart>
      <c:catAx>
        <c:axId val="335207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Metai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205792"/>
        <c:crosses val="autoZero"/>
        <c:auto val="1"/>
        <c:lblAlgn val="ctr"/>
        <c:lblOffset val="100"/>
        <c:noMultiLvlLbl val="0"/>
      </c:catAx>
      <c:valAx>
        <c:axId val="335205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207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'V3 Backend'!$C$2</c:f>
          <c:strCache>
            <c:ptCount val="1"/>
            <c:pt idx="0">
              <c:v>Dviračių takų ilgis, km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'V3 Backend'!$C$8</c:f>
              <c:strCache>
                <c:ptCount val="1"/>
                <c:pt idx="0">
                  <c:v>Plungės r. sav.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'V3 Backend'!$D$2:$M$2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'V3 Backend'!$D$8:$M$8</c:f>
              <c:numCache>
                <c:formatCode>General</c:formatCode>
                <c:ptCount val="10"/>
                <c:pt idx="0">
                  <c:v>5.8</c:v>
                </c:pt>
                <c:pt idx="1">
                  <c:v>5.8</c:v>
                </c:pt>
                <c:pt idx="2">
                  <c:v>16.100000000000001</c:v>
                </c:pt>
                <c:pt idx="3">
                  <c:v>16.100000000000001</c:v>
                </c:pt>
                <c:pt idx="4">
                  <c:v>19.100000000000001</c:v>
                </c:pt>
                <c:pt idx="5">
                  <c:v>25.7</c:v>
                </c:pt>
                <c:pt idx="6">
                  <c:v>28.4</c:v>
                </c:pt>
                <c:pt idx="7">
                  <c:v>28.4</c:v>
                </c:pt>
                <c:pt idx="8">
                  <c:v>28.4</c:v>
                </c:pt>
                <c:pt idx="9">
                  <c:v>28.4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F2-4937-8B87-B37E2BD7E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892560"/>
        <c:axId val="729893216"/>
      </c:barChart>
      <c:catAx>
        <c:axId val="729892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t-LT"/>
                  <a:t>Metai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9893216"/>
        <c:crosses val="autoZero"/>
        <c:auto val="1"/>
        <c:lblAlgn val="ctr"/>
        <c:lblOffset val="100"/>
        <c:noMultiLvlLbl val="0"/>
      </c:catAx>
      <c:valAx>
        <c:axId val="729893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9892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'V1 Backend'!$AD$3</c:f>
          <c:strCache>
            <c:ptCount val="1"/>
            <c:pt idx="0">
              <c:v>Gyventojų skaičius, vnt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'V1 Backend'!$AD$4</c:f>
              <c:strCache>
                <c:ptCount val="1"/>
                <c:pt idx="0">
                  <c:v>Plungės r. sav.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'V1 Backend'!$AE$3:$AN$3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'V1 Backend'!$AE$4:$AN$4</c:f>
              <c:numCache>
                <c:formatCode>General</c:formatCode>
                <c:ptCount val="10"/>
                <c:pt idx="0">
                  <c:v>39611</c:v>
                </c:pt>
                <c:pt idx="1">
                  <c:v>38275</c:v>
                </c:pt>
                <c:pt idx="2">
                  <c:v>37576</c:v>
                </c:pt>
                <c:pt idx="3">
                  <c:v>37082</c:v>
                </c:pt>
                <c:pt idx="4">
                  <c:v>36498</c:v>
                </c:pt>
                <c:pt idx="5">
                  <c:v>36052</c:v>
                </c:pt>
                <c:pt idx="6">
                  <c:v>35514</c:v>
                </c:pt>
                <c:pt idx="7">
                  <c:v>34737</c:v>
                </c:pt>
                <c:pt idx="8">
                  <c:v>33707</c:v>
                </c:pt>
                <c:pt idx="9">
                  <c:v>33284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AE-4230-BBBC-009CAB661395}"/>
            </c:ext>
          </c:extLst>
        </c:ser>
        <c:ser>
          <c:idx val="0"/>
          <c:order val="1"/>
          <c:tx>
            <c:strRef>
              <c:f>'V1 Backend'!$AD$5</c:f>
              <c:strCache>
                <c:ptCount val="1"/>
                <c:pt idx="0">
                  <c:v>Lietuvos respublika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'V1 Backend'!$AE$3:$AN$3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'V1 Backend'!$AE$5:$AN$5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AE-4230-BBBC-009CAB661395}"/>
            </c:ext>
          </c:extLst>
        </c:ser>
        <c:ser>
          <c:idx val="3"/>
          <c:order val="2"/>
          <c:tx>
            <c:strRef>
              <c:f>'V1 Backend'!$AD$6</c:f>
              <c:strCache>
                <c:ptCount val="1"/>
                <c:pt idx="0">
                  <c:v>Telšių apskritis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'V1 Backend'!$AE$3:$AN$3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'V1 Backend'!$AE$6:$AN$6</c:f>
              <c:numCache>
                <c:formatCode>General</c:formatCode>
                <c:ptCount val="10"/>
                <c:pt idx="0">
                  <c:v>157718</c:v>
                </c:pt>
                <c:pt idx="1">
                  <c:v>152594</c:v>
                </c:pt>
                <c:pt idx="2">
                  <c:v>149843</c:v>
                </c:pt>
                <c:pt idx="3">
                  <c:v>147728</c:v>
                </c:pt>
                <c:pt idx="4">
                  <c:v>145482</c:v>
                </c:pt>
                <c:pt idx="5">
                  <c:v>143511</c:v>
                </c:pt>
                <c:pt idx="6">
                  <c:v>141293</c:v>
                </c:pt>
                <c:pt idx="7">
                  <c:v>137769</c:v>
                </c:pt>
                <c:pt idx="8">
                  <c:v>134139</c:v>
                </c:pt>
                <c:pt idx="9">
                  <c:v>132082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FB-47E1-B67D-C64B8C3B7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4632096"/>
        <c:axId val="794632424"/>
      </c:lineChart>
      <c:catAx>
        <c:axId val="794632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t-LT"/>
                  <a:t>Metai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4632424"/>
        <c:crosses val="autoZero"/>
        <c:auto val="1"/>
        <c:lblAlgn val="ctr"/>
        <c:lblOffset val="100"/>
        <c:noMultiLvlLbl val="0"/>
      </c:catAx>
      <c:valAx>
        <c:axId val="794632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463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'V1 Backend'!$A$16</c:f>
              <c:strCache>
                <c:ptCount val="1"/>
                <c:pt idx="0">
                  <c:v>Gyventojų skaičius, vnt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'V1 Backend'!$B$15:$K$15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'V1 Backend'!$B$16:$K$16</c:f>
              <c:numCache>
                <c:formatCode>General</c:formatCode>
                <c:ptCount val="10"/>
                <c:pt idx="0">
                  <c:v>39611</c:v>
                </c:pt>
                <c:pt idx="1">
                  <c:v>38275</c:v>
                </c:pt>
                <c:pt idx="2">
                  <c:v>37576</c:v>
                </c:pt>
                <c:pt idx="3">
                  <c:v>37082</c:v>
                </c:pt>
                <c:pt idx="4">
                  <c:v>36498</c:v>
                </c:pt>
                <c:pt idx="5">
                  <c:v>36052</c:v>
                </c:pt>
                <c:pt idx="6">
                  <c:v>35514</c:v>
                </c:pt>
                <c:pt idx="7">
                  <c:v>34737</c:v>
                </c:pt>
                <c:pt idx="8">
                  <c:v>33707</c:v>
                </c:pt>
                <c:pt idx="9">
                  <c:v>33284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70-4E30-83F5-89936A791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1783312"/>
        <c:axId val="791783640"/>
      </c:barChart>
      <c:catAx>
        <c:axId val="791783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Metai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1783640"/>
        <c:crosses val="autoZero"/>
        <c:auto val="1"/>
        <c:lblAlgn val="ctr"/>
        <c:lblOffset val="100"/>
        <c:noMultiLvlLbl val="0"/>
      </c:catAx>
      <c:valAx>
        <c:axId val="791783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1783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strRef>
          <c:f>'V1 Backend'!$AR$3</c:f>
          <c:strCache>
            <c:ptCount val="1"/>
            <c:pt idx="0">
              <c:v>Mokinių skaičius, vnt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'V1 Backend'!$AR$4</c:f>
              <c:strCache>
                <c:ptCount val="1"/>
                <c:pt idx="0">
                  <c:v>Utenos r. sav.</c:v>
                </c:pt>
              </c:strCache>
            </c:strRef>
          </c:tx>
          <c:spPr>
            <a:ln w="28575" cap="rnd">
              <a:solidFill>
                <a:schemeClr val="accent3">
                  <a:shade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'V1 Backend'!$AS$3:$AV$3</c:f>
              <c:strCache>
                <c:ptCount val="4"/>
                <c:pt idx="0">
                  <c:v>2014-2015</c:v>
                </c:pt>
                <c:pt idx="1">
                  <c:v>2015-2016</c:v>
                </c:pt>
                <c:pt idx="2">
                  <c:v>2016-2017</c:v>
                </c:pt>
                <c:pt idx="3">
                  <c:v>2017-2018</c:v>
                </c:pt>
              </c:strCache>
            </c:strRef>
          </c:cat>
          <c:val>
            <c:numRef>
              <c:f>'V1 Backend'!$AS$4:$AV$4</c:f>
              <c:numCache>
                <c:formatCode>General</c:formatCode>
                <c:ptCount val="4"/>
                <c:pt idx="0">
                  <c:v>4452</c:v>
                </c:pt>
                <c:pt idx="1">
                  <c:v>4258</c:v>
                </c:pt>
                <c:pt idx="2">
                  <c:v>4068</c:v>
                </c:pt>
                <c:pt idx="3">
                  <c:v>3930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C0-438F-B7EC-B5F11C6056BE}"/>
            </c:ext>
          </c:extLst>
        </c:ser>
        <c:ser>
          <c:idx val="1"/>
          <c:order val="1"/>
          <c:tx>
            <c:strRef>
              <c:f>'V1 Backend'!$AR$5</c:f>
              <c:strCache>
                <c:ptCount val="1"/>
                <c:pt idx="0">
                  <c:v>Panevėžio r. sav.</c:v>
                </c:pt>
              </c:strCache>
            </c:strRef>
          </c:tx>
          <c:spPr>
            <a:ln w="28575" cap="rnd">
              <a:solidFill>
                <a:schemeClr val="accent3">
                  <a:shade val="51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'V1 Backend'!$AS$3:$AV$3</c:f>
              <c:strCache>
                <c:ptCount val="4"/>
                <c:pt idx="0">
                  <c:v>2014-2015</c:v>
                </c:pt>
                <c:pt idx="1">
                  <c:v>2015-2016</c:v>
                </c:pt>
                <c:pt idx="2">
                  <c:v>2016-2017</c:v>
                </c:pt>
                <c:pt idx="3">
                  <c:v>2017-2018</c:v>
                </c:pt>
              </c:strCache>
            </c:strRef>
          </c:cat>
          <c:val>
            <c:numRef>
              <c:f>'V1 Backend'!$AS$5:$AV$5</c:f>
              <c:numCache>
                <c:formatCode>General</c:formatCode>
                <c:ptCount val="4"/>
                <c:pt idx="0">
                  <c:v>3339</c:v>
                </c:pt>
                <c:pt idx="1">
                  <c:v>3219</c:v>
                </c:pt>
                <c:pt idx="2">
                  <c:v>3154</c:v>
                </c:pt>
                <c:pt idx="3">
                  <c:v>3043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C0-438F-B7EC-B5F11C6056BE}"/>
            </c:ext>
          </c:extLst>
        </c:ser>
        <c:ser>
          <c:idx val="2"/>
          <c:order val="2"/>
          <c:tx>
            <c:strRef>
              <c:f>'V1 Backend'!$AR$6</c:f>
              <c:strCache>
                <c:ptCount val="1"/>
                <c:pt idx="0">
                  <c:v>Radviliškio r. sav.</c:v>
                </c:pt>
              </c:strCache>
            </c:strRef>
          </c:tx>
          <c:spPr>
            <a:ln w="28575" cap="rnd">
              <a:solidFill>
                <a:schemeClr val="accent3">
                  <a:shade val="62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'V1 Backend'!$AS$3:$AV$3</c:f>
              <c:strCache>
                <c:ptCount val="4"/>
                <c:pt idx="0">
                  <c:v>2014-2015</c:v>
                </c:pt>
                <c:pt idx="1">
                  <c:v>2015-2016</c:v>
                </c:pt>
                <c:pt idx="2">
                  <c:v>2016-2017</c:v>
                </c:pt>
                <c:pt idx="3">
                  <c:v>2017-2018</c:v>
                </c:pt>
              </c:strCache>
            </c:strRef>
          </c:cat>
          <c:val>
            <c:numRef>
              <c:f>'V1 Backend'!$AS$6:$AV$6</c:f>
              <c:numCache>
                <c:formatCode>General</c:formatCode>
                <c:ptCount val="4"/>
                <c:pt idx="0">
                  <c:v>4956</c:v>
                </c:pt>
                <c:pt idx="1">
                  <c:v>4720</c:v>
                </c:pt>
                <c:pt idx="2">
                  <c:v>4466</c:v>
                </c:pt>
                <c:pt idx="3">
                  <c:v>4231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C0-438F-B7EC-B5F11C6056BE}"/>
            </c:ext>
          </c:extLst>
        </c:ser>
        <c:ser>
          <c:idx val="3"/>
          <c:order val="3"/>
          <c:tx>
            <c:strRef>
              <c:f>'V1 Backend'!$AR$7</c:f>
              <c:strCache>
                <c:ptCount val="1"/>
                <c:pt idx="0">
                  <c:v>Vilkaviškio r. sav.</c:v>
                </c:pt>
              </c:strCache>
            </c:strRef>
          </c:tx>
          <c:spPr>
            <a:ln w="28575" cap="rnd">
              <a:solidFill>
                <a:schemeClr val="accent3">
                  <a:shade val="73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'V1 Backend'!$AS$3:$AV$3</c:f>
              <c:strCache>
                <c:ptCount val="4"/>
                <c:pt idx="0">
                  <c:v>2014-2015</c:v>
                </c:pt>
                <c:pt idx="1">
                  <c:v>2015-2016</c:v>
                </c:pt>
                <c:pt idx="2">
                  <c:v>2016-2017</c:v>
                </c:pt>
                <c:pt idx="3">
                  <c:v>2017-2018</c:v>
                </c:pt>
              </c:strCache>
            </c:strRef>
          </c:cat>
          <c:val>
            <c:numRef>
              <c:f>'V1 Backend'!$AS$7:$AV$7</c:f>
              <c:numCache>
                <c:formatCode>General</c:formatCode>
                <c:ptCount val="4"/>
                <c:pt idx="0">
                  <c:v>5337</c:v>
                </c:pt>
                <c:pt idx="1">
                  <c:v>5013</c:v>
                </c:pt>
                <c:pt idx="2">
                  <c:v>4771</c:v>
                </c:pt>
                <c:pt idx="3">
                  <c:v>4539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C0-438F-B7EC-B5F11C6056BE}"/>
            </c:ext>
          </c:extLst>
        </c:ser>
        <c:ser>
          <c:idx val="4"/>
          <c:order val="4"/>
          <c:tx>
            <c:strRef>
              <c:f>'V1 Backend'!$AR$8</c:f>
              <c:strCache>
                <c:ptCount val="1"/>
                <c:pt idx="0">
                  <c:v>Ukmergės r. sav.</c:v>
                </c:pt>
              </c:strCache>
            </c:strRef>
          </c:tx>
          <c:spPr>
            <a:ln w="28575" cap="rnd">
              <a:solidFill>
                <a:schemeClr val="accent3">
                  <a:shade val="83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'V1 Backend'!$AS$3:$AV$3</c:f>
              <c:strCache>
                <c:ptCount val="4"/>
                <c:pt idx="0">
                  <c:v>2014-2015</c:v>
                </c:pt>
                <c:pt idx="1">
                  <c:v>2015-2016</c:v>
                </c:pt>
                <c:pt idx="2">
                  <c:v>2016-2017</c:v>
                </c:pt>
                <c:pt idx="3">
                  <c:v>2017-2018</c:v>
                </c:pt>
              </c:strCache>
            </c:strRef>
          </c:cat>
          <c:val>
            <c:numRef>
              <c:f>'V1 Backend'!$AS$8:$AV$8</c:f>
              <c:numCache>
                <c:formatCode>General</c:formatCode>
                <c:ptCount val="4"/>
                <c:pt idx="0">
                  <c:v>4066</c:v>
                </c:pt>
                <c:pt idx="1">
                  <c:v>3723</c:v>
                </c:pt>
                <c:pt idx="2">
                  <c:v>3815</c:v>
                </c:pt>
                <c:pt idx="3">
                  <c:v>3655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7C0-438F-B7EC-B5F11C6056BE}"/>
            </c:ext>
          </c:extLst>
        </c:ser>
        <c:ser>
          <c:idx val="6"/>
          <c:order val="5"/>
          <c:tx>
            <c:strRef>
              <c:f>'V1 Backend'!$AR$10</c:f>
              <c:strCache>
                <c:ptCount val="1"/>
                <c:pt idx="0">
                  <c:v>Trakų r. sav.</c:v>
                </c:pt>
              </c:strCache>
            </c:strRef>
          </c:tx>
          <c:spPr>
            <a:ln w="28575" cap="rnd">
              <a:solidFill>
                <a:schemeClr val="accent3">
                  <a:tint val="9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'V1 Backend'!$AS$3:$AV$3</c:f>
              <c:strCache>
                <c:ptCount val="4"/>
                <c:pt idx="0">
                  <c:v>2014-2015</c:v>
                </c:pt>
                <c:pt idx="1">
                  <c:v>2015-2016</c:v>
                </c:pt>
                <c:pt idx="2">
                  <c:v>2016-2017</c:v>
                </c:pt>
                <c:pt idx="3">
                  <c:v>2017-2018</c:v>
                </c:pt>
              </c:strCache>
            </c:strRef>
          </c:cat>
          <c:val>
            <c:numRef>
              <c:f>'V1 Backend'!$AS$10:$AV$10</c:f>
              <c:numCache>
                <c:formatCode>General</c:formatCode>
                <c:ptCount val="4"/>
                <c:pt idx="0">
                  <c:v>3906</c:v>
                </c:pt>
                <c:pt idx="1">
                  <c:v>3723</c:v>
                </c:pt>
                <c:pt idx="2">
                  <c:v>3683</c:v>
                </c:pt>
                <c:pt idx="3">
                  <c:v>3651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7C0-438F-B7EC-B5F11C6056BE}"/>
            </c:ext>
          </c:extLst>
        </c:ser>
        <c:ser>
          <c:idx val="7"/>
          <c:order val="6"/>
          <c:tx>
            <c:strRef>
              <c:f>'V1 Backend'!$AR$11</c:f>
              <c:strCache>
                <c:ptCount val="1"/>
                <c:pt idx="0">
                  <c:v>Raseinių r. sav.</c:v>
                </c:pt>
              </c:strCache>
            </c:strRef>
          </c:tx>
          <c:spPr>
            <a:ln w="28575" cap="rnd">
              <a:solidFill>
                <a:schemeClr val="accent3">
                  <a:tint val="84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'V1 Backend'!$AS$3:$AV$3</c:f>
              <c:strCache>
                <c:ptCount val="4"/>
                <c:pt idx="0">
                  <c:v>2014-2015</c:v>
                </c:pt>
                <c:pt idx="1">
                  <c:v>2015-2016</c:v>
                </c:pt>
                <c:pt idx="2">
                  <c:v>2016-2017</c:v>
                </c:pt>
                <c:pt idx="3">
                  <c:v>2017-2018</c:v>
                </c:pt>
              </c:strCache>
            </c:strRef>
          </c:cat>
          <c:val>
            <c:numRef>
              <c:f>'V1 Backend'!$AS$11:$AV$11</c:f>
              <c:numCache>
                <c:formatCode>General</c:formatCode>
                <c:ptCount val="4"/>
                <c:pt idx="0">
                  <c:v>4150</c:v>
                </c:pt>
                <c:pt idx="1">
                  <c:v>3935</c:v>
                </c:pt>
                <c:pt idx="2">
                  <c:v>3738</c:v>
                </c:pt>
                <c:pt idx="3">
                  <c:v>3588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7C0-438F-B7EC-B5F11C6056BE}"/>
            </c:ext>
          </c:extLst>
        </c:ser>
        <c:ser>
          <c:idx val="8"/>
          <c:order val="7"/>
          <c:tx>
            <c:strRef>
              <c:f>'V1 Backend'!$AR$12</c:f>
              <c:strCache>
                <c:ptCount val="1"/>
                <c:pt idx="0">
                  <c:v>Šalčininkų r. sav.</c:v>
                </c:pt>
              </c:strCache>
            </c:strRef>
          </c:tx>
          <c:spPr>
            <a:ln w="28575" cap="rnd">
              <a:solidFill>
                <a:schemeClr val="accent3">
                  <a:tint val="74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'V1 Backend'!$AS$3:$AV$3</c:f>
              <c:strCache>
                <c:ptCount val="4"/>
                <c:pt idx="0">
                  <c:v>2014-2015</c:v>
                </c:pt>
                <c:pt idx="1">
                  <c:v>2015-2016</c:v>
                </c:pt>
                <c:pt idx="2">
                  <c:v>2016-2017</c:v>
                </c:pt>
                <c:pt idx="3">
                  <c:v>2017-2018</c:v>
                </c:pt>
              </c:strCache>
            </c:strRef>
          </c:cat>
          <c:val>
            <c:numRef>
              <c:f>'V1 Backend'!$AS$12:$AV$12</c:f>
              <c:numCache>
                <c:formatCode>General</c:formatCode>
                <c:ptCount val="4"/>
                <c:pt idx="0">
                  <c:v>3284</c:v>
                </c:pt>
                <c:pt idx="1">
                  <c:v>3208</c:v>
                </c:pt>
                <c:pt idx="2">
                  <c:v>3121</c:v>
                </c:pt>
                <c:pt idx="3">
                  <c:v>3066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7C0-438F-B7EC-B5F11C6056BE}"/>
            </c:ext>
          </c:extLst>
        </c:ser>
        <c:ser>
          <c:idx val="9"/>
          <c:order val="8"/>
          <c:tx>
            <c:strRef>
              <c:f>'V1 Backend'!$AR$13</c:f>
              <c:strCache>
                <c:ptCount val="1"/>
                <c:pt idx="0">
                  <c:v>Kaišiadorių r. sav.</c:v>
                </c:pt>
              </c:strCache>
            </c:strRef>
          </c:tx>
          <c:spPr>
            <a:ln w="28575" cap="rnd">
              <a:solidFill>
                <a:schemeClr val="accent3">
                  <a:tint val="63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'V1 Backend'!$AS$3:$AV$3</c:f>
              <c:strCache>
                <c:ptCount val="4"/>
                <c:pt idx="0">
                  <c:v>2014-2015</c:v>
                </c:pt>
                <c:pt idx="1">
                  <c:v>2015-2016</c:v>
                </c:pt>
                <c:pt idx="2">
                  <c:v>2016-2017</c:v>
                </c:pt>
                <c:pt idx="3">
                  <c:v>2017-2018</c:v>
                </c:pt>
              </c:strCache>
            </c:strRef>
          </c:cat>
          <c:val>
            <c:numRef>
              <c:f>'V1 Backend'!$AS$13:$AV$13</c:f>
              <c:numCache>
                <c:formatCode>General</c:formatCode>
                <c:ptCount val="4"/>
                <c:pt idx="0">
                  <c:v>3950</c:v>
                </c:pt>
                <c:pt idx="1">
                  <c:v>3789</c:v>
                </c:pt>
                <c:pt idx="2">
                  <c:v>3674</c:v>
                </c:pt>
                <c:pt idx="3">
                  <c:v>3629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7C0-438F-B7EC-B5F11C6056BE}"/>
            </c:ext>
          </c:extLst>
        </c:ser>
        <c:ser>
          <c:idx val="10"/>
          <c:order val="9"/>
          <c:tx>
            <c:strRef>
              <c:f>'V1 Backend'!$AR$14</c:f>
              <c:strCache>
                <c:ptCount val="1"/>
                <c:pt idx="0">
                  <c:v>Telšių r. sav.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'V1 Backend'!$AS$3:$AV$3</c:f>
              <c:strCache>
                <c:ptCount val="4"/>
                <c:pt idx="0">
                  <c:v>2014-2015</c:v>
                </c:pt>
                <c:pt idx="1">
                  <c:v>2015-2016</c:v>
                </c:pt>
                <c:pt idx="2">
                  <c:v>2016-2017</c:v>
                </c:pt>
                <c:pt idx="3">
                  <c:v>2017-2018</c:v>
                </c:pt>
              </c:strCache>
            </c:strRef>
          </c:cat>
          <c:val>
            <c:numRef>
              <c:f>'V1 Backend'!$AS$14:$AV$14</c:f>
              <c:numCache>
                <c:formatCode>General</c:formatCode>
                <c:ptCount val="4"/>
                <c:pt idx="0">
                  <c:v>5477</c:v>
                </c:pt>
                <c:pt idx="1">
                  <c:v>5232</c:v>
                </c:pt>
                <c:pt idx="2">
                  <c:v>5027</c:v>
                </c:pt>
                <c:pt idx="3">
                  <c:v>4811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7C0-438F-B7EC-B5F11C6056BE}"/>
            </c:ext>
          </c:extLst>
        </c:ser>
        <c:ser>
          <c:idx val="11"/>
          <c:order val="10"/>
          <c:tx>
            <c:strRef>
              <c:f>'V1 Backend'!$AR$15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'V1 Backend'!$AS$3:$AV$3</c:f>
              <c:strCache>
                <c:ptCount val="4"/>
                <c:pt idx="0">
                  <c:v>2014-2015</c:v>
                </c:pt>
                <c:pt idx="1">
                  <c:v>2015-2016</c:v>
                </c:pt>
                <c:pt idx="2">
                  <c:v>2016-2017</c:v>
                </c:pt>
                <c:pt idx="3">
                  <c:v>2017-2018</c:v>
                </c:pt>
              </c:strCache>
            </c:strRef>
          </c:cat>
          <c:val>
            <c:numRef>
              <c:f>'V1 Backend'!$AS$15:$AV$15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7C0-438F-B7EC-B5F11C6056BE}"/>
            </c:ext>
          </c:extLst>
        </c:ser>
        <c:ser>
          <c:idx val="5"/>
          <c:order val="11"/>
          <c:tx>
            <c:strRef>
              <c:f>'V1 Backend'!$AR$9</c:f>
              <c:strCache>
                <c:ptCount val="1"/>
                <c:pt idx="0">
                  <c:v>Plungės r. sav.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'V1 Backend'!$AS$3:$AV$3</c:f>
              <c:strCache>
                <c:ptCount val="4"/>
                <c:pt idx="0">
                  <c:v>2014-2015</c:v>
                </c:pt>
                <c:pt idx="1">
                  <c:v>2015-2016</c:v>
                </c:pt>
                <c:pt idx="2">
                  <c:v>2016-2017</c:v>
                </c:pt>
                <c:pt idx="3">
                  <c:v>2017-2018</c:v>
                </c:pt>
              </c:strCache>
            </c:strRef>
          </c:cat>
          <c:val>
            <c:numRef>
              <c:f>'V1 Backend'!$AS$9:$AV$9</c:f>
              <c:numCache>
                <c:formatCode>General</c:formatCode>
                <c:ptCount val="4"/>
                <c:pt idx="0">
                  <c:v>4644</c:v>
                </c:pt>
                <c:pt idx="1">
                  <c:v>4463</c:v>
                </c:pt>
                <c:pt idx="2">
                  <c:v>4280</c:v>
                </c:pt>
                <c:pt idx="3">
                  <c:v>4107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7C0-438F-B7EC-B5F11C605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8058552"/>
        <c:axId val="558059864"/>
      </c:lineChart>
      <c:catAx>
        <c:axId val="558058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Mokslo</a:t>
                </a:r>
                <a:r>
                  <a:rPr lang="en-US" baseline="0"/>
                  <a:t> metai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059864"/>
        <c:crosses val="autoZero"/>
        <c:auto val="1"/>
        <c:lblAlgn val="ctr"/>
        <c:lblOffset val="100"/>
        <c:noMultiLvlLbl val="0"/>
      </c:catAx>
      <c:valAx>
        <c:axId val="558059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058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strRef>
          <c:f>'V1 Backend'!$BC$3</c:f>
          <c:strCache>
            <c:ptCount val="1"/>
            <c:pt idx="0">
              <c:v>Pedagoginių darbuotojų skaičius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'V1 Backend'!$BC$4</c:f>
              <c:strCache>
                <c:ptCount val="1"/>
                <c:pt idx="0">
                  <c:v>Utenos r. sav.</c:v>
                </c:pt>
              </c:strCache>
            </c:strRef>
          </c:tx>
          <c:spPr>
            <a:ln w="28575" cap="rnd">
              <a:solidFill>
                <a:schemeClr val="accent3">
                  <a:shade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'V1 Backend'!$BD$3:$BG$3</c:f>
              <c:strCache>
                <c:ptCount val="4"/>
                <c:pt idx="0">
                  <c:v>2014-2015</c:v>
                </c:pt>
                <c:pt idx="1">
                  <c:v>2015-2016</c:v>
                </c:pt>
                <c:pt idx="2">
                  <c:v>2016-2017</c:v>
                </c:pt>
                <c:pt idx="3">
                  <c:v>2017-2018</c:v>
                </c:pt>
              </c:strCache>
            </c:strRef>
          </c:cat>
          <c:val>
            <c:numRef>
              <c:f>'V1 Backend'!$BD$4:$BG$4</c:f>
              <c:numCache>
                <c:formatCode>General</c:formatCode>
                <c:ptCount val="4"/>
                <c:pt idx="0">
                  <c:v>501</c:v>
                </c:pt>
                <c:pt idx="1">
                  <c:v>479</c:v>
                </c:pt>
                <c:pt idx="2">
                  <c:v>435</c:v>
                </c:pt>
                <c:pt idx="3">
                  <c:v>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24-4CC0-BD39-FD30B4A00128}"/>
            </c:ext>
          </c:extLst>
        </c:ser>
        <c:ser>
          <c:idx val="1"/>
          <c:order val="1"/>
          <c:tx>
            <c:strRef>
              <c:f>'V1 Backend'!$BC$5</c:f>
              <c:strCache>
                <c:ptCount val="1"/>
                <c:pt idx="0">
                  <c:v>Panevėžio r. sav.</c:v>
                </c:pt>
              </c:strCache>
            </c:strRef>
          </c:tx>
          <c:spPr>
            <a:ln w="28575" cap="rnd">
              <a:solidFill>
                <a:schemeClr val="accent3">
                  <a:shade val="51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'V1 Backend'!$BD$3:$BG$3</c:f>
              <c:strCache>
                <c:ptCount val="4"/>
                <c:pt idx="0">
                  <c:v>2014-2015</c:v>
                </c:pt>
                <c:pt idx="1">
                  <c:v>2015-2016</c:v>
                </c:pt>
                <c:pt idx="2">
                  <c:v>2016-2017</c:v>
                </c:pt>
                <c:pt idx="3">
                  <c:v>2017-2018</c:v>
                </c:pt>
              </c:strCache>
            </c:strRef>
          </c:cat>
          <c:val>
            <c:numRef>
              <c:f>'V1 Backend'!$BD$5:$BG$5</c:f>
              <c:numCache>
                <c:formatCode>General</c:formatCode>
                <c:ptCount val="4"/>
                <c:pt idx="0">
                  <c:v>453</c:v>
                </c:pt>
                <c:pt idx="1">
                  <c:v>440</c:v>
                </c:pt>
                <c:pt idx="2">
                  <c:v>415</c:v>
                </c:pt>
                <c:pt idx="3">
                  <c:v>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24-4CC0-BD39-FD30B4A00128}"/>
            </c:ext>
          </c:extLst>
        </c:ser>
        <c:ser>
          <c:idx val="2"/>
          <c:order val="2"/>
          <c:tx>
            <c:strRef>
              <c:f>'V1 Backend'!$BC$6</c:f>
              <c:strCache>
                <c:ptCount val="1"/>
                <c:pt idx="0">
                  <c:v>Radviliškio r. sav.</c:v>
                </c:pt>
              </c:strCache>
            </c:strRef>
          </c:tx>
          <c:spPr>
            <a:ln w="28575" cap="rnd">
              <a:solidFill>
                <a:schemeClr val="accent3">
                  <a:shade val="62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'V1 Backend'!$BD$3:$BG$3</c:f>
              <c:strCache>
                <c:ptCount val="4"/>
                <c:pt idx="0">
                  <c:v>2014-2015</c:v>
                </c:pt>
                <c:pt idx="1">
                  <c:v>2015-2016</c:v>
                </c:pt>
                <c:pt idx="2">
                  <c:v>2016-2017</c:v>
                </c:pt>
                <c:pt idx="3">
                  <c:v>2017-2018</c:v>
                </c:pt>
              </c:strCache>
            </c:strRef>
          </c:cat>
          <c:val>
            <c:numRef>
              <c:f>'V1 Backend'!$BD$6:$BG$6</c:f>
              <c:numCache>
                <c:formatCode>General</c:formatCode>
                <c:ptCount val="4"/>
                <c:pt idx="0">
                  <c:v>569</c:v>
                </c:pt>
                <c:pt idx="1">
                  <c:v>554</c:v>
                </c:pt>
                <c:pt idx="2">
                  <c:v>521</c:v>
                </c:pt>
                <c:pt idx="3">
                  <c:v>490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24-4CC0-BD39-FD30B4A00128}"/>
            </c:ext>
          </c:extLst>
        </c:ser>
        <c:ser>
          <c:idx val="3"/>
          <c:order val="3"/>
          <c:tx>
            <c:strRef>
              <c:f>'V1 Backend'!$BC$7</c:f>
              <c:strCache>
                <c:ptCount val="1"/>
                <c:pt idx="0">
                  <c:v>Vilkaviškio r. sav.</c:v>
                </c:pt>
              </c:strCache>
            </c:strRef>
          </c:tx>
          <c:spPr>
            <a:ln w="28575" cap="rnd">
              <a:solidFill>
                <a:schemeClr val="accent3">
                  <a:shade val="73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'V1 Backend'!$BD$3:$BG$3</c:f>
              <c:strCache>
                <c:ptCount val="4"/>
                <c:pt idx="0">
                  <c:v>2014-2015</c:v>
                </c:pt>
                <c:pt idx="1">
                  <c:v>2015-2016</c:v>
                </c:pt>
                <c:pt idx="2">
                  <c:v>2016-2017</c:v>
                </c:pt>
                <c:pt idx="3">
                  <c:v>2017-2018</c:v>
                </c:pt>
              </c:strCache>
            </c:strRef>
          </c:cat>
          <c:val>
            <c:numRef>
              <c:f>'V1 Backend'!$BD$7:$BG$7</c:f>
              <c:numCache>
                <c:formatCode>General</c:formatCode>
                <c:ptCount val="4"/>
                <c:pt idx="0">
                  <c:v>607</c:v>
                </c:pt>
                <c:pt idx="1">
                  <c:v>577</c:v>
                </c:pt>
                <c:pt idx="2">
                  <c:v>567</c:v>
                </c:pt>
                <c:pt idx="3">
                  <c:v>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24-4CC0-BD39-FD30B4A00128}"/>
            </c:ext>
          </c:extLst>
        </c:ser>
        <c:ser>
          <c:idx val="4"/>
          <c:order val="4"/>
          <c:tx>
            <c:strRef>
              <c:f>'V1 Backend'!$BC$8</c:f>
              <c:strCache>
                <c:ptCount val="1"/>
                <c:pt idx="0">
                  <c:v>Ukmergės r. sav.</c:v>
                </c:pt>
              </c:strCache>
            </c:strRef>
          </c:tx>
          <c:spPr>
            <a:ln w="28575" cap="rnd">
              <a:solidFill>
                <a:schemeClr val="accent3">
                  <a:shade val="83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'V1 Backend'!$BD$3:$BG$3</c:f>
              <c:strCache>
                <c:ptCount val="4"/>
                <c:pt idx="0">
                  <c:v>2014-2015</c:v>
                </c:pt>
                <c:pt idx="1">
                  <c:v>2015-2016</c:v>
                </c:pt>
                <c:pt idx="2">
                  <c:v>2016-2017</c:v>
                </c:pt>
                <c:pt idx="3">
                  <c:v>2017-2018</c:v>
                </c:pt>
              </c:strCache>
            </c:strRef>
          </c:cat>
          <c:val>
            <c:numRef>
              <c:f>'V1 Backend'!$BD$8:$BG$8</c:f>
              <c:numCache>
                <c:formatCode>General</c:formatCode>
                <c:ptCount val="4"/>
                <c:pt idx="0">
                  <c:v>493</c:v>
                </c:pt>
                <c:pt idx="1">
                  <c:v>465</c:v>
                </c:pt>
                <c:pt idx="2">
                  <c:v>453</c:v>
                </c:pt>
                <c:pt idx="3">
                  <c:v>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724-4CC0-BD39-FD30B4A00128}"/>
            </c:ext>
          </c:extLst>
        </c:ser>
        <c:ser>
          <c:idx val="6"/>
          <c:order val="5"/>
          <c:tx>
            <c:strRef>
              <c:f>'V1 Backend'!$BC$10</c:f>
              <c:strCache>
                <c:ptCount val="1"/>
                <c:pt idx="0">
                  <c:v>Trakų r. sav.</c:v>
                </c:pt>
              </c:strCache>
            </c:strRef>
          </c:tx>
          <c:spPr>
            <a:ln w="28575" cap="rnd">
              <a:solidFill>
                <a:schemeClr val="accent3">
                  <a:tint val="9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'V1 Backend'!$BD$3:$BG$3</c:f>
              <c:strCache>
                <c:ptCount val="4"/>
                <c:pt idx="0">
                  <c:v>2014-2015</c:v>
                </c:pt>
                <c:pt idx="1">
                  <c:v>2015-2016</c:v>
                </c:pt>
                <c:pt idx="2">
                  <c:v>2016-2017</c:v>
                </c:pt>
                <c:pt idx="3">
                  <c:v>2017-2018</c:v>
                </c:pt>
              </c:strCache>
            </c:strRef>
          </c:cat>
          <c:val>
            <c:numRef>
              <c:f>'V1 Backend'!$BD$10:$BG$10</c:f>
              <c:numCache>
                <c:formatCode>General</c:formatCode>
                <c:ptCount val="4"/>
                <c:pt idx="0">
                  <c:v>429</c:v>
                </c:pt>
                <c:pt idx="1">
                  <c:v>420</c:v>
                </c:pt>
                <c:pt idx="2">
                  <c:v>410</c:v>
                </c:pt>
                <c:pt idx="3">
                  <c:v>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724-4CC0-BD39-FD30B4A00128}"/>
            </c:ext>
          </c:extLst>
        </c:ser>
        <c:ser>
          <c:idx val="7"/>
          <c:order val="6"/>
          <c:tx>
            <c:strRef>
              <c:f>'V1 Backend'!$BC$11</c:f>
              <c:strCache>
                <c:ptCount val="1"/>
                <c:pt idx="0">
                  <c:v>Raseinių r. sav.</c:v>
                </c:pt>
              </c:strCache>
            </c:strRef>
          </c:tx>
          <c:spPr>
            <a:ln w="28575" cap="rnd">
              <a:solidFill>
                <a:schemeClr val="accent3">
                  <a:tint val="84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'V1 Backend'!$BD$3:$BG$3</c:f>
              <c:strCache>
                <c:ptCount val="4"/>
                <c:pt idx="0">
                  <c:v>2014-2015</c:v>
                </c:pt>
                <c:pt idx="1">
                  <c:v>2015-2016</c:v>
                </c:pt>
                <c:pt idx="2">
                  <c:v>2016-2017</c:v>
                </c:pt>
                <c:pt idx="3">
                  <c:v>2017-2018</c:v>
                </c:pt>
              </c:strCache>
            </c:strRef>
          </c:cat>
          <c:val>
            <c:numRef>
              <c:f>'V1 Backend'!$BD$11:$BG$11</c:f>
              <c:numCache>
                <c:formatCode>General</c:formatCode>
                <c:ptCount val="4"/>
                <c:pt idx="0">
                  <c:v>458</c:v>
                </c:pt>
                <c:pt idx="1">
                  <c:v>442</c:v>
                </c:pt>
                <c:pt idx="2">
                  <c:v>432</c:v>
                </c:pt>
                <c:pt idx="3">
                  <c:v>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724-4CC0-BD39-FD30B4A00128}"/>
            </c:ext>
          </c:extLst>
        </c:ser>
        <c:ser>
          <c:idx val="8"/>
          <c:order val="7"/>
          <c:tx>
            <c:strRef>
              <c:f>'V1 Backend'!$BC$12</c:f>
              <c:strCache>
                <c:ptCount val="1"/>
                <c:pt idx="0">
                  <c:v>Šalčininkų r. sav.</c:v>
                </c:pt>
              </c:strCache>
            </c:strRef>
          </c:tx>
          <c:spPr>
            <a:ln w="28575" cap="rnd">
              <a:solidFill>
                <a:schemeClr val="accent3">
                  <a:tint val="74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'V1 Backend'!$BD$3:$BG$3</c:f>
              <c:strCache>
                <c:ptCount val="4"/>
                <c:pt idx="0">
                  <c:v>2014-2015</c:v>
                </c:pt>
                <c:pt idx="1">
                  <c:v>2015-2016</c:v>
                </c:pt>
                <c:pt idx="2">
                  <c:v>2016-2017</c:v>
                </c:pt>
                <c:pt idx="3">
                  <c:v>2017-2018</c:v>
                </c:pt>
              </c:strCache>
            </c:strRef>
          </c:cat>
          <c:val>
            <c:numRef>
              <c:f>'V1 Backend'!$BD$12:$BG$12</c:f>
              <c:numCache>
                <c:formatCode>General</c:formatCode>
                <c:ptCount val="4"/>
                <c:pt idx="0">
                  <c:v>480</c:v>
                </c:pt>
                <c:pt idx="1">
                  <c:v>472</c:v>
                </c:pt>
                <c:pt idx="2">
                  <c:v>464</c:v>
                </c:pt>
                <c:pt idx="3">
                  <c:v>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724-4CC0-BD39-FD30B4A00128}"/>
            </c:ext>
          </c:extLst>
        </c:ser>
        <c:ser>
          <c:idx val="9"/>
          <c:order val="8"/>
          <c:tx>
            <c:strRef>
              <c:f>'V1 Backend'!$BC$13</c:f>
              <c:strCache>
                <c:ptCount val="1"/>
                <c:pt idx="0">
                  <c:v>Kaišiadorių r. sav.</c:v>
                </c:pt>
              </c:strCache>
            </c:strRef>
          </c:tx>
          <c:spPr>
            <a:ln w="28575" cap="rnd">
              <a:solidFill>
                <a:schemeClr val="accent3">
                  <a:tint val="63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'V1 Backend'!$BD$3:$BG$3</c:f>
              <c:strCache>
                <c:ptCount val="4"/>
                <c:pt idx="0">
                  <c:v>2014-2015</c:v>
                </c:pt>
                <c:pt idx="1">
                  <c:v>2015-2016</c:v>
                </c:pt>
                <c:pt idx="2">
                  <c:v>2016-2017</c:v>
                </c:pt>
                <c:pt idx="3">
                  <c:v>2017-2018</c:v>
                </c:pt>
              </c:strCache>
            </c:strRef>
          </c:cat>
          <c:val>
            <c:numRef>
              <c:f>'V1 Backend'!$BD$13:$BG$13</c:f>
              <c:numCache>
                <c:formatCode>General</c:formatCode>
                <c:ptCount val="4"/>
                <c:pt idx="0">
                  <c:v>407</c:v>
                </c:pt>
                <c:pt idx="1">
                  <c:v>387</c:v>
                </c:pt>
                <c:pt idx="2">
                  <c:v>372</c:v>
                </c:pt>
                <c:pt idx="3">
                  <c:v>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724-4CC0-BD39-FD30B4A00128}"/>
            </c:ext>
          </c:extLst>
        </c:ser>
        <c:ser>
          <c:idx val="10"/>
          <c:order val="9"/>
          <c:tx>
            <c:strRef>
              <c:f>'V1 Backend'!$BC$14</c:f>
              <c:strCache>
                <c:ptCount val="1"/>
                <c:pt idx="0">
                  <c:v>Telšių r. sav.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'V1 Backend'!$BD$3:$BG$3</c:f>
              <c:strCache>
                <c:ptCount val="4"/>
                <c:pt idx="0">
                  <c:v>2014-2015</c:v>
                </c:pt>
                <c:pt idx="1">
                  <c:v>2015-2016</c:v>
                </c:pt>
                <c:pt idx="2">
                  <c:v>2016-2017</c:v>
                </c:pt>
                <c:pt idx="3">
                  <c:v>2017-2018</c:v>
                </c:pt>
              </c:strCache>
            </c:strRef>
          </c:cat>
          <c:val>
            <c:numRef>
              <c:f>'V1 Backend'!$BD$14:$BG$14</c:f>
              <c:numCache>
                <c:formatCode>General</c:formatCode>
                <c:ptCount val="4"/>
                <c:pt idx="0">
                  <c:v>656</c:v>
                </c:pt>
                <c:pt idx="1">
                  <c:v>614</c:v>
                </c:pt>
                <c:pt idx="2">
                  <c:v>595</c:v>
                </c:pt>
                <c:pt idx="3">
                  <c:v>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724-4CC0-BD39-FD30B4A00128}"/>
            </c:ext>
          </c:extLst>
        </c:ser>
        <c:ser>
          <c:idx val="11"/>
          <c:order val="10"/>
          <c:tx>
            <c:strRef>
              <c:f>'V1 Backend'!$BC$15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'V1 Backend'!$BD$3:$BG$3</c:f>
              <c:strCache>
                <c:ptCount val="4"/>
                <c:pt idx="0">
                  <c:v>2014-2015</c:v>
                </c:pt>
                <c:pt idx="1">
                  <c:v>2015-2016</c:v>
                </c:pt>
                <c:pt idx="2">
                  <c:v>2016-2017</c:v>
                </c:pt>
                <c:pt idx="3">
                  <c:v>2017-2018</c:v>
                </c:pt>
              </c:strCache>
            </c:strRef>
          </c:cat>
          <c:val>
            <c:numRef>
              <c:f>'V1 Backend'!$BD$15:$BG$15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724-4CC0-BD39-FD30B4A00128}"/>
            </c:ext>
          </c:extLst>
        </c:ser>
        <c:ser>
          <c:idx val="5"/>
          <c:order val="11"/>
          <c:tx>
            <c:strRef>
              <c:f>'V1 Backend'!$BC$9</c:f>
              <c:strCache>
                <c:ptCount val="1"/>
                <c:pt idx="0">
                  <c:v>Plungės r. sav.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'V1 Backend'!$BD$3:$BG$3</c:f>
              <c:strCache>
                <c:ptCount val="4"/>
                <c:pt idx="0">
                  <c:v>2014-2015</c:v>
                </c:pt>
                <c:pt idx="1">
                  <c:v>2015-2016</c:v>
                </c:pt>
                <c:pt idx="2">
                  <c:v>2016-2017</c:v>
                </c:pt>
                <c:pt idx="3">
                  <c:v>2017-2018</c:v>
                </c:pt>
              </c:strCache>
            </c:strRef>
          </c:cat>
          <c:val>
            <c:numRef>
              <c:f>'V1 Backend'!$BD$9:$BG$9</c:f>
              <c:numCache>
                <c:formatCode>General</c:formatCode>
                <c:ptCount val="4"/>
                <c:pt idx="0">
                  <c:v>510</c:v>
                </c:pt>
                <c:pt idx="1">
                  <c:v>497</c:v>
                </c:pt>
                <c:pt idx="2">
                  <c:v>453</c:v>
                </c:pt>
                <c:pt idx="3">
                  <c:v>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724-4CC0-BD39-FD30B4A00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7746512"/>
        <c:axId val="567748152"/>
      </c:lineChart>
      <c:catAx>
        <c:axId val="567746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Mosklo</a:t>
                </a:r>
                <a:r>
                  <a:rPr lang="en-US" baseline="0"/>
                  <a:t> metai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7748152"/>
        <c:crosses val="autoZero"/>
        <c:auto val="1"/>
        <c:lblAlgn val="ctr"/>
        <c:lblOffset val="100"/>
        <c:noMultiLvlLbl val="0"/>
      </c:catAx>
      <c:valAx>
        <c:axId val="567748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774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495167210494715E-2"/>
          <c:y val="4.1340424039708112E-2"/>
          <c:w val="0.82207049257220466"/>
          <c:h val="0.871475373743178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'V3 Backend'!$T$3</c:f>
              <c:strCache>
                <c:ptCount val="1"/>
                <c:pt idx="0">
                  <c:v>0-15%</c:v>
                </c:pt>
              </c:strCache>
            </c:strRef>
          </c:tx>
          <c:spPr>
            <a:noFill/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'V3 Backend'!$U$2:$W$2</c:f>
              <c:numCache>
                <c:formatCode>General</c:formatCode>
                <c:ptCount val="3"/>
                <c:pt idx="0">
                  <c:v>2014</c:v>
                </c:pt>
                <c:pt idx="1">
                  <c:v>2016</c:v>
                </c:pt>
                <c:pt idx="2">
                  <c:v>2019</c:v>
                </c:pt>
              </c:numCache>
            </c:numRef>
          </c:cat>
          <c:val>
            <c:numRef>
              <c:f>'V3 Backend'!$U$3:$W$3</c:f>
              <c:numCache>
                <c:formatCode>0%</c:formatCode>
                <c:ptCount val="3"/>
                <c:pt idx="0">
                  <c:v>7.5082508250825117E-2</c:v>
                </c:pt>
                <c:pt idx="1">
                  <c:v>4.8967100229533267E-2</c:v>
                </c:pt>
                <c:pt idx="2">
                  <c:v>6.4785788923719986E-2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35-4A75-B535-48FD0288F9C7}"/>
            </c:ext>
          </c:extLst>
        </c:ser>
        <c:ser>
          <c:idx val="1"/>
          <c:order val="1"/>
          <c:tx>
            <c:strRef>
              <c:f>'V3 Backend'!$T$4</c:f>
              <c:strCache>
                <c:ptCount val="1"/>
                <c:pt idx="0">
                  <c:v>16-35 %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'V3 Backend'!$U$4:$W$4</c:f>
              <c:numCache>
                <c:formatCode>0%</c:formatCode>
                <c:ptCount val="3"/>
                <c:pt idx="0">
                  <c:v>0.43894389438943893</c:v>
                </c:pt>
                <c:pt idx="1">
                  <c:v>0.40397857689364958</c:v>
                </c:pt>
                <c:pt idx="2">
                  <c:v>0.40543364681295718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35-4A75-B535-48FD0288F9C7}"/>
            </c:ext>
          </c:extLst>
        </c:ser>
        <c:ser>
          <c:idx val="2"/>
          <c:order val="2"/>
          <c:tx>
            <c:strRef>
              <c:f>'V3 Backend'!$T$5</c:f>
              <c:strCache>
                <c:ptCount val="1"/>
                <c:pt idx="0">
                  <c:v>36-85 %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'V3 Backend'!$U$5:$W$5</c:f>
              <c:numCache>
                <c:formatCode>0%</c:formatCode>
                <c:ptCount val="3"/>
                <c:pt idx="0">
                  <c:v>0.42326732673267325</c:v>
                </c:pt>
                <c:pt idx="1">
                  <c:v>0.46059678653404745</c:v>
                </c:pt>
                <c:pt idx="2">
                  <c:v>0.42842215256008359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35-4A75-B535-48FD0288F9C7}"/>
            </c:ext>
          </c:extLst>
        </c:ser>
        <c:ser>
          <c:idx val="3"/>
          <c:order val="3"/>
          <c:tx>
            <c:strRef>
              <c:f>'V3 Backend'!$T$6</c:f>
              <c:strCache>
                <c:ptCount val="1"/>
                <c:pt idx="0">
                  <c:v>86-100 %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'V3 Backend'!$U$6:$W$6</c:f>
              <c:numCache>
                <c:formatCode>0%</c:formatCode>
                <c:ptCount val="3"/>
                <c:pt idx="0">
                  <c:v>6.2706270627062702E-2</c:v>
                </c:pt>
                <c:pt idx="1">
                  <c:v>8.6457536342769703E-2</c:v>
                </c:pt>
                <c:pt idx="2">
                  <c:v>0.1013584117032393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35-4A75-B535-48FD0288F9C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742591656"/>
        <c:axId val="742591984"/>
      </c:barChart>
      <c:catAx>
        <c:axId val="742591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591984"/>
        <c:crosses val="autoZero"/>
        <c:auto val="1"/>
        <c:lblAlgn val="ctr"/>
        <c:lblOffset val="100"/>
        <c:noMultiLvlLbl val="0"/>
      </c:catAx>
      <c:valAx>
        <c:axId val="74259198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742591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strRef>
          <c:f>'V2 Backend'!$P$3</c:f>
          <c:strCache>
            <c:ptCount val="1"/>
            <c:pt idx="0">
              <c:v>Užimtumo lygis,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'V2 Backend'!$P$4</c:f>
              <c:strCache>
                <c:ptCount val="1"/>
                <c:pt idx="0">
                  <c:v>Utenos r. sav.</c:v>
                </c:pt>
              </c:strCache>
            </c:strRef>
          </c:tx>
          <c:spPr>
            <a:ln w="28575" cap="rnd">
              <a:solidFill>
                <a:schemeClr val="accent3">
                  <a:shade val="41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'V2 Backend'!$Q$3:$Z$3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'V2 Backend'!$Q$4:$Z$4</c:f>
              <c:numCache>
                <c:formatCode>General</c:formatCode>
                <c:ptCount val="10"/>
                <c:pt idx="0">
                  <c:v>62.2</c:v>
                </c:pt>
                <c:pt idx="1">
                  <c:v>62.9</c:v>
                </c:pt>
                <c:pt idx="2">
                  <c:v>61.9</c:v>
                </c:pt>
                <c:pt idx="3">
                  <c:v>61.1</c:v>
                </c:pt>
                <c:pt idx="4">
                  <c:v>62.3</c:v>
                </c:pt>
                <c:pt idx="5">
                  <c:v>67.400000000000006</c:v>
                </c:pt>
                <c:pt idx="6">
                  <c:v>69.5</c:v>
                </c:pt>
                <c:pt idx="7">
                  <c:v>66.400000000000006</c:v>
                </c:pt>
                <c:pt idx="8">
                  <c:v>69</c:v>
                </c:pt>
                <c:pt idx="9">
                  <c:v>71.099999999999994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7F-4B2C-9AF1-72CAC839BCF4}"/>
            </c:ext>
          </c:extLst>
        </c:ser>
        <c:ser>
          <c:idx val="1"/>
          <c:order val="1"/>
          <c:tx>
            <c:strRef>
              <c:f>'V2 Backend'!$P$5</c:f>
              <c:strCache>
                <c:ptCount val="1"/>
                <c:pt idx="0">
                  <c:v>Panevėžio r. sav.</c:v>
                </c:pt>
              </c:strCache>
            </c:strRef>
          </c:tx>
          <c:spPr>
            <a:ln w="28575" cap="rnd">
              <a:solidFill>
                <a:schemeClr val="accent3">
                  <a:shade val="53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'V2 Backend'!$Q$3:$Z$3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'V2 Backend'!$Q$5:$Z$5</c:f>
              <c:numCache>
                <c:formatCode>General</c:formatCode>
                <c:ptCount val="10"/>
                <c:pt idx="0">
                  <c:v>44.2</c:v>
                </c:pt>
                <c:pt idx="1">
                  <c:v>48.3</c:v>
                </c:pt>
                <c:pt idx="2">
                  <c:v>51.7</c:v>
                </c:pt>
                <c:pt idx="3">
                  <c:v>54.6</c:v>
                </c:pt>
                <c:pt idx="4">
                  <c:v>63</c:v>
                </c:pt>
                <c:pt idx="5">
                  <c:v>63.8</c:v>
                </c:pt>
                <c:pt idx="6">
                  <c:v>64.7</c:v>
                </c:pt>
                <c:pt idx="7">
                  <c:v>67.2</c:v>
                </c:pt>
                <c:pt idx="8">
                  <c:v>66.7</c:v>
                </c:pt>
                <c:pt idx="9">
                  <c:v>63.4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7F-4B2C-9AF1-72CAC839BCF4}"/>
            </c:ext>
          </c:extLst>
        </c:ser>
        <c:ser>
          <c:idx val="2"/>
          <c:order val="2"/>
          <c:tx>
            <c:strRef>
              <c:f>'V2 Backend'!$P$6</c:f>
              <c:strCache>
                <c:ptCount val="1"/>
                <c:pt idx="0">
                  <c:v>Radviliškio r. sav.</c:v>
                </c:pt>
              </c:strCache>
            </c:strRef>
          </c:tx>
          <c:spPr>
            <a:ln w="28575" cap="rnd">
              <a:solidFill>
                <a:schemeClr val="accent3">
                  <a:shade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'V2 Backend'!$Q$3:$Z$3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'V2 Backend'!$Q$6:$Z$6</c:f>
              <c:numCache>
                <c:formatCode>General</c:formatCode>
                <c:ptCount val="10"/>
                <c:pt idx="0">
                  <c:v>55.9</c:v>
                </c:pt>
                <c:pt idx="1">
                  <c:v>53.3</c:v>
                </c:pt>
                <c:pt idx="2">
                  <c:v>49.2</c:v>
                </c:pt>
                <c:pt idx="3">
                  <c:v>49.9</c:v>
                </c:pt>
                <c:pt idx="4">
                  <c:v>53.8</c:v>
                </c:pt>
                <c:pt idx="5">
                  <c:v>55.3</c:v>
                </c:pt>
                <c:pt idx="6">
                  <c:v>56.2</c:v>
                </c:pt>
                <c:pt idx="7">
                  <c:v>61.6</c:v>
                </c:pt>
                <c:pt idx="8">
                  <c:v>65.400000000000006</c:v>
                </c:pt>
                <c:pt idx="9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7F-4B2C-9AF1-72CAC839BCF4}"/>
            </c:ext>
          </c:extLst>
        </c:ser>
        <c:ser>
          <c:idx val="3"/>
          <c:order val="3"/>
          <c:tx>
            <c:strRef>
              <c:f>'V2 Backend'!$P$7</c:f>
              <c:strCache>
                <c:ptCount val="1"/>
                <c:pt idx="0">
                  <c:v>Vilkaviškio r. sav.</c:v>
                </c:pt>
              </c:strCache>
            </c:strRef>
          </c:tx>
          <c:spPr>
            <a:ln w="28575" cap="rnd">
              <a:solidFill>
                <a:schemeClr val="accent3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'V2 Backend'!$Q$3:$Z$3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'V2 Backend'!$Q$7:$Z$7</c:f>
              <c:numCache>
                <c:formatCode>General</c:formatCode>
                <c:ptCount val="10"/>
                <c:pt idx="0">
                  <c:v>54.2</c:v>
                </c:pt>
                <c:pt idx="1">
                  <c:v>54.6</c:v>
                </c:pt>
                <c:pt idx="2">
                  <c:v>54.6</c:v>
                </c:pt>
                <c:pt idx="3">
                  <c:v>53.3</c:v>
                </c:pt>
                <c:pt idx="4">
                  <c:v>59.7</c:v>
                </c:pt>
                <c:pt idx="5">
                  <c:v>63.3</c:v>
                </c:pt>
                <c:pt idx="6">
                  <c:v>60.4</c:v>
                </c:pt>
                <c:pt idx="7">
                  <c:v>60.2</c:v>
                </c:pt>
                <c:pt idx="8">
                  <c:v>66.599999999999994</c:v>
                </c:pt>
                <c:pt idx="9">
                  <c:v>69.2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7F-4B2C-9AF1-72CAC839BCF4}"/>
            </c:ext>
          </c:extLst>
        </c:ser>
        <c:ser>
          <c:idx val="4"/>
          <c:order val="4"/>
          <c:tx>
            <c:strRef>
              <c:f>'V2 Backend'!$P$8</c:f>
              <c:strCache>
                <c:ptCount val="1"/>
                <c:pt idx="0">
                  <c:v>Ukmergės r. sav.</c:v>
                </c:pt>
              </c:strCache>
            </c:strRef>
          </c:tx>
          <c:spPr>
            <a:ln w="28575" cap="rnd">
              <a:solidFill>
                <a:schemeClr val="accent3">
                  <a:shade val="88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'V2 Backend'!$Q$3:$Z$3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'V2 Backend'!$Q$8:$Z$8</c:f>
              <c:numCache>
                <c:formatCode>General</c:formatCode>
                <c:ptCount val="10"/>
                <c:pt idx="0">
                  <c:v>41.5</c:v>
                </c:pt>
                <c:pt idx="1">
                  <c:v>48.8</c:v>
                </c:pt>
                <c:pt idx="2">
                  <c:v>54.4</c:v>
                </c:pt>
                <c:pt idx="3">
                  <c:v>62.7</c:v>
                </c:pt>
                <c:pt idx="4">
                  <c:v>61.7</c:v>
                </c:pt>
                <c:pt idx="5">
                  <c:v>64.5</c:v>
                </c:pt>
                <c:pt idx="6">
                  <c:v>66.099999999999994</c:v>
                </c:pt>
                <c:pt idx="7">
                  <c:v>66.2</c:v>
                </c:pt>
                <c:pt idx="8">
                  <c:v>65.900000000000006</c:v>
                </c:pt>
                <c:pt idx="9">
                  <c:v>64.7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77F-4B2C-9AF1-72CAC839BCF4}"/>
            </c:ext>
          </c:extLst>
        </c:ser>
        <c:ser>
          <c:idx val="8"/>
          <c:order val="5"/>
          <c:tx>
            <c:strRef>
              <c:f>'V2 Backend'!$P$10</c:f>
              <c:strCache>
                <c:ptCount val="1"/>
                <c:pt idx="0">
                  <c:v>Trakų r. sav.</c:v>
                </c:pt>
              </c:strCache>
            </c:strRef>
          </c:tx>
          <c:spPr>
            <a:ln w="28575" cap="rnd">
              <a:solidFill>
                <a:schemeClr val="accent3">
                  <a:tint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'V2 Backend'!$Q$3:$Z$3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'V2 Backend'!$Q$10:$Z$10</c:f>
              <c:numCache>
                <c:formatCode>General</c:formatCode>
                <c:ptCount val="10"/>
                <c:pt idx="0">
                  <c:v>58.7</c:v>
                </c:pt>
                <c:pt idx="1">
                  <c:v>65.400000000000006</c:v>
                </c:pt>
                <c:pt idx="2">
                  <c:v>54.6</c:v>
                </c:pt>
                <c:pt idx="3">
                  <c:v>57</c:v>
                </c:pt>
                <c:pt idx="4">
                  <c:v>64.599999999999994</c:v>
                </c:pt>
                <c:pt idx="5">
                  <c:v>66.3</c:v>
                </c:pt>
                <c:pt idx="6">
                  <c:v>75.7</c:v>
                </c:pt>
                <c:pt idx="7">
                  <c:v>68.900000000000006</c:v>
                </c:pt>
                <c:pt idx="8">
                  <c:v>77.7</c:v>
                </c:pt>
                <c:pt idx="9">
                  <c:v>80.900000000000006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77F-4B2C-9AF1-72CAC839BCF4}"/>
            </c:ext>
          </c:extLst>
        </c:ser>
        <c:ser>
          <c:idx val="9"/>
          <c:order val="6"/>
          <c:tx>
            <c:strRef>
              <c:f>'V2 Backend'!$P$11</c:f>
              <c:strCache>
                <c:ptCount val="1"/>
                <c:pt idx="0">
                  <c:v>Raseinių r. sav.</c:v>
                </c:pt>
              </c:strCache>
            </c:strRef>
          </c:tx>
          <c:spPr>
            <a:ln w="28575" cap="rnd">
              <a:solidFill>
                <a:schemeClr val="accent3">
                  <a:tint val="54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'V2 Backend'!$Q$3:$Z$3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'V2 Backend'!$Q$11:$Z$11</c:f>
              <c:numCache>
                <c:formatCode>General</c:formatCode>
                <c:ptCount val="10"/>
                <c:pt idx="0">
                  <c:v>58.8</c:v>
                </c:pt>
                <c:pt idx="1">
                  <c:v>57.9</c:v>
                </c:pt>
                <c:pt idx="2">
                  <c:v>59.3</c:v>
                </c:pt>
                <c:pt idx="3">
                  <c:v>62.3</c:v>
                </c:pt>
                <c:pt idx="4">
                  <c:v>62.6</c:v>
                </c:pt>
                <c:pt idx="5">
                  <c:v>56.2</c:v>
                </c:pt>
                <c:pt idx="6">
                  <c:v>59.5</c:v>
                </c:pt>
                <c:pt idx="7">
                  <c:v>62.5</c:v>
                </c:pt>
                <c:pt idx="8">
                  <c:v>62.6</c:v>
                </c:pt>
                <c:pt idx="9">
                  <c:v>62.1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77F-4B2C-9AF1-72CAC839BCF4}"/>
            </c:ext>
          </c:extLst>
        </c:ser>
        <c:ser>
          <c:idx val="10"/>
          <c:order val="7"/>
          <c:tx>
            <c:strRef>
              <c:f>'V2 Backend'!$P$12</c:f>
              <c:strCache>
                <c:ptCount val="1"/>
                <c:pt idx="0">
                  <c:v>Šalčininkų r. sav.</c:v>
                </c:pt>
              </c:strCache>
            </c:strRef>
          </c:tx>
          <c:spPr>
            <a:ln w="28575" cap="rnd">
              <a:solidFill>
                <a:schemeClr val="accent3">
                  <a:tint val="42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'V2 Backend'!$Q$3:$Z$3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'V2 Backend'!$Q$12:$Z$12</c:f>
              <c:numCache>
                <c:formatCode>General</c:formatCode>
                <c:ptCount val="10"/>
                <c:pt idx="0">
                  <c:v>44.6</c:v>
                </c:pt>
                <c:pt idx="1">
                  <c:v>41.2</c:v>
                </c:pt>
                <c:pt idx="2">
                  <c:v>49.1</c:v>
                </c:pt>
                <c:pt idx="3">
                  <c:v>51.9</c:v>
                </c:pt>
                <c:pt idx="4">
                  <c:v>54.1</c:v>
                </c:pt>
                <c:pt idx="5">
                  <c:v>57</c:v>
                </c:pt>
                <c:pt idx="6">
                  <c:v>58</c:v>
                </c:pt>
                <c:pt idx="7">
                  <c:v>63.2</c:v>
                </c:pt>
                <c:pt idx="8">
                  <c:v>66</c:v>
                </c:pt>
                <c:pt idx="9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77F-4B2C-9AF1-72CAC839BCF4}"/>
            </c:ext>
          </c:extLst>
        </c:ser>
        <c:ser>
          <c:idx val="5"/>
          <c:order val="8"/>
          <c:tx>
            <c:strRef>
              <c:f>'V2 Backend'!$P$13</c:f>
              <c:strCache>
                <c:ptCount val="1"/>
                <c:pt idx="0">
                  <c:v>Kaišiadorių r. sav.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'V2 Backend'!$Q$3:$Z$3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'V2 Backend'!$Q$13:$Z$13</c:f>
              <c:numCache>
                <c:formatCode>General</c:formatCode>
                <c:ptCount val="10"/>
                <c:pt idx="0">
                  <c:v>48.4</c:v>
                </c:pt>
                <c:pt idx="1">
                  <c:v>52.5</c:v>
                </c:pt>
                <c:pt idx="2">
                  <c:v>55.3</c:v>
                </c:pt>
                <c:pt idx="3">
                  <c:v>53.3</c:v>
                </c:pt>
                <c:pt idx="4">
                  <c:v>58</c:v>
                </c:pt>
                <c:pt idx="5">
                  <c:v>66.7</c:v>
                </c:pt>
                <c:pt idx="6">
                  <c:v>70.900000000000006</c:v>
                </c:pt>
                <c:pt idx="7">
                  <c:v>64.599999999999994</c:v>
                </c:pt>
                <c:pt idx="8">
                  <c:v>64.599999999999994</c:v>
                </c:pt>
                <c:pt idx="9">
                  <c:v>74.900000000000006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77F-4B2C-9AF1-72CAC839BCF4}"/>
            </c:ext>
          </c:extLst>
        </c:ser>
        <c:ser>
          <c:idx val="6"/>
          <c:order val="9"/>
          <c:tx>
            <c:strRef>
              <c:f>'V2 Backend'!$P$14</c:f>
              <c:strCache>
                <c:ptCount val="1"/>
                <c:pt idx="0">
                  <c:v>Telšių r. sav.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'V2 Backend'!$Q$3:$Z$3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'V2 Backend'!$Q$14:$Z$14</c:f>
              <c:numCache>
                <c:formatCode>General</c:formatCode>
                <c:ptCount val="10"/>
                <c:pt idx="0">
                  <c:v>56.5</c:v>
                </c:pt>
                <c:pt idx="1">
                  <c:v>53</c:v>
                </c:pt>
                <c:pt idx="2">
                  <c:v>49.5</c:v>
                </c:pt>
                <c:pt idx="3">
                  <c:v>59.2</c:v>
                </c:pt>
                <c:pt idx="4">
                  <c:v>65.400000000000006</c:v>
                </c:pt>
                <c:pt idx="5">
                  <c:v>65.8</c:v>
                </c:pt>
                <c:pt idx="6">
                  <c:v>63</c:v>
                </c:pt>
                <c:pt idx="7">
                  <c:v>68.599999999999994</c:v>
                </c:pt>
                <c:pt idx="8">
                  <c:v>66.900000000000006</c:v>
                </c:pt>
                <c:pt idx="9">
                  <c:v>67.8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77F-4B2C-9AF1-72CAC839BCF4}"/>
            </c:ext>
          </c:extLst>
        </c:ser>
        <c:ser>
          <c:idx val="7"/>
          <c:order val="10"/>
          <c:tx>
            <c:strRef>
              <c:f>'V2 Backend'!$P$9</c:f>
              <c:strCache>
                <c:ptCount val="1"/>
                <c:pt idx="0">
                  <c:v>Plungės r. sav.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'V2 Backend'!$Q$3:$Z$3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'V2 Backend'!$Q$9:$Z$9</c:f>
              <c:numCache>
                <c:formatCode>General</c:formatCode>
                <c:ptCount val="10"/>
                <c:pt idx="0">
                  <c:v>41.6</c:v>
                </c:pt>
                <c:pt idx="1">
                  <c:v>45.1</c:v>
                </c:pt>
                <c:pt idx="2">
                  <c:v>49.6</c:v>
                </c:pt>
                <c:pt idx="3">
                  <c:v>51.4</c:v>
                </c:pt>
                <c:pt idx="4">
                  <c:v>65.3</c:v>
                </c:pt>
                <c:pt idx="5">
                  <c:v>68.3</c:v>
                </c:pt>
                <c:pt idx="6">
                  <c:v>64.7</c:v>
                </c:pt>
                <c:pt idx="7">
                  <c:v>65.900000000000006</c:v>
                </c:pt>
                <c:pt idx="8">
                  <c:v>68.3</c:v>
                </c:pt>
                <c:pt idx="9">
                  <c:v>70.599999999999994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77F-4B2C-9AF1-72CAC839B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5207104"/>
        <c:axId val="335205792"/>
      </c:lineChart>
      <c:catAx>
        <c:axId val="335207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Metai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205792"/>
        <c:crosses val="autoZero"/>
        <c:auto val="1"/>
        <c:lblAlgn val="ctr"/>
        <c:lblOffset val="100"/>
        <c:noMultiLvlLbl val="0"/>
      </c:catAx>
      <c:valAx>
        <c:axId val="335205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207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'V2 Backend'!$AD$3</c:f>
          <c:strCache>
            <c:ptCount val="1"/>
            <c:pt idx="0">
              <c:v>Užimtumo lygis,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'V2 Backend'!$AD$4</c:f>
              <c:strCache>
                <c:ptCount val="1"/>
                <c:pt idx="0">
                  <c:v>Plungės r. sav.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'V2 Backend'!$AE$3:$AN$3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'V2 Backend'!$AE$4:$AN$4</c:f>
              <c:numCache>
                <c:formatCode>General</c:formatCode>
                <c:ptCount val="10"/>
                <c:pt idx="0">
                  <c:v>41.6</c:v>
                </c:pt>
                <c:pt idx="1">
                  <c:v>45.1</c:v>
                </c:pt>
                <c:pt idx="2">
                  <c:v>49.6</c:v>
                </c:pt>
                <c:pt idx="3">
                  <c:v>51.4</c:v>
                </c:pt>
                <c:pt idx="4">
                  <c:v>65.3</c:v>
                </c:pt>
                <c:pt idx="5">
                  <c:v>68.3</c:v>
                </c:pt>
                <c:pt idx="6">
                  <c:v>64.7</c:v>
                </c:pt>
                <c:pt idx="7">
                  <c:v>65.900000000000006</c:v>
                </c:pt>
                <c:pt idx="8">
                  <c:v>68.3</c:v>
                </c:pt>
                <c:pt idx="9">
                  <c:v>70.599999999999994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6A-422A-92EF-50C746AEAF90}"/>
            </c:ext>
          </c:extLst>
        </c:ser>
        <c:ser>
          <c:idx val="2"/>
          <c:order val="1"/>
          <c:tx>
            <c:strRef>
              <c:f>'V2 Backend'!$AD$5</c:f>
              <c:strCache>
                <c:ptCount val="1"/>
                <c:pt idx="0">
                  <c:v>Lietuvos respublika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'V2 Backend'!$AE$3:$AN$3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'V2 Backend'!$AE$5:$AN$5</c:f>
              <c:numCache>
                <c:formatCode>General</c:formatCode>
                <c:ptCount val="10"/>
                <c:pt idx="0">
                  <c:v>57.6</c:v>
                </c:pt>
                <c:pt idx="1">
                  <c:v>60.2</c:v>
                </c:pt>
                <c:pt idx="2">
                  <c:v>62</c:v>
                </c:pt>
                <c:pt idx="3">
                  <c:v>63.7</c:v>
                </c:pt>
                <c:pt idx="4">
                  <c:v>65.7</c:v>
                </c:pt>
                <c:pt idx="5">
                  <c:v>67.2</c:v>
                </c:pt>
                <c:pt idx="6">
                  <c:v>69.400000000000006</c:v>
                </c:pt>
                <c:pt idx="7">
                  <c:v>70.400000000000006</c:v>
                </c:pt>
                <c:pt idx="8">
                  <c:v>72.400000000000006</c:v>
                </c:pt>
                <c:pt idx="9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6A-422A-92EF-50C746AEAF90}"/>
            </c:ext>
          </c:extLst>
        </c:ser>
        <c:ser>
          <c:idx val="3"/>
          <c:order val="2"/>
          <c:tx>
            <c:strRef>
              <c:f>'V2 Backend'!$AD$6</c:f>
              <c:strCache>
                <c:ptCount val="1"/>
                <c:pt idx="0">
                  <c:v>Telšių apskritis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'V2 Backend'!$AE$3:$AN$3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'V2 Backend'!$AE$6:$AN$6</c:f>
              <c:numCache>
                <c:formatCode>General</c:formatCode>
                <c:ptCount val="10"/>
                <c:pt idx="0">
                  <c:v>52</c:v>
                </c:pt>
                <c:pt idx="1">
                  <c:v>52.7</c:v>
                </c:pt>
                <c:pt idx="2">
                  <c:v>54.9</c:v>
                </c:pt>
                <c:pt idx="3">
                  <c:v>58.1</c:v>
                </c:pt>
                <c:pt idx="4">
                  <c:v>63</c:v>
                </c:pt>
                <c:pt idx="5">
                  <c:v>64.400000000000006</c:v>
                </c:pt>
                <c:pt idx="6">
                  <c:v>65.2</c:v>
                </c:pt>
                <c:pt idx="7">
                  <c:v>69.2</c:v>
                </c:pt>
                <c:pt idx="8">
                  <c:v>71.400000000000006</c:v>
                </c:pt>
                <c:pt idx="9">
                  <c:v>73.5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A9-48C3-88CC-E8DE2414D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4632096"/>
        <c:axId val="794632424"/>
      </c:lineChart>
      <c:catAx>
        <c:axId val="794632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Metai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4632424"/>
        <c:crosses val="autoZero"/>
        <c:auto val="1"/>
        <c:lblAlgn val="ctr"/>
        <c:lblOffset val="100"/>
        <c:noMultiLvlLbl val="0"/>
      </c:catAx>
      <c:valAx>
        <c:axId val="794632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463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'V2 Backend'!$P$3</c:f>
          <c:strCache>
            <c:ptCount val="1"/>
            <c:pt idx="0">
              <c:v>Užimtumo lygis, %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'V2 Backend'!$A$16</c:f>
              <c:strCache>
                <c:ptCount val="1"/>
                <c:pt idx="0">
                  <c:v>Užimtumo lygis,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'V2 Backend'!$B$15:$K$15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'V2 Backend'!$B$16:$K$16</c:f>
              <c:numCache>
                <c:formatCode>General</c:formatCode>
                <c:ptCount val="10"/>
                <c:pt idx="0">
                  <c:v>41.6</c:v>
                </c:pt>
                <c:pt idx="1">
                  <c:v>45.1</c:v>
                </c:pt>
                <c:pt idx="2">
                  <c:v>49.6</c:v>
                </c:pt>
                <c:pt idx="3">
                  <c:v>51.4</c:v>
                </c:pt>
                <c:pt idx="4">
                  <c:v>65.3</c:v>
                </c:pt>
                <c:pt idx="5">
                  <c:v>68.3</c:v>
                </c:pt>
                <c:pt idx="6">
                  <c:v>64.7</c:v>
                </c:pt>
                <c:pt idx="7">
                  <c:v>65.900000000000006</c:v>
                </c:pt>
                <c:pt idx="8">
                  <c:v>68.3</c:v>
                </c:pt>
                <c:pt idx="9">
                  <c:v>70.599999999999994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E-4E57-9CDF-9FE62F250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892560"/>
        <c:axId val="729893216"/>
      </c:barChart>
      <c:catAx>
        <c:axId val="729892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t-LT"/>
                  <a:t>Metai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9893216"/>
        <c:crosses val="autoZero"/>
        <c:auto val="1"/>
        <c:lblAlgn val="ctr"/>
        <c:lblOffset val="100"/>
        <c:noMultiLvlLbl val="0"/>
      </c:catAx>
      <c:valAx>
        <c:axId val="729893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9892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7241D3DD-9A28-4E9E-A0CB-DCCB44063DED}">
          <cx:tx>
            <cx:txData>
              <cx:f>_xlchart.v5.2</cx:f>
              <cx:v>Nusikaltimų skaičius, tenkantis 100 tūkst, gyv., vnt</cx:v>
            </cx:txData>
          </cx:tx>
          <cx:dataPt idx="51">
            <cx:spPr>
              <a:ln w="28575">
                <a:solidFill>
                  <a:sysClr val="window" lastClr="FFFFFF"/>
                </a:solidFill>
              </a:ln>
            </cx:spPr>
          </cx:dataPt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>
                    <a:solidFill>
                      <a:schemeClr val="tx1"/>
                    </a:solidFill>
                  </a:defRPr>
                </a:pPr>
                <a:endParaRPr lang="en-US" sz="850" b="0" i="0" u="none" strike="noStrike" baseline="0">
                  <a:solidFill>
                    <a:schemeClr val="tx1"/>
                  </a:solidFill>
                  <a:latin typeface="Calibri" panose="020F0502020204030204"/>
                </a:endParaRPr>
              </a:p>
            </cx:txPr>
            <cx:visibility seriesName="0" categoryName="0" value="1"/>
            <cx:separator>, </cx:separator>
            <cx:dataLabel idx="38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>
                      <a:solidFill>
                        <a:sysClr val="windowText" lastClr="000000"/>
                      </a:solidFill>
                    </a:defRPr>
                  </a:pPr>
                  <a:r>
                    <a:rPr lang="en-US" sz="850" b="0" i="0" u="none" strike="noStrike" baseline="0">
                      <a:solidFill>
                        <a:sysClr val="windowText" lastClr="000000"/>
                      </a:solidFill>
                      <a:latin typeface="Calibri" panose="020F0502020204030204"/>
                    </a:rPr>
                    <a:t>1901</a:t>
                  </a:r>
                </a:p>
              </cx:txPr>
            </cx:dataLabel>
          </cx:dataLabels>
          <cx:dataId val="0"/>
          <cx:layoutPr>
            <cx:regionLabelLayout val="none"/>
            <cx:geography viewedRegionType="dataOnly" cultureLanguage="en-US" cultureRegion="LT" attribution="Powered by Bing">
              <cx:geoCache provider="{E9337A44-BEBE-4D9F-B70C-5C5E7DAFC167}">
                <cx:binary>3H3JcuNIsu2vpOX6QgXECLR1XbMOAJw1D5lZGxg1JBCYgcD8D2/d29vrt3z7XlX913NKKSXFlERl
F2txWYvqapFwOuAn3I8PEfj7Tfe3m/huWX7okjhVf7vpfv0YVFX+t19+UTfBXbJUB4m8KTOVfa0O
brLkl+zrV3lz98ttuWxl6v+CdIP8chMsy+qu+/jffwdp/l22yG6WlczS0/qu7M/uVB1X6o3PXvzo
w01Wp9Xqch8k/fpxIaugXqZy+fHD8jaRqSNVVcqbCv368WQZL1MfPrhLK1n1F31+9+vH51/6+OGX
zV/5QaMPMShd1bdwMaUHlmFibHJOGSacsY8f4iz1v32MjAOdcUa4hbFFLYsZj799tEzg8vcodK/O
8va2vFMK7uj+f9eufKb+rx/n8VLmv//zNlNv3P7rT0yqzH54nHa2ur/Fxf0D+eW5uf777xt/gEe0
8Zc1i24+z20f/YRB//gfWTYyrVZ3u0ub6tikGCHKdVPXufncpuTAopyY1LBMixOmW4+//WDT7zp9
eITeh8M6lTcyX8aAusdvv4i+l429XeQGCq5kDAugfgED20XtDTjmS/nHv+TyNiv7ncKDHJg6x7pp
WFxHBjHJJjzADyCMTMNkOqYGeIQHaD7AY12rnQHkPUI3IDJf1mn2o494j6S9QYgb30VV+fs/06V8
NNKLq/InYwI54KaJTNMwGKH0Bf/BmM51g1MD/Iu1ws86QNaU+rN+43VRG2B43V+8LmJvUDAv7ypg
KDumBaZpMbAwgVCimxRixHNagAgCFFCEVgEEQ4RZh8CjRrvzD99u8TWBG3B4i0Rs021vYPHH/yzj
3/+PTGUa7do9IJNbOmOEcQQ0YoMy0gOkW5ZJOcY6cBDEn2PjmVqv2fMNLvQaw1i72dekbqDkdafx
Lh33CCgyrqvf//lop12EEHqAiYEoNQApq1gCecNz/0EosA/LYEBEdcJ+pKD3Gr1myP8AHg+3+JrA
DWS85T+AgL6p2x7BorlLwYFk6W7pJz0wMPxjWsgE78DohvtgBwakLTpHBifw7x/dx3etXrPmfwCP
7UI3IPKW89gubG9AsmLhy11nJxYzOeQg4EAM3drITvABAIeAZ8EcPsScPnqtx+xkqz4vB5DHG9kw
86tZxsPP7I0dL8rlzlkCMAOTGKZpEsTBns8jACSh8FeKobykG8Ak0XM7PuizswX+trgNm7++tN8W
szdgeHwAH8plmO18eROOKWXADCglzNyoTUFwoLCuEUUWWrmBjeV9r9mqLPTTLv7pyncb++mKvbHr
HOqqS0gIdpsOAN83uWlZUBCAsH5fDlinevgAioxgcsR0XbfuC8wPxvvmsJ902tli/36br4ncwMBr
Tn6ranuDjMsouSv9XacAiOo6oZwzzDjEgc0AAH0F08Q6MTCUGvFGmfFRo9dM+NMOYJvADUw8+sAf
K4zbBO0NKJ4c4BvP+qcri8y0CGUWtpjFoYL0HBPgSiBdpAAYSizICzdKB+9R6GV293Tlu638dMXe
mPMfcV9tCZ0/bU1oCq7I3ardxAkCDrfu+ckBZPbcNCi2ING3rA2K9w59Xjbm44Ubtlz9+cWW0eP3
98qScKd/DT0D+nW/9h7I14Y9IcpDO/h7TWc9kj885p3567fF/ZztX1NqbxBxuPzj33cy2jGzYweI
Qdxm1GKMAxvfiODoAII3JOLgsSl0lHX8SMsfmN13nV57/G/ElZdX/naRG7i4uItXLVTojj37AEYp
tovaG3A4Za2iv6QPoINvx9AoggjwY5sQA/E3CTgTC4ZLIJvbCObv1uplKDy//Jl1f/248h0vhoLn
V+2NhRfL4VaGu03ryAG6n/mBKQGw4D0XWw8G+IAakMVjZugIWWQzuD9qtLOlv03gexGwTc7eYOJq
eT8Y8OiTd9HUAUgYBjcgJAA/B5P/wPeoaUCiD7iBoMGNjabON4V2hogt8t4LiC1i9gYPQpZ//Kva
fTmP6ZRTk7EVwX8hydeRhVe1PPgUxgk25gRAJ7VdpZcDwNq1G6Z+pZyzdsHeGHUG9mx2PPgBTTcT
MnQd65wZ/Ic1Dhk69GWA9EGRFpK7R//ywPneoc/L1ny88H2mfPz23tjxHrJ/TT5nESi7Qm3WIgTj
zTkefACdmdXipZgQhM0NCr9Sa6l25rHfFvc+078tY38A8W0MesdrG3qmpr6esK1TOgMa88ZqNBRx
tCL0G876fiji7vZtjV5e3d8v3TTyG9Pe3y/aG6uelPJu57OaDEMnFUYqDG6uWuLPa3CQhBEY4oMp
C5jXWpVen/vrbwrtbIVvkbdp/ZdHeLcI2Rs0nC3V3V/QjcOQrzGgXIYBYxKbs//4AP4M9T3ouTx2
5ddreE8q7QwRWyW+DxNbxewNKr7Pnv0VfIAecOB0CMgdgxbMD7P/xgFU7Dk2CFB1/LBzZB0ej7ot
dwaPrRI34bEtYKx6tq9ptzcYObordz/wTUwMdTprNXMH4WKD98M+MIsisqr3rHaGoI048h6FXqYG
T1f+hKGfrtkbg55HdXa72zk6KN6vJqugX0N16LOjjeK9cbCavSKYMGx82/e3vtK/KfTaSvrpyv0W
eT9h/C2S9gYS82XcLEuo6j4ytt1U8IhBwL0DNHTDohjS9/UMAB/A2oeWDrR6YCvovRNYB8WTSn92
X89rgjZgcHh//0mexb//E2a+nn0KLZzXpOwRBIb4j//34eyP/7sl6/rpvj2nCIYuH2bv74fsnqOA
rAZroSQApb2HEtBzFHzX6s8D4VVZz6y96tet1sIbWHhV0N7A4WJZl8u/YEgLykIwkAO1oftp6nUk
IBjtozqFAEFNBPuFN6L+o0I7ixLbBG5g4vHrP7qGx09e02xvMLG+LHYbKOiqugsjnVyHCv9qEmsd
GBi290ASaay6/992iK67iHWt/qyLeEPWBhzWv/lCuFj/eEOpvYEDbFzb9RDI6rQAAIEJySIzYUPw
D5QB2CWB4hJUmSGokI2i4TeFXluHP80jt8j7OURsEbY3qDiTdxW0iWBNvPG8f5JDQCEBYQt2eFLY
4PHQ7F13EMaBBTQTakywQfh+G8/jbz/0iR412liHb6j3cvb4ipwNGLw+BfTK9XtjeZhijZYNHCMR
yZ1anxwwqkN10TD0x9GvdevjAx0z3YSRsG/lgufWX9dqZ57hPUI3cLEeEV4IGO+RuDdIWY0H/Hu3
E0Swk3MFA4wZuIkfWxNwygTsF4HBQuN+cmBzq883hXaGjy3yNqBxskzvmt//+ce/5QtnjGwRtTeY
mNf57l0HPTAxHDnFGVShwUEYG4VGoBuQejLoUhhw/gTUop+7jieVdoaLrRJ/Bhlbhe0NNp4WyK43
h0PGAVVJOJDsAR7P8w5yAFQUQ4Mamp2rxGODbb5XqZfJxLOrf8bqzy7cPwvL7K/pRBEYK3/aHbw6
QmadQpADqDms9oESGCT8cTJl7ZHvzBO8Q+Z/iIrXVNwfrMR1uvPKFMyZQTfSgiljAnuBNwYbjAMT
jhCB0XL2cELRxvbBkweFXnvwP51obJG3gYvXE44tcvYHEEvVLOPdxgYGZ1HCmXSwAQlSDww7kTY9
xmqfGbS2V0fbPZSsHsz8kHKefNNod5DYInADE0/e5SVGuU25vcHFWRb9FZQSRhlgC/Fqdg0ONtws
VtIDCr4CqCaMOr7Qu35SaWfI2CrxZ6CxVdjeYOMfsAk93e0edGiCg+V1aGUaMLd8vwdpnWSgA2iO
GwytAg3GQCmfJxvfFNoZLrbI20DFORyAGsv6x+bGFjF7gweY8t69r1ghAsIIeAQ45PTHORd8wAAP
sIEFQRMcWmIbZ1s+qbQzTGyV+F5UbBW0N7iY38XJbt0EPYASFYw+rHYvvcAsEBSzMWew4QnOPSVo
c2PTgz47Q8Tb4t4Lh7el7A0WTpZRWWfhbqvbcCY6TMLB4aZwatUPPXE4gAy2tMIRRthYuQoD+mHP
aeY3hXaGh6dbfE3ieyGxVdDeoOJsedvIePfBA2qXOhQtIAmh6EVoUNhsA+cnwB7IFzZQrGv1mi1/
OjF9j9D3AuQ9svYGI3CO54pf7bblAZ4DQ90SKpMPM5c/NMtXs3dw8hm4DWPVTH/uOx4Y3xaNXq5d
fr/0vcb+fsW+mRRG5v6Cg+tWpjWh4U2hNfHtrQnrqQRMxEBySeDgSth8QXS00bd4QtvOFv5Wie8F
wlZBe4OPWV1eL8to14MQ+uoAJKg9MRiSgyrD86oUpJgwXGfChhwDShD3Rat1uvCk0s5wsVXiBi4e
R+V+zDO3StobYJysxir9nccC2JQHI/gYEcKQaW0AAyZkDGTCAekMvvLj+XdPKv3ZEZnXBL0bBq8J
2Bvr/7Ysl2pL1P356ShID+D4c6RDtnD/ip31YHFfloIBSkafNtusO4VvCu3MJWyRt4GEywr2qP7o
DbYI2Rs0QDiM4V0COz4Nn1gGUEIL+tr3Gys2YwSQQcQJ7M3Q2ebWqkd9doaGbQI34PB6fNgmaG8g
8b2d90Z69tMewoL6Igy4wCn4/MeXMMHkPUw3wD67FeHk99t41z3Eo0Y7A8U2gZugePVctW2C9gYU
/0j76I9/wfsRdh05oAQJOeLD5u37jZbrkQPOx4ZZOktfMYfV8NTGjow1pXYGjXfI3EDHKxHkHYL2
Bh2Hqz1r1a6hgYAowrYseOfOqg69MTlHD2BkzgJfArP4jMBW3efFhUeNdoaLbQLfB4ptUvYGEVM/
hdcnrpjVLoMIhq2cFsPfu1XrzgIGcOHVnfAP7OVZNcY3nMWjRjtDxDaB70PENil7g4hvbnKXcICc
Ak5jXB3X+OPxvTAGARO1q3Mfnl7ptk4p7rXZGRTelPY+HLwpYm9AcCXV0ge3APsPdgkEGI3DsG3r
kSg8zzfYAVk1Og0EDW5mWMZGGfpJpT9benhN0Pvs/9rV/2tNv27fZzfx8+9sXu2bgB7Uqh4Nr+Hb
qCzBmU/3qSYQgYdO1SO0Hgbh1t4v/bpGL3cZ1i59dgPPXlr917yC+fXXMz+93tpZVkv3/sXYa29o
fvvT+9uE93hvXPpsKT6708dHOb399SNsUViz3ErEt+teec5P19wtVfXrR8RgJ8Rqly3shoC3ZNxX
jtu7+090OLULJltNmFN5KBB9/JBmZRXA+7ph7YJvt6ynWoHK6vsPVi/GWm3oh/4jFJbgkJanl5Sf
ZHHvZ+nTk/j2/z+kdXKSwcun1a8fVy9k+/gBDlpYfXGlJ9ehGoFhkxclFE4PYZYBO4Dzm+UZnDsD
3zf+Czb/VqgKVOOgiBE7ugoDtWTJEAkvIOfQ/lx4WSf8ggs9i5a9Z467SAtt1KFaYJmJTNFylpBJ
E/sXhGRC4nyEtGGhZdaogx9xObszeSYqHI7KPHdl3p1kOJm1Fb8ySe94VeL2JBp1Jb8ZUnOaZfzI
qkUStEeJNEZNXRySjttxyE8bbNhKNx2jJW5ckDM6nNTpvLa6swGVixSnF0FrTrJWRY4i+azJ+4XP
m1kRhaGouCcK/KVP2zGMh+TCiPHnoqsuUXiqaWScSW9ZtOqoLNU4jL1Z7yk7zJWT9ZrwuSwENo8b
Q42KzrKjRLMr65Yfo1qO/JDOM7h93TsJg7Mms86qvJ4lvT6NWGLzNBO08I8s4osq9W2zya6GUZ42
wou5zQa1SMrIKRQWfhlO6z512ka6WeM5GjEnnupcxlpXV5Hw4+SkQNY49We9UZ2mVXTcDN5MpWwU
yvYaN/pFoKigVjQtroykKOywbiPbSzK78upRluOF2RSu2eenvUVKIfPkpAz7UZTGoUBxdRTE48QP
nTphvkOi2IkDPMoidZYjbwTw/YKCapTVwh8a5SSxnOaNge1cBiKKBycllqg8csHjLxGgJq9DO5OW
iD3LHipaO1noidBk/Qi6qfDoqU08NKJWfBo1gIC4VDZvi0Mat+YoSzyBW36bUe5qibzEcBeDHjo+
1e1eO6/DTx4ZFswMp0VjnqtS2rLIbFnWFxUz3UALbF6r6ywgnQh4ehQFmaMsTXetwXI8M553YTZr
guKkDOIpLkO3122TD58k9Y6oMkSciciwjnmZu8gsTxufuNSrXJXTmR4Gdt+2TmJ58xAvS5qMi7i1
o3qZq+i3sEuxQE0yKw1tomEcCalndtFoAvnlWGZ0FoRntO3tXJO2irW5jv0j2Ey3yHRfQJbnOQ0Z
DQ11E1XlYuDaIKywOqwqeh62UmTIu2jKxknLwmZh52SJtIeoGJNOOrToz/tiEXjtyKx9X+TUGKVo
cKvBF1buz1l2XXe6narB8QaeCE0LjwN8aSnzksT9rOCWEmmTnAWovlSGdtLKeeFPyqToRJawqSVT
V9XZkYzieV2YozAulwEtphlXJzzIRqq/0WN2SyW3u3xIhNS8o0J5nxPWpGJ1avxFyLVRW5TTQNJS
VCiQoqcotbFfXnbgDe3aw1OrdnWzv8wq6WLeLLCqPKHAsjqNHdKrmVHxY0W7Uy9K3Yj7LiqtTqiS
fs6SYmK2/lTj/gQOQ9FFJX9D+ZUyQ7tkoZsk1VXBgsDOrW4c5t1Y06/YoM0r6zhC3NaGE1lqd0HS
LwqMDzOkO3VouBpmog0nZhycQXenEnqCRxr2r/V6+FIZvh0w/y5gVSjaJkvsLojtUjaH1GOXFSta
YRYzgwyBaFLLcMqIpE5f38rcOy1Kf1JY3k3KqLKVX7oZ0TOXIP/CwuVSxpUUWsGOSJbfFOE052yu
a1okoIrkRmE16eM8FU1Nvwy1GstKzWOsB26DaWOHfT1BSXCRJU4SZvHcatPYjU3/vPLSWVHcYi+a
okgd6qSqbH1GS+OTiqJTq1BnvA0sJ+XNGWlKm0bZiHSZO8SNCDN9NET5eRTml30dn/Xp4OIwHjet
5WRlcBbhDhZuMkFIE3plTUrskqRZEi0bhdxwggLbHMlTXHMHN72t6/0V94IFzmKHebkwcWh3uLQ7
2eiOvKpwmTqMSc0xSnybmrAMoqHQnV72vtCLJhhpnif8bpkaFTjgbFYX16l/azW67WfTQMFC6C/S
9qKK5NhrOlfTmF1nwwhhNC+MdKbTRDDwSggFp21hlSIprEGE+jwafCSMtKQiZqmNaD+Ly8/wrmw7
DX9rwLPR3rADlIseY1EGtZMU9bjuQlH6tWgHNesGOmY0X1Sd/gWFvRIkp5851xZF5blclbOuQudl
M9TjUMLyGKzrnPVfI4qPVAaBYdBT025aNOZe2DsEoMwDRiH8MjvvRpHJld2r+hAl3iwNsk+Jngqj
R5MWPJuFetdvnZrkdtEb4yDzbaNFreDkDAep8BN55MfgogdzhL1cCt6VX7CZfdXy+M7nyeewTe88
nIo2orGoouJc79UgtCD+zSjzWRnDc8RnnowLEZPIJWXP7SyKR1VQLTO/uIY3vxoO95sJkTwUEp5x
bsrp0AadSNIvuBtslKVzvQqcKtTGbQIKW8Fly41xh3x40PisNPVDL1df66KyTT05Vd5FJP1EBEFC
ReHlnavn3VddCw9lD9ygCG5q1eciLsdJ0F8n7Ze8Yk5PmxHx0Yiozm69wC06k4DvCC8iZonMSK/a
0EEFsRtmOuCGZll4PPDeZrLshK60JeHCqtQkiIfp4HnjNo3OfYNHYlA3KWWB8Gkxykxt0WQ+/E7r
ItLaXAa+k+XljHJ/sP1ywrtB2aQJlokeu3nRnxV97saqGkmGlrwyFog0nwYUHWlNChbRsistNua6
Gc57ShYkSRxlSAcOUR+BM6Uj2FLN7cS4ho33nsgKOte8RFBKE6cqMt9RFed26rMJI93Mx37g5Iwg
0VvxuC3ouZTBxEyzWUqzC6uJj0sdTxqUHHu8bJ0o4Qs/GZymzCwxaNWceOYns6qJa546jA93vmbO
0uY0Cqcd4mPWo8O4KOcsKQG/Xi9yGXd2o6laRHp8sXLkvD1HNUmER5GTh1QYYXBn+mqaBrHDWz4l
7VnmeVeyQ47uNUdGEbtVATAOSZaIIUOHhoaElViLECVftDq/LDx8gaP6t8CKiC3TQborNxlo8pJp
QAMA0oB64LPAIxq7QMT2DGmn1mVLuC0jZXextHVraiV3zMzH0pQ2qe6MArmEHKb9kkex6IcSIlfM
ReT140QfjlVsHJO8XKDAm1haD3eThlcd9UeBSU/ifJhqvhtbl0UfXdLOtFmA5qVRjOrGA5RrYwvA
lBSRU8HDGKKLgqGjOgkvIUEXA0VzDVWnOQQSpXkjL7YO0ySayVnvn2vVuC7kBF6dfVYQtNBi5dR+
78+yltoyO/GD6guJU+Avnj9iQKV4mRzrOPii/EAQM7gNKqWmVpi7Zs0tm5iaW7UjS0t0cDTZdY6s
0C5CLlja2AzCME3UqPXUOMbczWj+GywNXkaX8F7H60R1sY3N1tEGy9bIcGHkQ+F6rECOldT3akEU
jXVXr7WZKbtLKy8uWcW6s2aoZkGEHYJTZnsNCV2scic1gLsOuK9d4ktR1FpqN3KUJtIXPC8mul7Y
Ax/AyXEhY3aUgMGnqMsjOxnGfAhikeq+cgIstYnC3ifiDTYxaqfPDGor07+IE4jwJl/oXnZWxwaA
IMNjLw4OU9y58dC4dSrtync6DSiuQix3GalFiZR06xhYdxfeeKl3Hfl0Fhl9L6TSZm3cDPOuJ3Zo
NrdhZJtB3QmPF+d1TH1XYV3aiUxtZRjjlKJpZxg2zqXl1FoADo3XroF63/Uh+Np55J0Yk4Cbl1mt
aU5S8ZEZ1XcF1+1G2UXXH2o5sBOHBDay5q3nn/a0FmYDIQl/LSDceDHQvtZy1cBykRd8SsHnCNai
G9q3tTDMMrUzVLi86MZGoDrRqc9WEM2rz7xOz/oqnMUJPZPAeVEZXHAzXMBBgCIYwtHAb5ooE9y7
1OpsFreaZ3dKm0YIQSgYFHY8ImER+d6M6Gb3uRqAmZqRyHs8SxCrxlHLxr0XO2bFRgVuPnvYyASk
Wdocw1eA0bmykXONNpVT5EBKDQpBoJhUSYrtsqlmWl4lQh+qJQkJkPJ+lko19jkkFjSFGNXauWeO
UKCNPdKKqrNGyPpsVNqosW66IVhEnTsUDOKRWV1FEhhTpwHZP5dEd4eodDUOwSyINEcl/mWgD5Mh
LUTvnem9FwEMh/gUsSEbQfa2SLzmcx1k52mGRoYZfYlO/SDrncyLTvOm8UVohBfEGkzBsza04RFe
8JLPA5+wkUSAZeVYVT0ryhQIiufRGTWuh5ROgsrg466j07C/QkM2DcOqdmHr61nRrWh+YDNIchEu
vhJdE7E5CcAf0YrP1ETyQdqsuox9NK2sYEqi88rUgPNhelE3yi07NW6r2K5wdGx2lWiSfByHpRvr
vQC4Kr0aBdaQiiGni4j5p3EyTJWBDlnHprqhCViDnLsQyyoGPwlseODGESmvlLQN666nsABElH1t
m3CGi2juAeAGFDjYT+ySLIrmMFOVQOAJkVcIrgJXp5/KGIwGdLZOEnDigQPlyuWKdTTKEj1rR7RP
7ba5KLjN2XXM9Rk3fBHU/nnfIFvTU5vU/SQ3gBzEzYg31Al8t9cMkQfBeUZ10Rql3UT9kY+rM88s
zz24g7qVkKVGjonmHEA1ALWg1RUk0SLOSzeSt1ARHXs8XxQdPQ26YMFoE0MSbTSO59M5EIPYKQog
YIYEd9w4JaSfqVaP4dPoVvKumoSR7wTRdRud47TBomq0U18PDIGGaU71CLi+59Rpk4s2veW0gtDQ
zpOCHXcY/5bk1nHbJTNepRcJzeflgHpBs+KLofiCBqk9+Ma86TL9uMcDoCFpIQz2BeAt6uxUlmDE
oVnQUHeaxhtDp/AERR4RAcXHulkd63XmOXy4zeN+wQp+AXUiKixd/iZVOFWyPawt3VWoO6s7Es+T
prr2zRLMncSdqAIfgkFszuBeHN1nLqvTEatwLuBfl5oBzLYiNyEanDrIpzEpL0o2OIQOOjD+xE36
4lOT61+YDJ2iIo6hxZCmRnNTwxOpJCSwxSi2hrHBhkkWk3NmdNPqpE+swdW96jis8dyIgdR2nV01
1ecEqh20A7y2Ofwopg4q8ReF0wkamk4UunSSvDgrkgqoRHkYB+CEZFedZumARJdVc8+Sc9q2QlXE
trz+pKqiSDStdsKBEAgNyKCgfvS5DdCF3+dAeTSWjEkICVWgHdLUwMIM5AzqA8QxlXdpNWScd+3E
D/RQAPOyg2o2dAycron9eZlkvShM/aSBc7ImMmf+oo6dIehrkdfRMW5GSRePVZjmkCUUThrGM92K
DaBoc5WF16jl5z1wDRRFroqtyWBA4i/j5JDUVBNc+i41kxN9jH0PuPSAj/hQTxoZaEBs7iIjGpEh
zkdREo1bji/97JbF8RFMqwpT5ZMg8ODy/DdD9U4u6RUO1Zi1ELECswb6GImwv/V13ckzc5zpi7Ja
aiq2W6adWWVFIO+5CgcTcAzVsIDUdk1IZafYuA4jbSqV8m2/D4TeMKcMoHbX0RvVVaXTQX4mUFJf
WKqEVBRNawweAl4EfBjp2tKAnAnISFVO0vIUBUhQ7AYVOVS1dIzgKi97JwzBGZHPlcorkUCeI6W3
KKiQSTDO2kVoBSOg/y4L4Cbjz7n3W65/yqKGCngL3nkXoVHZZk5mdXaNktgO4JhTYehGb4O3pqPG
m5k4KJ3MD6EqmRhIkPqybNLIpY068ykkgAWt3YoWh0aMFlQVp02nykmI2MyQmnQiSCd0I5u2XvQZ
K+u49D5pwHAgGdcuo6C1RjJXi9jzvnbTAioWWu2Bh9MR1O+i4Qyj4MbU6zszT4D7hMR3WRg5ngS/
lavU1ngIlR9uij7vPTEEw9eo9KHQhxd1fgJ+eVL1J4npO1qhOaapQZUV0mmorg4mdqK2EiUvTmrJ
wBf3S6jfugbcXgeIBDbLL8Pev44zZWMkcCJnkenbaTTCXDuu6sCpm+AwouYFCeOjJOLCDPXbUELy
awKrWcR9J5rQNEStN/OOSijPhRTKk0U1ySGxKbNgJgvIlSocA6/tj8vyE5j4UIPqQ9w0jjStUR9l
c+B0Zta6RYjHMkAjLzNtxID1p5Fds96l9ND3kxDC0ckwHJpRAzSicPoAuKW8icD/h0F5DBVtcGtt
JCDDLJy4DonQjXOo1nAxgN8gvu42bX6UWN2oyM86PkAJ0oc6H4TCSGIRQ1Ejk0yKJk8XSdhADec4
0boZiskdSruZ1QH3ZVHERBJFhx7UlFHfzbCCYm/ug18vksZOzGGUdfiuMEXQt05nfjYjbzyEXiw0
NOXwk1GQuC0vbMg8zqtq2qrKgbMsgLgoV/nVJDqSA+DBDdhhAXlYFeUnPGxtLYfsMgmnmcITHbhi
odm5SR0tXzT1ZdNi0cjErUML6IrbZG6v3D4qpxYfebVohglwMDtrA6D8uZtGEylT0Q2eU3WtYylk
540nWhmKula2AWU0rQCPE4RiCAu7HoJJx7CdIuW2RBt1fj0eStvwqdPS3lErJgKFK5yfG1k9bohb
tIEw9XGjp27ZXhVQkYCINsaSQZKV2n1X2J6uuXpwGWdjAOSEetrc15ltdL1QuhqVSTvu9ZNOP63h
ZxPvc1TldgfFXKDtjkZ1sF1nU+vaC5EdpiUkduZx3sw98ySO1aiXCijGdSWTacy8zh5kcljIGKgu
ugxiJVRaHAI7H/LUzZt+rDehHVo9/Lfn6rhz0igaxwwB9mAZWZ1r1N6xgb+qVLmavFChOfFT7kKK
4aSmsv3gEt6vdG4lItcy8BblWYvViHE2gor8LAmsSRx9Luppx3NI+apRD3VsuQiza/L/qTuzZbl1
NDu/isP3aHMEwQiHLzjlnHsebxhb0hZJcAIBkgD4In4hP5hXnq7qqlPV3eG+dMQJHUl7S8pkgj/+
f61vgduVzC/T0l4gde2b7r5R3W7anHSm2/PszMmMPUrTxHdYGgaozO3eW5vUd7qPgY1Hz3z20tKd
W7Un9D9RPnR+usrgMg7QdLbh2cjwESdo3WvSXsvWP5e6zEpJTO67bZziZDbvWPHoCh+YpuOkPlza
XIPJ8TKzoBwJ2/4MImz5lRhJAmfnUg7V8wjpeoLUJdGM+ba66laVebVU4qgsBAoCA0gEbhrV5ast
l6+11hntbZyUknbHXhqs0duwV/Y/NW0w+1A0350Xp2Vl92vP0V7Flp4xps9BVyYBnYuZmZ2E7bHB
Ndqsm3HhJEO4PQ5jqRNTBrn52fd1Eps13/jnyLddX/aFQPmo5jkZNlWY9YPMF6ZlIVi7Cy06PVgl
frT357expsUmjnG/JzGUnj5xGygFLMX+2WuBQn6h8yP7bMJ3tBGHGpPQqkwxNkIkkeTQFGBwkWq3
bWPmQVni3YNT9bvYnTIav7nSpq1w80rMWQiXbHWjwtH20FAOVbO/G6o1qbzuzIZcw58KaVK1bEwG
XvJsw9HL6RDVNun9ZsolmS5No+YzX0l9DIn/yqh6XLXGkCHd562tEwXt8LiFbXVCy67ztYJ/5bYd
+kgscddVEPPkpuD1RBgdKQl3XSnYyZfda2SoCymBOEnZwwSQq+YJ+qs6JZPjZuXkLmk8a5HN1IMc
UIk1sdzd9ozfh8OQhpsZf4zLkrFGjmfFQ0h/BFJXOdAklq19Hl+WMBry1TT2oW+9Z+0NP1aDRtkq
E+3ZUtPdavHRN5O+t82tdW5RsPqqPzJSwSMzunuo/b3xxuBMcFtbVUbPJR/Vfek/sZIcwj4Kv4Xf
XHjcyY9Id691EP5kQVavyr1y4Ve4Ypwkix2f/WXj91Lg03Y9XJI4nL5M3ao9YfM55kt/LdeSpIaj
vnXeDOV2RmdByod49FEWvX7Om9r57NU4Z6teWcog5R9roxI6yUvchTJr5s3mKx116o9oiLdHK7mz
X1yM436z/gid9YBOWmdV5cHeo5U8L9V3BQN0h+z5RzkPGOHrrYhq721RW45eX2Vy9eGFihnOXNcn
g4dWz5cYctlaJ9O8xOmk9HPgyDJtD7GKhqLhMF9qbx8t3T4euHOcXDeR/cIO/WrerNsc3a3SSd3E
7llVx/bSTuuSTi1R+bb+xIFLdSpVoJJt/lWy4aQc7iXOMOyquYcLOaNfb+uXBkdDZ9EAjdQ46Ohx
pHyXe9q/W6RTF9qGuIvlUx0LefEpFGuctZGbrW2OvKx2axT/cnyBRkz0bda2sskcuj72wRBCphxI
QjfxWUe23nkTNluj1ueN8Kiw9rZjU22SIIrRGkVVnMhmwjLkz2RG7+VPfj6MPFkBRpykM15wfSzK
SeWm42LQ1s6jm3sN4Zl2N4lJvCmPHB/33B/U1pAdC6AVTp7bJ6aCmrSU6pe7YVOYNI1zLnlhwFUk
kS6gOoZZ75ff5YoX6KpRnf3w0mOcVWI0qVpKuYsGXCX4nqhiDxvWWsZKjMd6a7PIDraAKxWnvCMt
dkX8OQHhshhqJ2HSOpDlYXaU1ffK+/kyLq5XsPXDbrX5XW/nphl3nh37U0/NmgiJQsJtk89ur5Je
S13Qrnr0arsexLATjoqw9jqKrhtTjI0lZCydbmz41dyaJUmWTGEd5xvaZuLIfi9mfhrCmeXBrKZk
CdCqoPRiEvyqeken2pvR7gRiOjptfDbUij3FhUybKCrRH/wkGwbkfosL5aeOjdyEhaPG21vQmeOR
IxB9GFQUNLdWNgfo4j/iqf+UtDxX8Xzqla/u+OQ9yuWmma7mPNaEJZw3Jh3pnPcxRCsfJjH6eC8d
bT8kbdx1O6v7V+lLc2gdx+xwdlxah/oB0Sr34pki/AybBXf+yjZovdtWxEPWDAuUKOrgHbLyeQOX
cKYV2W0BakVkZZnLXj1FvuixdWJDsE7HikXMhT8YthNwrA1vXGhb5wYKYxr0WPCrqa/NGvv31iV1
DllyyjV+mgRjFO+bSre5hq6UlWXdnyZh007rIPFUUEgJdkDzyOStj1lk1ARDeQghqxo2GJYz5qgW
u+eygQ/wt/GKNp6mngk0drGnCO/D91byG8AIXOE3I8r6dY0jFKxJHZzedVKc1dumtyIQd+N4cMqf
HcXnvC1LQePBHJqZJXSZrqtxMtK44jAbOmSEiwpeXJ+uTswhsjRt0kMhTHzZuPkku3xp/D6LfUGh
7L8NzkHg0t658cJhjby0wv/VMklSTzpfE9cwYMpmLPzgu40h1CzWz0WwfNBuyaG3Oefg2S4sPDLh
wOQZ3AMrg0MdKLarti3INSFVsihK9lurryGKd8pXERZ+R6KHym7Rw1yuv23cy2yOZZV4k4eBwxUn
zQfvIoZ9CwY2FSqe84irYKf0bDARWHtXTrhdrdM+8qDk4Av6fG7fHdfbLssyeVfTiyWHdhrivS9y
p/3xPFD/eapikbUi3M/b1mJ/VFXOuDYF1auGf27LfbiWhVwWcxa3HyhtzXn119+CqpfS+LRYHdLs
ezyprbAmzBysi8e2tlc2WJ6Ubs/3g2NIEkbNmMp56xLppoa4W9qJSKf9CB2vc1p1choYMnQIuqKN
LYyJSiXCBfMQNy4GYLiPuXIMhOV1CneEygyDnUiHmr0s6FWhIDgx7swIFwRtxsJQ0+IFanLdLDBX
vOhqXfiXZTinJghBN6zmm5normbizM0II0sOPCcyLJNy6sczMzX4FWbgSzVsPOn+bmlm79DyiOeV
gfnjcy+EMeR+j15jAUd8rsBITiPpv0xzYPNGM0hg8DPXh7Jaj8IZ+sPmVGJXV5AemY7XZBnOU+eN
twluN8z2YLvZQZvdoJ+2rKhMJPPFRlWyOlQVnSBf2+gPV+5+0VH657YNCyyWUzx5LKeBvdJuhoPU
uanGWzmMTQ8mhWIsCublpnWW7a401wXC0J0NqzvaeZCwInAaYbWI1K0XJ+nnKconqEG526D/HRZs
OnH93NYM/fYAp7pmAeZvcCX5OnQ6bzcigZ8od+fX/mMMf+viDuVhIk3C4xh7lT/eiuCWattD+WY1
/oiGP9aHnX82HBIX4yguTTBXp5YDiXHmFSKueXNEjDLBzxonG+Wr8DHRTDyJIJQ5fEOdt6krmJd3
YcPTZq7mA4gvnViPR5dAxIWeq35vvafVmPq+bdGdoD7K4zycLFkxWvRbOt0UDsNgaq9seep8em7Z
hJUu5lfXfNayCR8c/RbXTntgSuqUyuXad+HBjWu96xrbY3ReJG7vOiMVCU/oMtMpGs/hGs87vG9U
2iWA9L/E9uYx8qwL8QHMruxPdaxXyJXbloarARNFKJbC3OX11FcJURqG7uT0qdpKmnXqXAPwSoCl
BLuIYSyHCftiWXDhG+6ibgU6NJTeMxkggPS6245uNX/IvvTTakXv0oPrgE4uDsE6QkvsSLJ2NMqs
oTnImfjBLdl068CivBn1nLmmCT4ncF/SY+xFT8sVhb7F7rZJWDHu2ZfgS1YxQaPn+jVa7Idbjl84
kO5tbJrgbpD2boHi0DLevMyNfg/7uizMAhvaF7jWnEKPMmvJYJpHGN1FGycm3t6ECe8HCX0jYks2
hTW2dzXwgtTeY+eEKLLzWjDtZwDX4BrRrB7rR7eJ6qy9QXtY3KweE0QHurRaWkAPFX7oIOnOPBKw
l6dU9c2cThiasjFo5HHl7vsKyf4Qli7+TPnTDFTgWgP/W9662v2tSeraJUrDsROZpf3jZtsGagpE
JWNXzAvY8uGod2lDD94SOaeuk2mLzf0CtaBqo3eI3ACF1h4UoT+OF+2imQkZ+gRZm6wat2zaumLB
PAO5zX1ceAsMoMGrFqDE0haiyqkm8ZZZuNJgkAZ6QrNfn1rnidZCXGmg7KWeTnbCfMUqb86JGb2H
2uIHlAXMfO1XPKjpNDnMe6E+v8ZuiSpsphKgk1feaRdSriS6/2opNOWhJl1WrmNQxFNb7vEao904
lFUK9LrfdVaUwGN6Ly0Xr8y6CsZR3EX1uUIL/K8/+9vvYUAyJwMABRfsHMHSxgep9r6dXAdFEeNY
G032ZPAohcIJwxRiHBZ+5eli9bXNaWPcgwsShyjwVc7qXKgKhtRppLuHY98bE+RL4MpzHNqvQW5l
PjYhP4CQceAiXGaH80cHRrQahneyrS0aYWPRSIfmoGiTttUI/ix0RQZYwUcr+xIbHx8F+utenYN1
0Qev9rNw84JEtF2VlKvqMnd0XzZuJyjX0edtxt8FDRBIWpX+rlIVXtiW2rhaLz2T6LWX1V6mspqT
0d+OYjLucY6GS1DP5ui40zmu2YP0TXxd9DCloYfBIYgbcXSpyWOPLw+CrmfVDPA9Hbjaum7YbvYM
FlK5mTPCcncVrCbC3Mva+uSyzk4yhmgt4Ijt5BDIB7lOh7WHO76NA8kEyOlddbd50DTYBiAuCFhV
iH49bHLOqDcC1oD0mgiQK0mlmgXeXMB3E+thdvihTTe7rEceyCPtXC9jId5sFZVr4m9Q1UlTspx4
dkgwDswFaQlGwzAK9s027CfWfbYEHXVtJd17ds+kPm9NGZxMz2P4LNFZzM7ejCXfdeTghxN6ceV8
ecsvL+4IdFtHQ4eZ0GrX5UO7jWGB1r5OhK6r3VDrELa4eCWOUwGUBJI7stLdtWgiknWdpocS2gTa
zdfSRPoga/lqcATWXq0ChpMyE6SX5ZMpdANVfR0ctXcmFb32nTNcFgd3cbxAnB6q5nEwD9NQhQXj
FTl7JAbdOYLmtOFjEIcoCstXbwOsZMhePRQ1iNldW1TWRYfJt0vokYL2ICeXjj6E7rYkqgOGQNau
TLdSvG+6+aa8zkYXc7EXwzzlPuZK6f/0cTxsMunmDU+tSgKf/CCKvmpofpMs24ttyc+Y+PdbLNp9
HVYCjXn4FKDfcZjOw3kxcLfgpkGVSeNJu7Azye9pno9wsVhStkom6P+7tsQinz2YRhPgVs/yJqHU
zwlKbkoyp+mWI5zOKY2CvqjnGrtrtY9H0xTxBvS1rqqvKpgKPGbNzQLZ+1nTRm2GfuU57sTZiZVK
OHDkZBlRMBVBJyxmAMUAUZpNr6l9F71MNyBXq/IP6Lp55cssMEOQBxDv1QAiKGgESQF9f4Wrl5WL
irN+AIA4gMpMeKmnfJQ3ewfTylCKLgvxMcgg2nJcxhOZAlOsxDn4g6tBZ0QPvDaPoLR16gDqFkAb
rLwzYHL92wdDtzRSQaK9CDYX9t5pKFPuYQV1zp2Ezq34cm+DGpruNtYg4vp3zMg/lW+wDRn9VimN
+20bf9VcR3AuMXrUw53bLM4dfTKGZZyCKuA+8Gw6sHInfQXcKMF4ZYs6kIDFXD+DdKkLNHJm59Vr
UlPX2ZNJHNuSkaIMMEev3uom47qwoqb0lZXNkgVLn7HaQmFZtyANNKoilKWz9CaAppu8071mT/Fs
j61yxh1xx6+Bu3dRF0O46h3noGH7rRh/6NAG56oy90EVw9dy+TGi7WFo5Qc+JgEEEaiTqGlum5Dh
9tH7qRueBr/d0HvHKgcGDrZGmiWVUhMIlyAqzM1lG1aKSnFTySBWMRkNaT3VLB3jYQbotpfDHGVx
HU0Jn72dp70wEZ4QaYcz05OajMdwAaA7SfgapKpBgRledEtt0wXDd+Y390MTaiii7qvCCvSWsElU
0GC3GgcLTXNLlrb7lu1kk1KF244tbQb93Rwl/+HYFbRK3X6ueP0wJ3gOOmFMY9LcVWAsR/LM4oxF
Cvr22h0Y69wdcmkeVnD7I7ZS7EU5QvdjAulPdWPUvdQZPJPVx7qB899NGgh0jxdUzvRu0Hg/A8z+
xBswBAHu0VndzdFO6OoxDq4WaOpj5C9ughnpjDenE3eRdR6Jdby0tnptNRRbNMOpy3hbQHbBQrDl
dAUaBaCOn1fuRPd6g62jvCnMx7mHvzu56JWFOQzEwZQYTWHWzmvubS19wk2RGEbipF4jLMEBbB6J
nTOElaYl8Y6gakebZLtg8QF74s3cKQIA2761hosdGcLw1NC+LpYZ8u+sgxXI93TwA8/ec5kGsmvP
Eo5wi83qFw6uTRRTNN2Wdg9DcR6iu0b6KO3Tyzw+Sr7lA/0QBO007LXSktRfP6h8cjnaI9RSElYp
tOApEtCj27yyX7L8cvGqN6/QimUM8z+Jf5cdwCqTR/F6z9mG9vbY9jSbvQb2g4YF+LuUj8wXqR6/
TQW5pV92cfk9wtWrcTFYPB5MPIEUV0dV8aLugxNVEWIL7bF3l5wBpJtqdXhYRuz/XVQovPG1hIMy
ghQtgBdQkNmdfZ7HIHXopY/8PAbhrz3vLgD30Xx4wZSHmC5BGeVl5X1GXp1ON8q7xZAUiBdVgeng
5MpC554a77WisB1mvwFPGv50LdTEuf1BfHms2PpOQRFsUOP5Wv8a+HJk5f06j3fVAifKOIcNMG/f
jk80hr4ayu9V7nv52nY/nfHcwAmJg1e5nlYRwarwX0VEp0TDXe+G6t5t/SKu4YOLtBxAn0xd0nFg
zyCSfZhk7G1cqn27lAUYiIN02rNj28y2VWImluJFEj+rF5KodUma6j0CCKNa8DK6y6RPiph962a6
r7oFQ1eTCMfd+406Qgc4InNzmWtYnmTX6/FyC1EE8DIaE97ulw07JKINoI4oycElXBXaUcMfBvU+
RD82Z869BUyyhOC/NV6Z1JAMXVo+tRIC8OwAZ2PVAWrkverEMQjWon7qDJr+KbyZ1iEUw7UFyN3s
FzvvNjeE5sfp58zmE2qPd9Q9uQ418iElQxOxkP4Gf+1NDNpKbQxmqftQevAvJocAnaDsl995uHBB
hoGvQPPgwIieYWVuZbH5/t3suT/ohJJhY3+HliWj/noS0kkE779KgN9kfg/RQgl0bl59ocF4McJF
dOXmmfRFB+6ixz0taREu+CUNPs0A0NlT6wSaKrWwk7PFGd4r0n3pwd772kn1rS3BqOyp7gdZ+JHZ
7sxVvO9d3FgrmNeGPqzoUCtp956qTRo3AJCaYK9JxGCUouLACzwBH1rQrG86ATSE2AeQgKwMsUVU
8cM8CZp0Gyjs2depDPVBldilWXU0gPZnO95BpS06UGBhb+9VWX86sX1h0ZJB8ECgIPRSI+WlDiYs
NLR7HnSwBhiJhDvtmeog9JSKgLyRWP12ewCj/h7oJNRPwJI3ukVO+3gKcgoCy2vUiS88pyEBtwqP
ow32SqHGLOucxgBYR0kOwzpkc4n5FtEEMr709Aj99jSzKumX6jCEDZphWLZLO9836ID7NXr1B/S5
cdlmMgzPswzeW/uTD2U2dd0h9GAv+llcus+l1CcnAJhryUdreoiC0YWg1mMGfffDuk6asnZ3Ts3P
wB3Tvhuzxq65IeQ0gLSmrCtcW8KWHtKW02Pgo4tc5/XqYHdM2bDnYvyaDVyDWdjbTu6mTDXvf5fk
+3fycbeI7D+k4xC1xhNRceYbHkfzx0mOf5+OGzvuWTEEWwZXyuw7/lLVSNxMJWCtkTy2bfMxB/jw
If3GJUNqbbn4ImpTGWPFO7bJ/ng5f8k8/uX1/Gt+7+cooJkD7/2HX/4vJDjw3/+8/Zl/+54/4o1/
+9Wl+SlHNf6e/9Pv2n2PtwCj+sdv+tPfjH/9L6/ulnv80y/+KYL5H4QsH7/V0s3/wRf/lMD8U14Y
p158/xHyvMUUSRQj9YjHTjr/aRTz9a8h63830fxPf9G/5TOph0dQ4TlD1PvjcKb//t/+ks+kOOzx
9pUISwBfxLkKf41n4iRpz8GDCPCC8Awr//bU9b8GNJG/R5zSi2Fb/RHQj/8rAU03cv5pBcI7xyOa
GQae4HZ6/Z/zmcJaA60MuzitlymVxCXPQxgIyCwQsrQRV4wiCv75gCzOVjnwxgZxmSx4vbW/uxlh
yAeV4mC006CW1KgIunxpO4wJ8XbH3Xk8LG2fb2BZHVNfVDtmpkM2KZgLY47cO3Szn8vBOzUwVuiK
AEWdaocX7vRoEccBqJMKp0pDdseDOhkkBgP5wfl1ao8LGoIVthSdNzDU/KkSh3UEygZxSduLIg/G
RSqR/lDwJczKvpcmyCrc211T7TBdvPajuAswkY+TzkfNdj6PdmrQ+3EcTwE1+wgdNLrTKe26pxGl
mXlkrxGRBNkVyl86REd623kbJxuID69n3EtYjtzVYG7GdFgmsAbvnjs+NBS4kIKJCgiasG4/e8wB
HQ2kEd8D0+dBefQpMP1rx9ZPSgByIOnEezBZsWiKZXPPYphf1xUS31pOO+UAWfBUBlEfX9QvdJpx
FcvHGWhRMLaXykEstBynHQyb1B92oG33Dag2xF0A+DgfqtdRQnqovl1ffYmuhWaTR936q5/hS+nF
O7fC+b00+H2pj2jWITEibHTTedtx1/uYxBTwsQo6imgqRDwRcCEqm+pcjUiSRt4vkLZgYFXSjPPF
oSUk/navgtLFRQnTbfrGUQKnCHxeNeCzR9pNwdom5A7/h2bcnFW43zrwDFO994K9qNy3Jl72wdKE
yX+93v3/WaZwl/6Pvy95f0qM5913O8v/87+Hr+b/oVDhr/pLoQr+BYeP3p6GhIMG/ziv/C9lCs/Q
ggfu4klp0e3h3bejSf9ap4J/YXjuu4szyJD/CfGk57/VKTzbEw91xhP6fFS4Px689NcX/KeNCKn5
f2ejDCJUvH/YKR08vyt2gHeDD2Dh7et/lyOvO3cwm+PYrGvUkFcVoATAxvcQSad8cDYBWrq8Dmx5
2KLfW9ADHd5LpD+spx54JwAdSGh2MBbOsXDT1j5IRM97Gb8rue4UwA/IrgWO3XsCT9+QIvJe/UlC
txgeB12nPMBkFcs3QGIHUjYvUIITwts97LbflEqbUP/NEDTB8dbtarcas7pfPn0mq0PJ+9/e6Bet
bJHRfp6GBgnSvswwYrXu81x+eaACZ5t6651nP4P4denB08AcC3Dz3cxEhKKupprA3Kz2JAaQp9HM
MmJXkHHQYaT9noL3Sb/4kMfjsfzcgg6MFf1sITIEPWIrdS8OMKFAboCFGBBGRZPbIh4f91FWkqWG
krq+C4NomYYkFnWfAoEGNsIipMR/GGIukqETO9hthVA0RxUD7gQPmmDenkD8U++Gls86Ba+7Ext7
6kFnI5ObVEB/F2QvqYBuq8gvzZ0DNQFYEZXxMD5Sw3d+G4oU3QY8X0//0qVTWK99AKIKoR85taAG
uMKX8Smqh3yLy4sdA4Sd1gOpyVlDjtUSV0a1HnKYnH0jS3Xa4r5w4v7Bmf1UYUpZY7Jre/bJR1uY
qTqLNnChdARXeYsLzfPOK+NrzepPYkpgqeBaYZvAp4fXhvMAgA2KuLkMi8yFA8kuKItqAWg8ocSq
7RvWPOKTQPEsh329BZkXjDszOS8CnJJxuqdq+cGFOS7QFwx63ptmwt1w35Rl0fRRav340Z/r4+r5
eJviZy0QlacephCEH1SoCl4H+xqnI/g+QiBLD9Gcgd3UPoXv2N27bnyygiQ+Ylv4exG899hyUd2V
cX4HT2/vlbArGFLkgV/wcX2M53LfL+4Hj8OTBVJuANcu0PtCp0tbuH1ugGG4Rkzcdk6G8xSQBunT
0XefRSB347S6+wEhX+BT9/3AnuoKmB1Cu3NXZRG8i0gCdK9Au/nbWyCGZ+lw5KHbfIiw5NBl3DWz
e6qqtQEtU8J3oHERl9AvDTcvQQXXMwyhm3t9ojG3vM9uEJ4mFqS0tJC9lx+4PWEUBj9UUF29wNvX
vCocPp5Lun1so7p0Vf+gQbfODMFrF2+klOBAe7qfGxiR3ZZUBOP/uOZsiIGqy3RhXQqQLGHtcAUR
BsUTl8FVcHe66LGru3vfEIkERvTGtU3qroPpHwY3rGLdYdKruer3bHK6d5Ax3wO/TGi18A80X258
Xy3yFASAhwk276RqRFGP/aO9tRNl1RU1wSfmTf5O1RjIYr+oeeNlgxfxPTBVP6mn4EcMEps4v9vu
wQBGFvB5HDrkMfqiX+5QI04MYsBOOQpEQoW/9+MyVfMTNApElpAcAKpC6NVdIzhe26HWfrHNbV4C
0vUf2RZi/QenzYq7OOrhFOOhSnAqcKlgYngIP6Qjh8NdWZOhQ4C4XL71ZrqvI/BOvsCS+4Nf1vGH
Gy3InnAoKKAzwnhvkaytIPAHFMSSUUc5misnYXvUY40EPxUykW1ZOP163xEEawMkutxmTzG8hi10
tIqkRHoyjwlivoNy4STgKIOUdX2QTRK5XoJ8e9+WDQ4kcHbGX3DiRh3u/aUMk1qS59Bt82nzH73S
+Sn64Aty1pixfk7aNciQsQf/9NZ6TdbRb+JWH+7w1VMHqESBZMsJIQ8gQz1mPUctPJOR2WsTeIh6
BQeN1aac7oGE295AX2Y1+SFVnE8dUEzENpMANWtlUzZ28m6tCuBNSDirFbeHdyrtU9PbV9z6uwpJ
tQUUku+0sJb0fR2SCxfdkYIwpECptfxprTh32su3Tb61FiQveRi7b5xEgIgu21sSh4lZ3ZcJJwlE
0YQ+d9PpKoI+rzznEJExQ0HN3fjXUInzMPO8pbD3xfCB2AryDO1+9eSjnO+CDcV/EVnA3mLnimb1
/5J3JsuxI9eW/SKkoXEAjmn0wSAj2JOXExi7i753dP4PNa5pfUzVf9VCvpQylVXSsxynyUwm3ZTi
sgHczzl773XC4NVUZ1wqVXBrVrvJwLDXjR+5prbHsHTRxvhkL3eSquSl9EpF5Zvmq9GRzLL84vg3
qc7+M8/n//wvsMD/IymTMqM+2+DFbZNP9d8Xasun/laoub8stB8baxrbbelaqYX+War5LmZKyrjf
6I1/LNVc07cc32bgIJ1AMor4R0spfgEbvDSi1kL+4c38Ky0lC9z/n1LNFb7LV8a/LMFf+K+l2hDY
nMza0b9GwSuGLCRmimhNcMfZOnjF9TdOg1PYnb1w65Bq8GvkIeFFwbqfceurJfttlsyM8pbTpiNs
U5Vps1E50kYpEPhn5lZdH4itJtxdkrZbB7+luhOzffNaNZ1dTb1gYs8avD3rqe8JuF25dfqlZkA0
TXMYmEdGytv7XY7DFpu/awanVhVXStJu+j5ngp1Yw153cl5ZRYDQUDb2fslXF6ZwVn5vXs2Bxs/p
18n1jB4yBlQCtqGuZmN6dBL73iZG3Ru2s5/MudyxmVSs3ZF0cmT7zyVeSKbS+BeD+k4O6W5Qxrvn
z3f23L86DbYJWbn2HmqEvVaT4kWbEySpCs9zmH3PiE1DEsE/+TUN7Tmx9xTkKa4ML8p/TT/PTAkZ
u5nmW1sZWDAlw7aVn2l/UzcOpVXbOKsRpyoh//DFwyi3GoSfXA9Bru81QhRCNjazUyiID3VD+QA0
YMtiK+aHDrKeq8cPYdTzwQp8Ex/J2K3tgPsFJEuBy8nfAWzg6jJ6MFBZusn8OdvmAvuN/Ee6eOrT
kqY8kNxHdMepSkeM3OaZeugyC+Mwq3JfLblVD+Nc5ncfTY2b3Jy5hufEOY7SeWVMR52r92XhGatw
IqmAA/NjGuaAHJ7GOB/KHyFUE8Kq6oYpw9nMkabL2d7kLRAajUkkIhjvEC2VgfoJi6ChrBtecBmU
69zknI3gPBTJfCiEPBle9mBl8abBDIcwOh3bVJaruUOHD+EVzKJCIY+d6NrqIIzIxj0D8WwOhsbx
7aTR45TS9zfB61RVPxxnTwruqa7Vp5ma92HhD6hu/c4mzNMtljPVPuFWJASUTuew43aPEn0D9Ok5
hblzM/QF49sWU1ljfuPNF9hs4/d0kTLnlDhn+OIn3VsVoGroSq4qgiybUYmMAEqc7cbYit+93jko
rIAIz/19oZisEFDAHG4W+SHrLKBWTnaLD1DRKQkG/cKPqMKEf8OFhdMsJUXsZr26muicbqeev8qd
8SWHLj/uZK7jTRq0+8GqiImgNigTu9k4NDjDu+F5muv73DXOTHpOYVEigVjdYWytZy2S6eIFn26r
nmKCUzvsSC+k0u4SXYw7ZcLiMbjXA65o30kf8plciismtRP25F4ns9vu26AxrpO4xcUwpO2Nm0bl
zpm89ttCsDF0uKp51t8NPw6oVQh+FwZkrzah1HL9k03RJ/LgakbgKYbiMRqGYpeGEpNqD3nIWYmB
NqUjFWuH9psesD6n/P9X0guTvVHkd4nLUNx3oVK0QSk3xQzQqW3oROUmCwuarrZuN7IuCCPF71Fs
3KlM3Lgyfc4toiFOPjS3tQQI4qXtLV/sJ0y3SyIi/9iX/bBGWveEvu90Xx/aLkNfxzmzIrR5CMu6
pxnuN+XEd28I6BMeNjc/TG6TeI63ilF3PhMvTLErDu38Vkp3r8zW2eQCI0JgBFvTbh4huAw3TdRg
EpV4eqVv3bVhfJGjjg7M2OSh4SRYuWMfrBJmUetAkJSyG9IjDWijXGXTQ22Mv/KLxJR+e3nX7EcZ
vXuWeKraclw5A7lX36oFykOZbJOyOJcJo7I+xt9gwT262IOoDg0ywWDiSKic18rnS55CkodGLwKD
ZAIZ5NYrzo3pXHsFF0pQzK+h5qSoEv86b8N+L3DF4zKQMACSyN542r3yQ+9zCtWbTPN4Wzngmsx4
vLJ6+xPYz6vdqAu5ZcrvEDJZ4GgDkEyrtpVn6A2SLYmE3qiPqW9/gJTDlE4IIBy3Cg8Wsq67WIHc
sykg1gVj13MRTNaKvrzmZZYnGFxbZXpbxharFuEksesb0GQ7lU+fYUZ8dkJ/pwPCIEA2BldG3fX7
pBg2WQtraex8sZ6xQq0j126OePfcVVm6a7PuIW7hTFp5XfNCRvWZX9Vp4E2nANgblVlthtDDgGG1
5sb6DckT99lrpxxzZ/XGwI+y/NFlfX5ysQWkPOwrO2YuCSvlkxYZJENCUFiaGrmfmoGYPPlQK7Ef
zTz7lbEzSIaEiwXHKPSqMpO7yO3HlTbHiBR/ch6gLc1G+6FaOuPMwKBuRvJzngJMPlG/xZBOSerE
m7glN+fWV8qYOEGDYN0lgMTacXpoM+MxNAHlBE1FfDQifNdM3YZhk9yNiRxPCw6nH+qcsEu3czv3
3YeDgzxCx9o1/wXBEZMm28FL6mfzzUK/mRf6DYAVdN8pjbflFFnnzu/kNmjr09QzpMknPGD5HG8m
4d/aAPtquhpHjZgyDXWYhua/MDd/k1rXpfj795PI/47i//9RYJYP/K3MZeeRIxdNhm0WpmX5/JPf
ylx7WeENvhLNglgGTsbfy9wFVs0KLaQRAiIe2srvZS6iisteNSk8JgsOiIa/UubSiP6pzEW1cyCp
U+U6sKTMRTr640RyVok1xQQTNlI7A8ZL+tPBuuQY2VZUa8eqTfSlQib+JH1nb/QEg09x4qhMistU
89+SLvuyp+Tc1vY7qBeLt4iRfll3L+ToiZHri4/gXDhUg7kxR/eR6p4bwHLUrYj/RTnvedGMqzhQ
V3Wqg22kzeYq9kwIVADPzPigjCwHZxKPO92VdrCyVKtXeZIKBmNtd5OUgrTLNFLMkOOBftO8WVyW
+xpVMkLgnjdThzWYqrNa20WvtxgVPjo/ehSltZPYKi86jK47LEeo+sjG49jSIpfw96aYQ5OhxVWd
SBiD4nmuM6ajoUv1T+xADkWxj6rMuRByexYm9oEwSpG8JzdFI+hvMSnRh5vDAC6xLIdDzk/mLpaF
eWAC8u0SAT/Kspy3hlXjAvGoXssmx01Q444rE3WVWnF8m6Zms6Y2NahfwBMloP+K2Pmkmb0NSnzj
dpRDt4EG5CZMDcfk1jGB63RTf48956C53luHoqlJQIcgZPtteZnj6Nlr7RugQceZWjFKiA26Pc6c
3ribp+iZGJQD2mK89sZoPA1ue+8D8tkmRsY3NuTFpqlNHhiEcqCO6jBYTfzRLXJRY2JdaezqFDtZ
SZBKjYdRMY61tb8rmvRH3gPAMvHM1zWWsmzkK+1D5o2FgSE8roaXnuw8SZr5MPrxpVNutZosTCEF
XriVQ5XE6BGMYOK63Z74eomYLrqrtHgKvb7f5kN/kzi+vtJUhwdc+d1HFKQ3zE6cddapesUfZevR
iT8YCp3siBwa+ctznvf4J2aIhMp1H00ZYg2mAUsC79C12YcuTICspDmwFgFJCOx6F8IF9MizEId0
Vk1tHZUE6dgL99ptjAdsNHfJaF3mjqFdw1NMnJmJTdbAtauD5pjYTrjrLYY5Zm6Mz3Fq3CSSXzwk
t4OZ5xbh9S+MlmIhPqqDBTMTZGaVrLQzIjQ5DaCbrD5DI8m2JM+2WYmp34Lk0WsUQTndNwiHqyR+
kxYEzLm/tnOMCG2TP86Ki8G0+FIJKx8sIznZdXJrmNWnSYJ8ZPhIsIbMrCZ2Qsjih6OCwxTVt5aL
b0p5aYn9QVh6w73sUQGZPmEK75Ngkbnh3sMRF5enRnlnVRCBAIK7cSAHrBaMiS9ltStFcYLy1FPL
VPybggQ3uy8kR9XKIsXoSWtJ2vY7v/ZvQPUscu1wHhPu/zQiXe5wLXfdiUzEQ4SAWSuN/a0a1laG
MusZ0056VbWvwEbVZQ2CJiEn75E+NciZr7hyjzodfyLNbJtSXMdTtS+NBv/EsJ2baaPz7NlxWwRZ
eRDjtFGzd5VY1SEPe0xfGNfIt0ekDQYiSlK4H46fgYmNn2IDS7gPM1HMcCrjrmmvBR3fhi8FfECM
LwRuos/rZ7zIsWF8l+UVA8Vq38oZWll8MCNKpoA8MLq0u3LsnmSLtTP87MY22pupAkAm54YuFDpr
1fQYKJdivTbRC5iwD6umhC7Sa2w1TSudVVZn1xzZexvIQA9nBs1j5DCPrqt+fKmYpzpdVxAZdO77
KL8kIdVeHNs/VFu/aM+/qunoIRZVD4RRiJBl8s0QDBklk+fIqu/aytyGbfQjbMq9oaYlV3oXF2bB
AJN4Lj6sfl0nIVZmjb1ThwGZsNba6A48mFtlz8MSDcUN8uIWcpME0aEcEipH/tNKxBIyg3gEzcvT
nvvhgcnBEf4nAFtnE0nzquuw5nCRXSemdcvY5Gls5bbKp6suo4ilyMxJb6Sk3oVfxNsx1dnRSOcX
O+wOFd9uwpO9UrgNT2GbR+sW0opn1ACCqns/qunpDeuuB1+UFvKlK4yHMG0y2iY4YF0d/IyNAE0Y
I8+rgfzcJLa17r35pc6tezPLnwllwLUbcnKl4UQaIQDl6Y39NV/m/GZObrE2KuO7VeaDk8gtoZO3
oIncld0TNxcVxyM8T9gF9Wvkt/kplS5IUG1POBAlt0Lr5j/cOT4WAKND5QNqIDMCly6tb+OufiYj
2x86U5+pnXd/k3rO9v5jPde+/7Wh5fJx/xxaWoy4PBMp2INEQfX1j2pO/OJQyaEUW4GQCDfUeb/r
yz7/zPUAlS+7D00+7vehpSMxrVAgOksJKPy/Us05zDj/rC9TZrrMQdm0Z2LF+lM1509TNfieN22Y
GQQ8YPoqSqL3vmuYkZUxYadsBHXCuCDJsDGunc54zP15Cy6UE5m+AS9gCnyKUFqaRPMa6Yvjfgje
HTFsE1XceiNebdY+YyoExzXQzj2V3O1CETLIoscQcSg1kwI7d8LVwcxexhrqb2ecahleufhPs8g/
AMh6TJN+C/TCXc3mzIFXVPE+UOVRdDE5jDnfFoX+UBmnuVEEW6vFaVN3kXNFTumh72004MS7nxL5
mi5jFUs0dzZzFsUcbpebw1OivpxJTRfOn+eAyUw4MGlimHTKmNnkFv5ee3qWOVGn2OPLddscgbMA
Ke15y6ijHS7gWX5CRolWSDZbP0MLkk2wT5qovCYjym1fBd1mqO3TCIYgyNq9EAp2Y6Nx+UomDL3n
7u2qxc+Ti70bOlBUXQJega7Pg5rCtYNbvqTVdh8qIBmIfE57MZ3M+BFFlXk/UBLyc/+y++q99sZ8
S3oC2iaspuoq1dNyjsBwyV5ZpffQZeIT6OG1YvAaxMO6D5yPKU5+tjCoGXK20KDDFugf0UmfhOCB
IR/IwuC7hWrq2NG3F1TjuYwsItF8h5kNE7dvxV3t2w/JhFQ7UaExD8u4mK1z6XDKGUNE+xjjLID+
sO6FFnvPkE/zmPgQJMJxM5eq3XkiP4ZUKsAMza0sqhsrtOhn54BIqux5LEzkZ7eEyCcaiHqtwVHd
B7irRcLAz8QAEGIEEBgC2Cc4U40DjG58lLUML0FSeFym42OEiAm36K5f3Ai6CN8NnAqa7uVIjPIt
mHx8m46bH5oxW6hA488oyw6etlBRk6cMI4SQFKEMW0gkg6Zq8VFY5jRt/AIWMyyCfCWcmYu5/dn6
3Z3CncHrxVRRw8BGCgWznXThVbWoSGoOk62JuDQiMvVk9A66yesjg9EEgo4+gm8rtpiKsBhUDTUY
2pdHH7/CivVaNuC0y/plUtbWrGAZ+uhojkivrE7www/Scuv5w7OpnhVSXKtAtjQ9SFCDcQaXrFhh
tJp2wVh5u26qjGPlIsi6ifnhLJE2YxHUqDdnz6BkDqnBZy4Zamzx4uJ+zsh1LwYDACqzeRea9U1i
zOjMJRm6ojSOEFz3cZvfJ438iIvhxWicn7jSXpROP6K4v9I1jK4gjniZlHMxQv1mhe2w1oKUe5GC
yXXGjzlmygduXirruRHOghV/1U7yUSWLh5bHmnBR9hHX7inSyavQEuNCfluLUK39oRj2Ga7TjTUL
vafPOubpAqgn7oBY6kGX1cfMqfWKi3lbmTXWXwwJwziQAPKnnfayvZ76V3h47s5T+UfrgTkM65SE
gFzirH28zwf/iZIHgk6beDuPEeQ2hXN7Dt34JXTk/Ri2xio1KJnbpEi2nQ/MO1A+ONER5kkq7vMo
2ZKvhuEyXixpr6ouPOZtfO3PlFvaOjLE3ZOsiujsKut2sobrrJMPYVsdREZJMXb104T+AoFDTFCx
GveFh2S6nsgnrhLbDDZz3T16Y3IRRnMchQwW6/Yjav91LaxzU9QlMckp3gKIo4KuphtMLi/kfS8t
L/Q6g9B8cUhURY2U/Jga4iMBciupAeOAFQZjxHxrls1Hbhu4XMISoET7Lbr6R9Hbw4YrRez6tMML
yGB+BUrhDjn7q5Dmp6vdBZAwtKu/SenhMMX596MktoRiyClV1f0FzXT5yH+WH7bjSoxttmcttQb/
5J+aqeuyooSlqoEp2VCCMPqP8sP9xQJzZLIECXEyCJbK5PfygxJGsG7F8wU7elFn/4K9jY/7c/nB
X24Fjgh838Lfuxjp/jhM8rKajPk46w1zA8A5SzZOarOiP2ZyOqkeVqqan6JWIfyNN+bsPI/GtEli
eKh5+5FlXbVllluv3Tl4H63mtSqdHzLv4eEJ4yRnGKmZZ//wPWbNBkoJeEvjKlTRWyxQEvCsfhgQ
ovvJo80dtLObBINsUKbQpUMPummx568fHjIzODR2fFtG8nUAcZOZ5S6vpn2dGfuakYpl1f5urLrX
Yhym49gW55ys/NaO7QuZ0Mfc9DTz7giRqGtzco34SMIRflNTIzVpGbGnxWtRIiCGrXrKoavQH6GL
YPb6dvH5SQ1OTTOVWBULM2eulvRbcRNZULRjvD55Hn059fzAroaau40ketvtSre4AQp3C7v6sS6m
Yo31zEAI6qqVE5bJteqJuFe63qeFCWEj7jGxjjTkRJpVvCuD5lS0/jkPwoNngJRsm2dpJfBWs+Ku
EOjTYc8Qf4bPvobZCt/ENV5z0BJA1T4styUUA56a8xc3mukZtylyM8av937sHmdrxjlCaHpbp6rc
qiA9dYlvkeEKnAMVDfGPtiTh4pIPC9EtrZSxl9/swxFQWinEXpTBjjjJenSH21oDnhmc66Jy146d
3MbSuGlpK0sbXw43fBfkX0JqcGSEpDYkd98g2bV02v19pWLnywFMdE68+DOyUDhV77tsqlDfjS7t
3fSrIIwONgEzFjlNX+CO+y4sbl2gqnBPxnXVm1AXaM2rurkrFPVa46YnqWCSByMhcSgZBapIblhU
Ccmmr9grMTkPOhi3kw9O0eP5erbN6ZVhaPo+5OorT8KEHTWmXsnaZ2lEQ4HmVGo+wJB6ZIUMCS/L
iy4Ro81zNDfHWTOHG1X1ZooyXqvUtbZjNMjTSCJ+DZQN5nwDiTD2n3uaEFRtY8tsziU2iS07yYkZ
5Z3h7zxk/xzQSahXVu3xSvRgUsyqXiVi/NFLn6UG7p3LnSV79VkO3X3VtWSiDMiqBWWQGN29jrNH
r7YOduO9FuzvcBkQb2RJLVQQE/dr46xtUCeT9YCvYeO2NAiNZl48cbOZWytKHoRiJOr542sso3MT
A5jTk3hoLbvfWHWzNSTEi6wubut0+cBC7fGMbVr4ypi+1MbwUFl0BCfbS4Oz4XRPXugHb01TnJO8
vQphLVbm9Faa4T1F+zXsYRhm7l3qwXoLWhHvalt9MxMRsIKk3LZ2DAJ3ihaWlFqRVBpRt8ZXX2A0
y+yc+W2D09SmEvJzgns97PZ9GHXxumSy3FclHrup5UE3o50tyDx1PmFOFTOFTkA+rByGvlT4DutE
gpStA4vxNKvzDzvubyN4KzvD7oqto8lgFxZqFEIBSMHY+cjLTq6UECDAOElWBO6/uxDCUAWehMLY
WsKQlEhwZnHbZjL4u9yzJnah/3TPDt8l/iScqH/lpl0+9Leb1vvFd+nUA8FOUcHmQHST325aoiu2
Rx/PAnObTEzwB9nG/QWMya9/hqLCn//hmrVt0/NxTvrCtuRfWkfmL/OCP7nIBVZ1xgWOa+KcshZN
5w8u8siXlfKD1N7A5fXXimDauqup6eYmRXd3pxcmfhxuSbtWPRxdS1vlxpXeFbJLBA9NEE0uNkbM
0FCy/KQx+APTXsd1tw26+DoNnRW2lF0J/CZKWSZUWgeiX0eV+CRk/fLHDBUN6okJtj1+9QNnM+Hz
YGzYvUhBQITzL117YFc33sIT7zGKbjIdmps0Ni0O3xKHUQqWEDVy4DEvHwiKyRU5v/gGisG6MPBi
qsx91h0KE6DwLjcw5ebViTaWwXbdPxkoPirX5PDYpbBylPVRCPhlMl8oWQE9Ozypa45vcH0ANYIW
kMSUvVeCe8wfTBucdwZbbGhRP0AnpG4Z7nyM2xhnp+PMFdVF/WMN5eeqLMYjs5sPpStvEyV5CMq4
24io20nT5X8TNnorgV4t/Kht0iYJ3inWA9DoqXuvyn5SKRwrYR2UY38rI2GZUNHDNe9fh5mVRAXA
1pTf2S61oi+rh/6eiXQTeuOwb/qy2sKovjI9iEoCtiEShAcHsWS7lRZY0ZWl8KoErnc1wFCsOdIL
H0ln4vY1KS3cYNoA/imOKDUJLKTivrUkmwwIG4ls3/dAFypaOngy/Gh8F14Wv5vZM1MsMeUpLxp/
Z2fje2u5RxYP3ceQtRbXMjQOEyKvP1+aCX9v2UdQY+zilkQtKsTQVRiPG2JLE+BroWxno4buK648
+ynop/GbauteZvoAiPUQ1yY8iiz/qdvJBjtS4Z8ClqtjiCiMQdOXIuug6LBmorTCfm3lRYUfJmQv
mBNnW587K2mMgmAAcBO/a+5KAgAHp23aXTAVZ8NucAJjQ2ml9Vrk7XNctfbB88O3CStvnhAq0nHL
pp6BdT1UcBUFSvrWmu6A7Wnytzzw7s3g1CzF8TrNuwC6E5a2UfZ3sq7hZsztHowwO1PYMSbK7KZx
ZvvDbkXz9Cta1KlVuBs89SU6fTDYpFHE0w+vyY+zUWx0ReYTK00JPTKEoWLJDjKpXk9Teilx9Qxm
9hLPGSF1BJtUiw9SARGblNR1kVQkRqd3MwRn3RGlKuuQ77W/izgDemL3q1l6D10Bf8yW2SdjcHxn
obGLsgRzbaShD8/ZHTtA1hW6pseIZpPU8pVARYUWsqhb7abTTL0twyp2UEvrc6yw2Hj8skBcJOUm
G+QRuBdB/RqfkwKUH3V5tPtVxhNwCb1Yfpu6aTYm+HYXRZNakqqkE+whNP0LSElWLpkls4Yxqpl1
WGIz5OLg46LuXQUUp7lnkribvdm8BUTJSCaFQM+cCmJ3eDLT7jsbQakNutgkUfOgcHEBOMjUioM3
fNKWd9M57j4eKkJssXdsw6ReJ2H57sbN7QwyN5czYNv6VEfdg5uLT3hvw5aTxXitq+gB3TR/MDoo
I3lMnWUvJHQjcQeWhAW3YdjMfP85nj6Dg0iAexnkfkj7m1p393JxTysxsLwkZOUbGpPff1oxG8Km
OHoiVPYYxtjnLDvDalQVhN4XhlXWTp9RCMcwaXPs/U00bYYsXt7a1ThWBx1WCJCk+AvrMUrmNXwo
Xn0OPW9QD0HZbscgaohVuJ+eAEIFOmSo1V3fIos04hKkMfoFkWeOhx9NxiYJFVPTOnI6RGF3LZOU
h2fCLoPcyOIH1n4QjONVaDNC21Pb3KbhLFaz4R9z0JbgAgjYI+TlznhbenorZqABUBtviMKcp1k+
NjW+pH74if8Mk1qNu4o8ElveGjRLkZUFU61+JDLe/Gx7ebZT58kfGueCYs22GJG9ppTQNuCbsMYA
VblGxKaq/joO0vfapbzqZvHTd1GaWhrF18xO64fUBBUAp0J+5U5A+GOGT+Y78xUrFzYtjyz2NlaY
OfBxuuKatTV4fKL0yzbDx7lRBB7q52hCAjQb9wOva1OntGHJbVpa6eIldNdzRvPhsixkj4CPzdwz
v5zBvmSs61rpCHwK7sWdy70AQsNcBZX7BRvoCRLQu0NmH6rNVbx4RNMUbqqbXbsC324OoTNlwZvt
nSyyRfgZ3yrSCZuUvh40ffwxBuUBy/Stp0DqST1ZZ4vleCxV2dLnPibGsPGSjJzACAOv1Cwa86/L
wb+OdXZw8Ubm+parAphcFh1zwS8Bns0Fc/L3bA9PMQ5LoA7A2TJiL7YzXWvX+un24lRPLZEXyARp
lz1L5v7ky4HyjMExdcBbD+X12NcvzC8PowCnGmTmMS6LfT00MFCarad1eMrDUd73M05Kk6T82goX
yi5JVfZfFkciDO+oF8+hwV4RwG93ueZ4Y3j2Dm60ewJeccrd/mpkS0Zdpd0qM+DJpOPiP1R2B+09
vORjAt10hF4xv0oN2iHnMArku1OGJ8TEWw1ok4PjXlQSB3FrP80F6S6n/iTuFq+mCQSnM7EEoqp/
OhIBY5q7Zu34aien5WHr0keVBiddVRt+ueu8614bYB34TjTw7tq8BLn9aI36rZHkzbxih+fip5/M
rIHI1KWsvVfic4epFgOUTQUyvVkXqXrqrXJnGDYZX8RugAfDOjKnS4sY6rhEWjy5z3W0S3scfkN/
9Hou2V69jjOs1DSP7oLAnG9HAxdCm1Tow1mzGBd0yj/07jXdO++MxLfiO5cGyui6xGihWyaVbXQa
TZaCXaLoJRqBaJCEY7eYhroOQU+NZyso925pYJyYQb7B0JHzhY0D+zhPbs0RKVh2POdx5t8X1rxN
TcbF+fAx2XigsySn/GzV2i3lcyqdm0HM6TF2eX5CSzFAiACWgDO0WB4ZQF217OTAZt0HP02v6hHW
nxFMbDmtxbffGNSMtvEi5sw6prD3l2v+yRn6n7mgVUtZrcKqDWY4ZD86Rx6cKDji+GSXhAFjYljn
trnu2/DS+FNADTIPAIWj+eiAeVljmPuyB4tLyseQMfHmQLjZhkb0qmugPTNLmxinGQjYUIRwu4Ck
q/EOu3vfrY9wVfmOYPAagrVQPc+LoW18Me6mqb1dMbgYvPF0mtCFdFTRo1k2bMDqVUp734DzzKzm
SkyYL0rm6atxZntwn97aNTsoc/dQGGxSbRnIpymKvlfnD3ZofbNN4iRG8uJm4/OjtweWRi7KlUwP
oQA43bMmZ21boIGwkRD1ShdWCMCjDa+0B7qkGc6G2z0yJUzY8Wq0O8mVfphTtGEO+ee/yZDWojf7
983j43vfvkf/+3/+hRHt8oG/+/2EzZZoSYP2W0Llt8bRImZs0rJZhF4s13QQb38f0QpMgERXCCH7
zFX/xe9n0W6y5JqP40PxD/6VEe0yO/6X3hG/H3+F51gO84SFFvGvvaNpzFWXDmQxxnJM1MZs44Ba
LtfpV+HSHfoB8o/pFT/cIthEgcGSjIzzyJbOLo+rx4oC+axrBnBeJF5n3zmERjmt4tLDo4K1hFwn
CLMpv5Ps/7juUPTMMmctJ5bxChBj4PfRiXw0wIBlG3JOY7Npo/FMPA2/OGBUkdOY+awopkl0XTZA
QILDns8rvaT7dPlkZjzquAcDlllYtT6UM8GcqW5vq867mbuaHRMFxJHqeg7HH0M33E9ZQVFMWWgz
dS5DfFQMMLE/e1BxPMV6qj6kcymbS9MCbQdJg97SFsOVxZT4OJQjeMDgMyia3diIr7A2rnXR1d91
PZxhkHabMklYC4CMXU0uCChytUNxBLwWrXPgDgEstqiwN3HJWgR6cyBV13ji4S3ExHDLrMA8xxJB
dDNqDUp0tBUrTbYGAQmq1qkJbtjoNjynUeBt6VFehULNm5zieXIluwNLUFmG0TG/JIXnmXyu16cW
ewJ81mfYQ3pyfdZ31cNonbI+5dxLh+mryFyWV4MsTkpSkTp69UL72+5Q/9rW+egT80aNjOHY2pRr
7xiVWOsDaIx589Nd+ExuOBwYIt5YGe7JACpt4UuS3rQmxcR1o086IlZL0MmYvGOS1HjUPPMAwffO
muPdKMNDYjGUZC+Ex1QM09lOqYrSLQ5m5+g38T36mjr3gMkjPfkrWzGc9kaySpEa+k1i8eD67Ihl
rZO3zIFrjkPIz/D9s/cyRoSN7B9FCdlcB+egy+33PAqmoz+DJKaSoksY2eI2Jc6rH1X3Ra4MdipF
/5e8M9mNHM2y9Ks0es8A52HRizKj0SbZpFnaEHJJzpn8OQ9P398fnRkZWZmJgteqC4kqoICIcg+5
XEbee+4532F6yEpVX6VIQSjtDmO7AfI1ptUbRjbvXSV6dGkBxP5uviGVjOjdBDYmbEBGVmwV+Mu+
yVfWqvZDSFcqvYj3irq8064DVRq8EnZV1Pql8qpVBO/IMVpnqzbqDDcxZmQpGpOJdZ5XfaRpRL/p
Q13MS0ItnalzGbVacaIzbh212WmZk3zG3Z95j2rSObs2ZqYdMpx1JCtmZk8rsd8X4b5BwXwdRi4h
wp7yVTGR41Xj93zpn8NZA1qNb3TFlYaUpDbtioJKz9K9FwOXkLa/hp4XTELdWUt0NxXWCZfoW2QQ
2y2XdFPP5jWL9J+ZRn9lbEbvouYYHy0EYcbyEUhZRjH7wOg2TFfkMKhIg8XE4CX5s9Hl6ioaHNr8
bJdYSX9ctJ6iIaL6uVzWcU5pPhwvqAA2fkIzPOvdRCaZpr+gTevndtafo94MKW6TVD+vr068Icnt
elSceEsFONvkVI7hmg3MClTFptVS5BVrIAikzKI5Mff6eCMms1uJTpuOzqwavuKEC7JJu09N2bLU
F6d5wmicMx5VDvKJ3ns/OxtV2yzg5hnArwGgaY+uCXRqNL9GpaYsZQ7JgFja64hrn+RFuNMTcd+J
8l6U8UOUDV95aG4NY3wzHASeTgsl6d+0zhl7J4MWUnmWgTsvWtodXBYN6TOM+NkGXmJQ2VsxP1o8
GzIMt87MJGtrbrx2StehCp7ZkRy3M34mjlNydIFdwEeMJvR/k/e9waHyX7/vn0iFN7/2vpe/4d9O
srbDUZbgqacSZuLV/cdJFjCSjUTrWmTkde3v3vcWQvHv1BFdV7m//k0rtn7j/9+AUKJ5pG14W//S
+97+B63YwJFmcjWWpjD+5z9pxVnNF50aw+IbrlmuCpckn+jce02NWfvxUlJlKQ9GsTwdTfKINJih
5TfclTp5YJpa77mQJ6dp8Q5miykGD7ALwUPRNos8UUVh/T7Jo1VFl7FClBBBkINWlTQtokn8pMtj
lyHPXq4Vi8CTpzCx5Olu5DqmGFn2YXAvK4WuPQOIRumhsWnkpqZXtB7yaSuHQt9GCSs5uUtOcJlt
0ezGVa4w+cgI7nRCQYpwmRFGecLTTOgNbnV1ue0h1DKVe0zW2KPp4YFgLA+BHRfBVp4Gyd8g3XIt
1OXZ0LRHgzrb8T6RJ8VKuC+w1EdfdyhW6rTkRTqMUnxwTFXsPyZo0yWOBpz4/XsizB+QlDc4w174
iNNpHeoh04P9RYD6pRUk1FP4FXlNuRgO6Vdr9M55G/2MPBVmYvZpV/ZLSsM7RndtldegWeqAGqWP
pcH9s5AmnoDsV9a8qWO99oUHSz6aVCfQJtfbc2PVnvXRIoIcOzwHOmgvk7Js9XwM943e+U2mnLtq
OCoD3CleQTn4pUiLv/Le9VE6LrQJ7EeKCZsUAbtLzIdeRIAHDZPOpOaJqQT0Mw0q73XJn0Ppypew
dh76JTvPBc1ePVzFLvlpZWydUX1NVAcOHNNNS2mBV1FgYvcvXqPfIJtvm8k826M2cX/jwCsq/nTg
YdF1hfXTFSFr63jG29Pw/SYdZUc2mC3vqFnuNayNXYqKVUUhfX729Brlis/F4tTAot1XeRkfQa2n
B0svQNyijq0sZRgiegCb4xy1n7WtfeEIugi7jg6pNz70E/jRvh/fhAuEAkYCoCfTDA8trrnNUpfg
V+zuSR/NmBIds7gtY4d72gtH/jsD7QIh/vZ5VmF9qdyy1YmpbazMA9XnDLcUkG7RwO6EQMLQrIiL
u80LSxuATpp40lYW1gHO7ean12MHM7svNaOoixD2Pb+Jn8nAdJ9zLx7bWTkirwHCpchkTTPiLpUu
OguTxaGwoZjXVk1XMkFAP1Ese2uPDLd63t1chxht1tEwEYr6c466V5UwKlatdA0Lh7AMfSb8qUdu
1kBMRJnS3amWMJ7j+dEGi3XmjWTemRm5RI4lXkmx9MhGsY/5PK4iN6FQq2tJAIzCWKdN46KNtcta
OMM7KCWcR1C9SvJ24xJvFYIiXiqJGoYVKBMD3TTkFvyXTN9aA15Iusu/Rid6jWrbPuaVQ2Iv6fZT
CTFVJPXPRWjWasRSseNsBNq37LmMxmzPCPBczKP6phbpKVFLom/jCGnWPRfAJzZNHNNYPiIfM3vs
9Mg+gON8D/Ur1bUShc0S5KB+tNnyZKe4pEwF37UqWWx1+FOnbjAfm+8W0SAbB30HuQ0DA97D79ro
qairqxdNxLelwEMWGjxoliK75+K1dmwAjaGl6BvVtJIDG4IByjudmIg65XGkOa8G7OpESMCTpBsN
YBvHha7ofqtxiqtm67Pqs306IUd0AnJN56FdUhy5oqAlC4qOJNREThKVZuuWmi80kzpg8gGDpnRB
GzZEqzxmb3QoRse0AxU3PzeLdbLd+hUT4qMwUPobcDWbFlr1KuKcJZziVqMGG6gdUTxr+D2j+3SE
0oq0/gRYOkB9h0mZrQyvPMB3plPH/uQ4w9Onl6clHBkdHDiFUMSKb9S56Zvzv8nwYTER/Ovh45h/
JOL764N54h9BjvKX/mXM0H5jL3ZlQA9vN9wLBpA/ZAWIGNyhgT+qbPUyYPg3WcHxuFQ7OMNsXVM9
ftFfT9LECJkIuPqiAzgY2n9tzOC/8Z9UBX4nTPEWsDRLstL+XlUQCbnaUKkaXw8HMt3K+FgWymkq
k9tISttKXNyojdvs9bJ75CSzHnL9tdPFp6ERAyIhdm7UECvNF0+HINEVfd1guNbheJtLPPg93Qqe
jMiEC37aNH4mNSckR8ihG4bktqMB9Z0od/CKY5Jy3/7TX8i1yueoKv8XD41rhTOv/T//W/v9y/9/
/1ziMB08bcx3gJkwivBXYP4+ZP3p4M4ZDltlh4jBHIPNQzG+Fj3fNQ61QI44TFy9eUbk9w4c7JEr
0IJcjX5AwDzzvZxYdufIRhz8m9ZVTNF33T05AlZWhw90FU0cpJblzRIWRrCpwbLfwvs2jDjc6kl0
cxPN3fKOFz+rJSMiklIt6RaORzxuW9NQSDHQauiHHzWu6AU/c0EaK4poVuY51odrcmJrxZaf8mgz
dp96dRqaF6O8utXdoGEQmCI/HUbeKtk2sq91TBX6qAPJwkMGB6xVV1nxo3CeShWaGlaZnvo6ijo4
VNCD1/VculL97Nnavs6V7TyIBySW2+So+1lHOFenDi6zmjfHtHY75Has5X3G3aF7rygQxD2z88TY
426pk2Nv5OWZLfhr5G69rtXYN61bUipBqVVkDVQScRW9GsY8iQtovKUmO53RVSIVAifsgtSmpQts
+aDshvBkyxQ6ux25p9574caVejU0aT3ghHrwIu2SOejXZOC9k7TjKxC6nIorIe/mHJE9XHZ9ppCZ
9z6sQh02ZTqQhx39Cudt3XXrlgODmsyBrvmDEe+y+uQySg+z+2Oo54CHpOovxmYwo/t+oQtbf5mr
cxWBOsctwbaLW06HQ49O0yMLC3KFZatATcJuT1R/x5KPRMPplC/SQq9ZNbPyAR2TpBOjOG+zjdXe
dZVOlTB2xUFBS1K1w6Ba95Y+PzlV8qYSGTcGqg4EBUGavVcaN9xrNGEHv/5UfvynsN3/rwm50gP7
r5/Jz0leJn37Tx/J8lf+sfmZ5HZ48IGIJN7LZvWHQ0jVJYFS5cGrkf7m3/z1iQxq0mDj+8MKxE74
1yey+ZvFRogkazoGW4pl/MriJ627f/9INk1NRehgBaVsgISEXAz/9MzKhp7Si5C45kjfh9I190bc
/uDH4arMV6pB8ZUZ9dGNvgeDa3v4UIU8iwp+Ziu9vFXY4MzBOCoCAoGX6Q+CtAJ9fUwoxrc6JOek
tX2jz/CxOXgK++LRy1zkJGj4/EBSb7a3lXpnUdymy7ZpPU83nMmCiB/5pnvOzIsd57u+nTblqFw9
09pPRauvyjB+sBjKKlXf64pyjpSKCpCS648VTAUSC03YlTh6ItxHbfo0UEyyijkXT6QIRRMH+Vh/
J12DhHIvy1SgLwS4MziUfDji1CTKs+dc3ILH8OTBn3sBK78Zbf3Qhx8JUSWVm44RPul1cddzAOyL
CiSiIEErjrb72hRd0MdEVRLeb3a1HFUQrwah16xzX8JRZywdqTXU4JCHPd/vrLkLHawHmSMoa5Fo
zemS6mhJdaS+V9l0iZd5X6Y8g1RchV2DhxYF7AfcplvI9Wc2cOo0jf22ZBwBoWTy/t83We69WPpd
5HhAe4C4GYNKtXVIG2GRrruy9ihbAwalOZ9QZXyX5oM26YiYWsRIgF9EJmWKZJ8anTa+fr9oZF3R
G4dub4HgYZXJFTPQjeEwZdMTHP47KpV2Tlo/aDyrp2bcVxXBhkIWCiew9FviRDl9HCl9xLXNJpE6
sOOatMaUI6wHNxNXU41utsMiD6dqTLO9gB5ldjzObB7T7IlGHn0L2c9nJPcqxHeW9Zjd2h7WAxCC
egJXk+FSTmKQ7fRspBVelyCDqe61D0uxd3NUheRYthijxpcovtPn+KPpoeQ3LRxEA8enjmZa5zig
VbIdCg1San0xWl6Lpe6bDh3dalYGwDjWidk9LhE+HJf0a1RehwE5O9efEmOba87rxFfuTtE7KaWN
FsoNBjgrZTdg/oEGd/VFbZYjPNtVWIa3LnVJMokiSCrQAjDn6fIh/zEK7VLMxXhtS0v1qa84j1VO
QWkV9HoTWMSk6HYV0zFNOEZbJSjKaFY2hR7dC8yuScukQ2PxIYJTOYF3pHLgB4hDXzG8TVOFXAA0
68XmWsqcsK1TEJ2ipkJ0V2QRiijlEuG8dtV4PcWcQtNha3ZbU8F2Jd/UK5NSIqUb70rj4hXVg0tC
1wM3oCbeDp/BOo+Gtcm30azvbaxgAWMohJtlo0YVVMVNa047lf3Y079jDN9MMTwEHst23IGMxLQC
WLNQT60Vf3qSQp/jWjfb5NB41cblDSqIaicyAdz+pC004d+SBkwQaFBae2TRZl9FFC3BCBBgCBYy
T0vRbyIJXfau07TpsZv35Ws8JL5Dc8qiqzsPtsHixT4u63Do/BRi9uR4fMiZQLTKH4nZa0I6h37q
BTDLOb/GIaHaWmzQbyhbwH5D669hKX4Xi5uTZl+xd6b1MkDPemhpAF/nWvFeCj54Thufcj6jKxVd
QHeJYXE0jxy+sfiCXRgUNVt/Z34QqydzrnJBwWo1BnECE6ikdg0am9/gXMYgAqRm8guawgvuymaN
9y5+msWbG30qxWky9TXuoU3tfFKu7is4P6yJJ01ynxLcHKlAs7PoPjSHW0kxEXSaJeSZLBzMVyHt
qU5horJPyxfxjV2vqVsT81LtEjGAEmP3+Wc7TdQAzggWrX7TElwbxfStUcAKuOvO8apDPSB+ZWSD
5G8Umje3Cy98O04jBZRrEkZ+At0tFS6udLF2XIBTcbRvaXdm9so3JcWS7CExIDllq0+vSk8gDRp3
Xd7K+GvQQXcsMQs59kuOMjMKYTs4QO0+RPmpQQBWgA70jXuj0ORlytAgFIpC24mJsZTlcJAiQUP1
b1O/HJ3pOMT0Ws1edqcBIelij2pFnuOIV6sq997Z0J9j2ts3/TJRRJhdDDclpF9R8zRdu8xeVfX7
gnSS95RRFvoG3gQmv3d5uFQVtESSKBsb549oObrngx2ue1XdqINyoaPxqTe6a17WtDZxUfSi9skm
P9CopMWScMAhUPjFXG1b/c2s8kd91Ol/ADnB5lMWqU9n2K5JjKsT9gGnAX3VaJeEuguOXpE6noy8
oEOQ92v02oYzTobzQE8nY+Wu6sKrNhCkjF1+/owsfR7c+AQhAhhs7Qal29LHqK5dVAE6evm8pH41
mk/oNzuX0D6Wy5L+eJ5u1eSXsjpEjEGdQwiF37hCo31CcwA5PNrUvzfEIq3hvlzGip/6MH2Fgcfr
kWa2xTyA7+OURu99PTPG43bQLAxc8weeNt+O8PbaTwYEdXrrV7UDTgofs97El9xDR5AZffNG38Nd
LKo9vLuVSYtmERFOtRKcFCk1TkFDdahtSZqus7ErxTea9lg3Lz1xwzgGwwfNOdZuo7CY1s07NTXi
gFfpVhgOdjtsc6KnO0Y1Hq0cvAjhHbILHyU00tFpYFM0t8bFpd8Zt47QfiG0Hy7iNSHcmw450Oio
I+q1zwkdtaQEWEFkI4erk8cFb4aFg48kUg+uOU1f5ejZNHin59GTO5XM8WoEekuCvVZLf7qlwjTW
LQNPmNKuPcfmJyEHM6KifAPwzpZgWszPTp03XZFwgsXvB30P/dwsKU/sQXUkQ/ugc/ZUOxe9a4RK
4bh0xHUkGigBbelJctkAy1NuXIVTnkU/A9BWtyAeJoLVjnL377ENMKD/N7cBfuUf24B0/qOxuISu
NetPgQFmfovVCmKTi3pjSSj8X9cBjj0mXgwOPaZElhIM+NM6ACyA8Z3j0a83ZDj2P1kHyPc5mD84
RCFk8IX/eR2IxkKbOgxPvjVSYWqBThx+ZyhiOlxL6101u1QlSMpiP5BIichJ2QAYlTpEAoDKWFXZ
RyYxjSI1vnMZ5um5kxLOj066qz+TJQKiFtOLDO0R4gx9q7l4auBA9tG8MSUXEjcgNg79nv/7GZn9
E4Y2AtGdUb/1tfdKsmpngph0QpVLqKRO4mI+q6Ch/FISKSfJppz7mlsIuMpBZqSVdtnDgwWzCtLS
0ZOHPnWOiJ272kJHFaWzcyQFM6qHlxyz90Y1AMBIUqaISGRT/iEaD/MGhn+3jwhlW7Q/l5d+IilN
5S39HCZaeWJ6vm2IHz0ckHVahJRrgevko3igpPgVJ8F+kTxPISB7piA+QeLsSsn8pI4kfCDlQ4Y7
y6UqUev70lSfuHfQMVQq3oW+t0B4kZmuFJ7bR4qfj4tDSHfGO2YXdcGEMnH91zDYGiVB3umR1swX
kGJ7uLCXkY5fq3NM8n/aNbFxhQoP10I6Y8GbF+9SDDwDLMOk+zfxDt4yQLWEWMjcM3aveV/de5IT
Q5MHuewFuja9Bf6k4yaIxGLctd4Uwa5Joo2la+XRSBVxzBJzL2zzXGRQsptG5fk9/D6T0grpQk5Y
N8Wow3rfqkkaB11tohIZxdtAxvNK53a+iUpEbIOs2yaV5jVD2thSTaugQuLvq7vpxWy0dGdGxpY7
z7cmLXCWNMN1bXbkj/md9OVDJu1ypUtTsTpqKwMnXa8NROzyK6271O9y/wgnXlBMLpi8h0NbUPbt
1K8Lpc4ogdEKpvq15vu+qnX6JAH3DTj6nBmO5AwaKcTrpxlMT8KKAdCIvavZWw+5MZH2QK+1VhOg
S/4J1kFFuH6opixgulGvFi4FJnUxhvQbuhgPl4pSTEyELHrSlWh7nbcaMCoWGBbnjEOBtxxxmEPj
pE+XyfRtQBVYGY4kluWMQIx0fib9kKDCtH2fJq/MP/gcyKmiElkUfvbY75WK+tkio0BM5UwgmJlG
zq0HbGYLRCbBgapneG8qiJhizJLdaISHfIJnMFWbpe+I9NEMP8Slwyc7st84HQw7vlLtCMNo3+tq
uykVMzsymPW0cZF75a0jM6YkEretTJ0WkEGV0nT2mip4KVqWwpJIQrXS8Kj05bWJ81NPhLVQW5Kw
ZFqhaTzEg/eZ9+SI6JkIJuKvRpfltFQ3WzJZwBJlRtYmLNtQXvhd0FXudzJJq7tD9Psp6NEY7DRo
BIlb2rKKwxgSQYplHneUyVzmAEYJwrp9pl4Kmd6diPGWMs87Ve2rLhO+uZAUTCK/yrDFtR30RIGZ
vl5rU7lkpbvzymJ4gO20NTT3TpEpYhCO/drVaQUeZMaYPfye5OkPrwTy7hFDzp3oCDjus1WIU6m1
+ubJyHKfhkeq0NAODPWNWp5Xm3Rz3hNzzmXgOZ+rHykJaJMudI1ENFv0Kcar1pfR/ES387GX4WmV
bM1exwONs5ZoteKgkZuOc1/JNlZLkDZUYBmtJqegCYEiz9SGzlHrhD4yejiHfoGK7P1oMoo7CDwc
Ot36SKC6w4Qzs4MR9t9F4l7cuPjgyPAx9MZDr7ftOszj18a1zprl4FLKl2NPKSVZbZ4SFF53a+AC
CykXKoRhlQ0B+aCCI5+Rrg0XCbrmv/0RFyzy4Ujpj+XddaMTLIVORyd1jqmOFWCQ/RsTFIiVA8wo
UEKpdVhavNaU8H1spm899t6BVl2TcHydasUB4ZkhmrvwXDr5s9g71c0LHe5RnEWprzqxvQzS4b3n
XHGcJIhkMNLJ7yHZFan5mAjlqZPEEl2ySzwHikkIzqQZIqZToZ3NtrzL5ATbauBTtMnqb4pBgz29
FwUUNSfaN97y5MihGGI1sLbcveHHpf+QQVodc3bsohgPJvM3urJ75PBW+WnPg9lGaRisLugUUaG7
023dMsMy/tcafyw+DH63DBbgrPrVpKlzT8bg2rFW0AcQYga0ZClgBf8LdDWlkFbIlZP1pI7nC4b8
61jUF81mRE7kXpPAUjV15d2SG09SG/oK/PBdYZho0r37Rar2WLM7dYmys9inOvaqLLYv1ZBuzVl4
KyCE35Zc1lgx37KFUHxZTNA2hui55ay+txT7FjczVVXaB3eTN1Wuiyp7Y2ZpzM5sktg5P826fMgF
kI+6zda6Uib7sqPLJLRD4oeKceSael+BYh5ZZ9Ne2bvVdOcZ3YNF4ggn+bzqWI07VrnzovBWc6bw
Ed7ITWPHznJeLnLpdtm+04LSD8B8QCq64YEbzd6WC3vS3EwWeCiRFGw8Z+Rpx4bYcVhuprG8ErJG
BxV+1A77DHmg1arHeMFOgXrQF/S3kt+5n3M2WvSHpEH/L5TmSETvUaXhr0a6AC54qBvojhY21j5u
qA/wFHlKP2GoJxKAS0x1AdKilSQZD414wv5h9f064iXaG+LI8/ZF1AuV5hQfQki5uE1Ctpu2isjJ
t5NNqWWbUpRn8CGibjlCX+EgkCMIjeSzgjIGaF2axkAfob0ZpJZUGN7ZssDbeKI1nwaRjdgLmEiI
pFZre6wuHnKVlVaxT7He3kARcRC11LnIN4szHJckv+oIYKhlR6uo5CJhKpsIulERV2eKMC4FGlrR
13eZkr/UUmSrpdzmxdW4MZB8YJtzVG+NS4qGV0gxr7USvnPoe9K/wJBMB8PgPiQe23DmdMCokAqx
6BTrIcRdgllxpNULq6wii8B41QdJytCQt/r9bJguEEysrjP6ZF/0B8217rNmfCla2tQW3HYt7PHI
NN5z0Ae+ORvduQ6dixV2xElSvfuMFLXeeAwUlsePKnrrlPPXB+2RP6k6eHS5LuD7c/1aELzCruNd
k9xe7h0h1gOH8ACG5dpz7Z+zjkDcg3tCKJ66/F5DO7Zqza/bjiIOLchi5YHSS3w98UYbOiCISNOL
PSWrcnKbnZ0BSeTpS2DcjFcwp18BJZYkx6lSd8KGsUPvyS9EG1Iy6KXpz74ydvTvkr4KFYQc/T0p
2x2wK22tl9YjQGwEJ9E9l3p562ncyAZR4i4WR4o07XU4ouE4Q/flDmK6i6occOqiETGdTxZBvVUd
96deLoxQaildMage0eQ6Sf6S6xmc61qum7ajiTvRDp8Ud/wIExPUH1tDKRfXrJmNbTfFrxRNGW/t
oodvDPHNpZRgKxfClf476yoVusSBiLOaQXw2Q5BYCl/MtsjEQ2db255H76qXAC1DorRE126ZlpiS
jCMO4ZbeSzlxAiy6cyN3a1fpRGwkaghl2D/xWA6XWcK7hiTF2wHPK1dDlI+c05pZw4AmaXZO4LnX
clnwJOIdZaHgmx+laA5JfNVQaQ4UhSbraNAYFdPUPUUmn7BUwuN7iZEX8ORbrR0OQiLmJwmbzyV2
3jb7+19fpP9HdrrpNDP+61X6P3IGlvaf39X4hX/ZpCnyUFlScRKYJli8PzH2jN84xMvDGg1qrLh/
tjqYv8mkPhs2jkldXur/vEkbNr8LNzmCFazi9q8c1izzHxyVpgrdhlclRz9Xg+f395u0OikMoZXL
sI9OONzFVyXSHjV097EMT4NGzHHQV2YUE8ALTQkb97m+Bxn2o0Fpt+6UnIgnr2gKH5+mdmceOEE1
Co7jJ0zStnbpeKbUikvhZIpc+zPlcdqsVv09BfZqvrXak7mhqYzzHcgSpLz76qBRAl/6QXjAHlxH
tApjpw+4QfVnor546GxcByM41ZfiO1T43xUF0hiU1owwXmT55kArocTIrO/L9L3Qbn5GS/cQZHRc
s1XWXI2WoSI5NfALbVYv3uLVKvkpfNVZP3M6OWrNbgrUA8nUKUiCyE+C+ThdrYfw6bjZjHcbPdgw
2+61L1fd6Cd9Kx69hxCkp7rNmdVbbz6Ud8ORYdW7B/xhsksNux5XmhdO15BFQGRSrd+kKRdz2seM
1nevo628mVf3C85Zt/jdS/+auVtFmTca9GlOJddYZOvY12zugdFaLD8S52oiOZ84adk3fKCrl+JE
yXXDd4Z23dUEFy/AYc1UDggZwJygh48MfXWxt1lFiIKbwyp3TvS0ByUmEKg7K06OMo/hvQ1wsDlC
Lfdih6/RfjTaK9aGZbCDGpNnfFioFBaBwWyOiwLlshkjWkn1Xcg2dt9mgcm9daQkPWaT9dwem2nA
P6nqfZ7sQzGCpPmKSK+v0T5dffVDTchEWuUuoUeCh527bp+NkZorqhWCJn3HKY7+0AgBTGz2daZN
g3tFDTaWaZ3nobafxdbyFyWQR062R9w7K027w6pfNYGSSxEa+wfTUmD2+Aej6catQQW35HufuM98
sRfgiVhgBvsLmbOOEc+VfM1h4ctocfpgghPq42TxMoGRX6lrRwpDRHpwPj8LGV+4SW09cCbuFOFB
vXQNoJjUuiv4VCmE6uPAjb8Im6Aqt5OO7EKz8tZ1aeSwD+pICdbKwvvu+Rn9bnH/QCDBw7HbQDXj
RW/lm9qaznF5racdMI5tnMT3/BSM5/YNoGDLrtGaG06vEP9T5Ul6RTHCCnM7N9G2kGimW5PxYzJl
ezOd1nTW8WkGkvMR9pthpXFsWGlqEL4Mxi27Gtyc0mI37qM6OokzBv52PlJNycFLPw6cEisKwTbV
pTafhHvurNW6Ut7sudqlWnYWGBw5zvD3oqCnt9RFV5mPmfkrn3/UhrzWweUrGL25msKT0uNVF3nb
gb8T8j++blxLru93ISfduU9PDnbMKV4LzoKzeBSTbaxa4yeL5oo+AiFngNE9lmOP0pWeEIbvJr6P
Hb+pRgPG0F2SIeiig3tuQIZDkfjh+SRBO99bzQds2auvcv3AHWKcrE2xnErbWtaJ87YYZC7BOj8v
ir6arpnyis/RoR8uCavNZtF2KUe6cEXA2Y8PYnp0kLX46Fy1cCfO1XWqvxvXjxrf0gCRUp3Q1YE6
PuCCJmGLykj+Z60DbtRuqbIZYyiWe7pgN/IQsOn4J3mQXDH6jH5XPwOOzINB46gZOIW3jUzoup/C
uLm2+z3PDxFN7AP1NW9QBiilTDhDh3yOjw7tGtbjmLRBxRNP758hxufGud5x0D6p59L8SdemT0Ju
jb1XK9/Txnlh+e57SNDcK0CQVsAuGuNnqfHoncp1XWxmD4cBc+/Efqify/KpbQ2yyEeTQliTc2RR
7Du4WHG/nzBhrWrRrJa2IGecnXsuk/H4WKvJCU/coY5os5udoF14/KfrgtYOmBRZvV3s8vTrM8f/
QCuPwfv5v5o4fiHJKX+7P+YQFBQ6qi2WeYvhl3/zF4OP8ZulqQD1sEfQ6wBZ4m+KvnTxGICBSCqZ
BhMMTsi/GXw0m6EFdIhU4SUh+BeSnKb1j4o+/iLPBg9EntP+PV7yZ0XfRqCcdSMbfBXXHvIC9zt6
Db+dhC7JrqkCJ6Z1MzK6r3CwnX2iRkwNE6NJ6RqTDx2V6kWMOesqydWj0ZWP3pjTDmIvr5EyP2bF
uLWHYggKYCi9LBWlLlFfLVkRQOOuAqKvlLOU7TesSZ7lxvjJjndJJucQzaW9H9GLkjE6VIO7ytX0
Pseth5JNitHKDwBu71JV37WhNq07UakoevkxHqxp2yvarRgjTm0I/ZDbGfjz4jVtVHm8pRtoCfll
YmyQ2Gvx2Xj4Kos4o2qzEp+qO2+zGiO2HodYmyPLIwsR38Wuc8dJkOqDNGTtaFPrPNXWxqUZkt2M
qoa818Z1k6MlDK57X9J+49sOlBLsp6+5DS+jd2cQb23GTDLK9VCk6761LpzP6rUb5+fWE3dVneBv
qB5TqA767B6KsNp6WrTXY77CRCNmAqGzIOm2cpolCKf01uFY5bvxSlnqeim69FyKuMYxQqtnNnfY
HXLNXumZfWQguHktVk7c5LexA1LApXpBcHRtrrrR29jH95qbvbU1xnmVYsZJrn+zShmZoucuAP6h
WUONeKcB5Cmb9VMSCtAX3d7EW06efKU1NlwW+zjOPNcyFU27oe2gpMRzsUmHCLE3tGEvBnKPS5rf
ucVMEiKq9rEO1hnOKVaVlQP3tC6nQwFTroz0e4z/PrByueTbqNVmk2yMsEqPkwSp6k54r0BWzUwQ
q46ErcKsh1wrAazC9J7EqMVbzti+IiGtrcS1OpLb2oEOVqf+VTaEVZBdR4l4rWG9VmFH6zv0V9jq
C8QpdR/BhXUU+juKyL70OnWuQE0OnossBtrIG7JzonpnB9Dk2o7V25hSQ91xsp/LkUToVH0MmQev
rqifC6BZ26FbeN1N/ftUqiqtE2UKskifaf4UI8Qmi4Gltc2NqJtLUUIrKhf3OWuTrTZ7NwQQLWgz
prRIjQO7tXcT9JXdDLKY0qv0NQWU+KnNdDotxg+1hlZrRMroQzV2Uezda94ylC7G/BqVlOZ6wxzS
taKpByIU+juh3/n0f8k7jyRJkjQ7X2UEa1iLGlEjIgAWzt3D3YPTjYkHM865XQSHwHKuMHMvfFpd
VZ3VZAaJXctsuqUysyKjwt1N9X//e9+DC0jnWuUmmzqgMbAKST3OAnwjTn9qTAAmcHBInENxy82J
ZDDFUT5WvW5dzPVjaoplYnYbPm3hw5RQLNTHPnBA+w14Tce+hsskwcZl68e3pE329B3tht7aBljv
MIMjL9e+cT253rWrLmspWalFb9rWJc44tBI8NeepCEgWCeI+WR29+Xb8YhnBEZ3nkxT6Ooqiq3IQ
nwjYdEV12GMHTX6HSXwqbW57fRJ/8lMrnix9wJsGLOzTxtW8ZWMwKxZ0tsz6dldEfrPyw7BEPpoj
omcBXsWMeSj+rlwwoLSFlLC6QJiJkRFgfqis6DwL79quYRGasmWIihLsynFj+lueqKiFk4i2ZeC+
EklRAGu1MfChzzhpfcvbI987lu4vZIUcD8XG0XJzByIlfjJcfJAU6i710de3ma9rd5EVDUfRNs1d
W0TJtxNqWF7K4k2nJnDRafZw1CJ9E3LgR7wRtkM6P+Wu/jjRzjp3uYYcXnjMIUl/x5KXzWci3qKp
IUdud3gMG9tdB7b8BJ6BCWpI9l1pX9hbbToTNbYfDCBxQUGJdBIcjTK7OJWouUqnByfhpppa8qGx
MmpVyMUcwlL4r0Psv+SEdVlqVUyJbFOwlTTylXihRGOd2+cRBM3Wnvx8zzc8bil8E4vRij+ggmUs
t7iX5+QZtu6MSWEOKLPKjGGkWUSWBOnjr9wa3MV//8soPc5Nuxc6/pRe19uN5IVZjc5wW1jpBzUU
27CM3toSWk9XU9zRWO1BryndQ0RDc20ebKHfzXAVrsIhPGtCu8PIqnBa4OMNYhN3HRc/6dCc6E3h
fRIw4YRhRc9w7W27mt7KLJheS6d51uthC7DgnCbxnTbpqPgRpJJMfJsjkHAda35afAT19Jp4ZKlz
Y6/DMQ9Nj9pbjD0jl1y7w+MqhU1X3YClTtcGfeFT+lJNZXUVG6hsuU63deE+crPoQORaRzIPyzGZ
3jMdmEkwZck2lCxFaMC7KrWyXQUkihchJHZOdAm4vAAu0JnDQ2/PEYGdvDr8/D3wn1J70v/DlC/I
ggbfwC+FtX9XgVL/+u83P0NYnkFng+4KKGhcvX6/+TmK0OFaXOOI1cofvBzIVvxh2Mu8vC560w9h
G3QrDOG4sTGLe7olfkqBssRfMzywdhuO4O5HxAUvuatuhj9Yu4nzTHz7TbdqizBf+ZFJwVYR4dJL
u3wLxGBVMcoukpk3YNPB9k+0Xd23l3Ku8Fga466E/bvgCc01SpUSzTO0dxnWh6R7H7g7LKCRXmk1
dqmm9Kngrtv0yzfksDbihvRbbOIcs3fRQAASxZbys33QJbfDBBfi7EAgRIuuYMc5J/qv7p0u3+SJ
vpbTG7lVcpPOeQTB5M1se1Foav1W1ohK8BFbA/ckDetOt5IWV7ps5/hckbxqW1AjZJf0OAJarsNG
2e/uKp7sfDT9cWUaCi+mibvaill8xMlrZUSsU4CJYVa+GpvsYYyCq9EsH03NvA+C9lo6/Zcda8FB
H9XBmVJYQJ+sEN0WQAjM5YlG3KbmE82dTWTancFKCdQO/IcIY9zUfoOSmOGR4WhxHHvVUzwdk6Rr
NQ23+TVVruuaDzU37qWPaxH6rDuHO+7di4Ki6cTVjviDYO1hEW2eIBEfeaQsOrtcDOZD3NLWZY3i
NvKyFf4Oeq9klu/YbthdcJ/J+davJXA/e584oULvHovxtU3aE0aVemEN3i3c5o8SZiLmC2OpTexL
8uDGBOxHqjfkIh1N9a7ojGc/6TYYdWJOMHblruGsezK12Hg6+1y0BoD5r3TSVxbFaG7i7xMpaJ+a
H/h03GBXP4YZLyMQggPHbLPUbf1Ftvlb1crlWLuksz1O8XSN85PHtO1u+lRHToxeC3vG/x4NfL3d
GOvLGh2hsGknqwc4mropMdaWr5qBzS3Eau63g7bKejAxdnUnbBYxyRQCRtI6Q5lkteuqMgEx6/Tr
hth5ufDZzXSKSLY/zb32hF8YvqDDMusqI1dOTmxO11HMWWXiVh13kncbCwQ4gnpvYejjFWHersCa
te5qxKU5VDRMzbeCtCwG+3Ujk1XtGGtHES8S1Y0ZX0FmMDBQ8AtoWVpbQikzj0M2P/VjCT1yvNES
nb9UtsdmIJuclIga39WIeKMdATAWB9cAQz0gJ5TRw5hYNagz42pM4m0uaem1gtsw4ouQZKADZNMP
2bJELiuN8lI308bjqlixCOJmBguT3VJD/q7VrjAMsBttAGKpNyD9GNREdfdzS+JaPFf4jxvILiIa
SVHX6BZ+sCo8nYBxuI7z4VAWT5QoH5yAI5MrD2aAbVcJH72swGTfr+dw3OsIk7jzH2XqbLHrkvtM
+wOGIItKLvRRF+lRXkX1fR4+EIhTP00iDv1KMkjFLZNKXt80U3Wlk+vKixt/GLA/y30TYN0yN4P5
3ZAYswGv+aV3dm3KqqYFiCLAlWib0ttPxMjLvv0oLPrxWocfSLy1M3zoVXyO50PtiKXJkthli9Xj
u2T7yPVpM4IsFJjcnDjbumaLtHzSGty5abxPtEfTebTYtEbwOpDxsxAtt4TUIqat678GI4T0gQSH
95a4/iLiyiFAsOM7qtoNsbclY6KpfaXs7DS1DoV6vQjJklkQXCOeDElUbcKEZiyb0mhkMH/o9w3p
PC8ADjbny0i5hCeMEG59IxIAnma4FqlJ4y4GFdOLb0ZKrVZmWd1nWuouuyp8HlrrXA/DaxxEj5YF
IsArHqMM8i57+VM32ZRDt+u4N/bePCq64lJHSrVt+JGSldwZMLvL3rzzV5ZvY6ojxr1sbMtf5bLm
+wt4T+PFuO0mNqY/f8f4J9SaFMLjH2tNx8v8GcWX6CfUJvUFf71zcEfg1kB+lp2SByKOm8Xvdw5T
B+CBE5TT/s8Nor/5R9l6GSbVDlwr1J1EBVN/U5vMPxET9vCicodBh/pJjoiHpPWHhK9lCRP8kYFI
wB3HVsSSH+8cqefEYRtbaJddedF1i5tE7+IWH3NohJp4KHX95LXRA9da6EtuBXCjzt7sOtFP1gTj
yIIotTHn6sbl7d3m+pkPKD4tC7K8pQ6LutKQY9JHfuW60nzwSOPW4cPnJ8ACg9hfaVOyd5Kyxhda
XtG6dg7sQR140P+rlt0ECa0V++Rt37Tdchq6y+zIV5uHjR5WW0MGZ/X/tBOZPBb6w1QG6oHlbFNl
NrDDuNr7frs1HL5maaEBeFVzbExDWyVxcWPCwvCy7LvveP4XQ0lBaOK+gqB4m3hMOwYb6s7hROcB
bkmnPSM1Ud1CiZ2R4K7iCJi7inXd/BTm8hh05XXdht06aRIVwc/WZIgQPqZ8a7Ew7NRJFAg+5Z2r
L/UomHcEC56ivhdPTmFh1HJ25S+HnlVr15E6CGN1JPr48zeM1ysj4rsOODvriqEs4TR1dXZAuTpk
K05bX3Omq4ZinlWZCB5HRUmqPyZyG0iN7HCbfTQdmKZYzXW2kRV73S4TpYC0zyIc5YarwmukJkKo
qQ7bODUmFkSkvCTzX3GvtYdWTZPhaD5o5NlXiQosq4nTZPScZXjs1Cw6qKk0G4ibEF3c9AyskZpc
8Tu+UA/9maqZtlXTbazm3CAVb1LXwTcxAhtqFu77wQ9hOGvvBYPyyMDMN0xqiBEao8Ema8aBk4rp
Opbpmyb78LNTkzd58+YuVNN4ruZyhkJj2+jOAT2T89IO/Mfe6U16U1nEmuTRbJTPOdDzPcQNnudp
8WYVCYeQN7jNwqAZqrSaKxsXMD4YFiMYSXoNE/KIjUXv+7NdgZzis/kMUYsFB41UumtiIWmenKhV
/+0eR7evUUri1Grfqs9yDZKefYIEPddLGBG+FlnLuvKWuun2S4+gF78ZXakWkpCjIejfudIDkDSw
/4UB0S9nCrxNo0PdtOzeu64nqB0ihioVtTgmXSIQKj7Fj5K9GBu6WmIiqa5yP2/XkjaEQ4MfnUOO
/PWs+09+xqzgp7RZixBDbCv7TTNlz3adfRMSq7cdiRcuJs1DhNds2wi/27MLbJZDO7IXwj62bDLi
QInRT6vGrb5cVppRz43Rz8S0jKv53hW8kOGUOctYqw8mNaGLnrGjyGzAa9Pasa2drkAvJkjynlxU
C2cE8Ew7QjlPbwrfWhcF22qfrAz0vseZ4Exn5WsR6yTbzU3RimfbSVdYQT6sobnPJf5avDuRx9pY
hfNnY5cM7RmY3aKZ4l0ay3WQzqdagxPmkhSkEkz072VmrUZ+uoYst7PZnXBP072bnQdCHYEz3uqc
tlHMTUg2G/h4CEAYiNLi2eMHXzfNLhy/Nde4FWW55gGLXYwtr4F3pjPe2BVshhjgQd3aFLloK4Ce
8Ay8D5eBqYY14vrWM2Pp2oygqnj6Dvfda1zAsZ+gzkc1IVmeeDjd9aQ74QRPl3WXQ/lwDj458pCu
3LhosUyaH5qNHz+stxA6Vt1sn5SIIwpIfza45GB8tHNxFYvizi2KTaxrN+MQ79Fvb1r8STydB7GB
1robou467USrqEtMDi3ObzL+V3FjbOBAgiIXJhtS7wFg0rUXzBX8vpQpM4oQpAVleLO9xsx7K2L7
4sTjDqQwaBOYRLXCmBLurT0yTlACaj19pxlsy5PxKRf1Ld0rWzOil5QfNc+AAz0uh7i18aN7KLW4
ssSwF52RLCU0c0NBlxyvZPefePeiiHdx1v9XQZKoxoh/fI+5uszpv//rv9z9+//5vPzLqcujj6i8
UJ86/X3ZhK/1+xXGdjDHcO0AcgoL5EfZhDe1JfhV488dGD8uzIjMUIFpuMJwcNX8wbhDNsZwFPsU
vInacP3Ewsz8W+MOlyvyNLY0DaI2qCR/vMLUid+QJU17vKbUW1jefYTpvfN5r8B2Z9OddxgnMlDs
NBanpnnJ9fw7MJp9Yo9YABuAGymOzvQ1YUzu7G7RAC52nJliDGMjsplq7K+oTB+GwkRTQHxlTT5F
r1ysgCbhkKCTkWEK68xgTitzADol7EXp1OeRGzn7IT7sfoMQINyRE4KZc8BOX3v2SyWBIZpZtEUI
gEPIpaBEew5QRLHxjnQQ5uyCGJVivvUCuBQEbe/O6plyrZDOiAr9Xkyttgwy53voI1plKe8OGltN
cehEucOI7veVjfWUNH6QvbK94OLRQxl1jhPeiIg2ncromK1LFzqVN0xrKdhZs3pbjNqpne563x+3
JICfGx1vXyzdPZbUR90cyfeMeKn95FRAoW461THQ1k+l/0aoBld2Lyj4m3NWOf4pmHnaevq9IYKn
2hqs7Zz0/qvrxSsbNBVOCP3iGl76nKQjzVUQYdio5MMu8r1lrZXPdRKyZvOx0DbtfHFYBOJZOY7h
tCTUB03GjJpFGmg3tkarB5Fy3CTYKLkXFUdPi4IjDHb49iwtq0mehPMitM59x6fNHS1pbocwYKqV
Oac0VMnvROK5tGyqyhybIo8al1Wrv9o0LCjLvq9B4ojeinE+2/MhZPa2cNLcjgZLQL81joDdtWQl
AoomcTDeNjD1loNOGpDrXLZJ5txvliAvK6Lpk4vDZ1wC9N61w61NUxiaXhcdNfJ8FCP3ZD5pOqPb
5C7BWTbkBA4g2g+UMFfUUzvIVEaoUCXASTH0E/sfc3lNZ+ohLpyjW96XM7mqZOg2ou33qWae66r8
igIiBxU+PFQp8FeU0WN8mUxMmYb7aZR1BIVq/JaT2KHyn2t7WnWYrPThlX3SovXfdHcNoAugVgNe
b5s62TJl7Zfk/aIc1468SvD2ULvOCyW/o8pbZYVG17berU1WRBVFYcEMxUdgS6pIZdt6QT+X9p0z
jzYAQoVLuVlc9kuZNasBd+0EgriKNsTycM8/xprN3xrjuw4Xg/TfR9TDkLXW7KrzR6fHRfWOcXtz
woeeb2lKHK4f1XKevLuJjLWLI4xLxzLMPjLuGDGUi9F8JhkMFJ7rSIytppu20gMKETnLKqHVS/Cn
c/S/mMQ2wArf0O7o2Fj1WMkLomj0AKwJqMCdxfPf4gBTqilOkIRBoVjpdXHIhmTlQF9gRll78Yi/
PI3fkWknaIASoJz0l5mmLbk8mndijPkst/Fr70FUkO95ZC2YBFrTW4KgaOV+sH16dthyKUA6bpTU
Hz+y5sEhl7BvRHhXNnrOjubc1J+uUT55kYByAS4Akimmxo4GlLBaxaBh1Y4/yF/yVGwlhPm8uDYq
Q7mVWEUT9AgUAWhajy52WReax1VouB9tjFM87wUKzh0aA0kMwWcPva8DmFdF9Z2D45o8yEMrIU7H
S1GOUbRINbzRaU+C+Od1hn/OXQbH4D8+oZ8u9b/97/zyM0IDX+/XU5rMKTwY3Cu/YmZ+PKVxpgGz
4Zi0ddNQe4UfhAbMMBzqjulxcoIL+4PQYNuc0qw4bBzrP1VhLaU6hX9kbbHcoMeS2CmuGxdvzV+d
0mERSwGxsV/pbQrtj0o9gje0pp6MoX/x0ug7JmjD7xnIeiUOMLLfYMMXTQsHS8SI9iUUQ+iAS61n
rnD1hq7XKsfSkbKWLoaF73ByGTWhT6s/eF2zEhGUq0ZEUPnxLRANpZ5+LyLK8vzOefIouG1znKqF
/lRW7S4rZ21n2KDJ6/bIxIsmMawCUm1ZXCwtI9kYgo+nj86aqvifj21+kVfZZqqMOzNPbtx8btnf
XvS5WdE8tcxhlihbxb03sM/RrKfUSz51/Ksd2qs75PQTwBU1nKda0lzcWi6MiQpKX4myxyXk3fEj
JAoeOlQ1vMxTSzJFTluqlK4rm86tqYSEo6G5UKiN/X6aoFQVxDaxCVb0wro4a+si5eJgJEcr1l5j
vTV2JCtVJnVMDlFuzER16jsPYBLP2sh9LJlOKJSyD5plID2H/MvNRMJGhrfRMO50VJm1bZXPMImR
nPX4PrT612zk1QmykFQNREzR+BUrn4QoWWTcAo9rF2hP+yz0XyyYCeu0yHZ25RDPA9aJsZLzPWm7
lZNI8yozmP6s8kFPongx8DIB+sTK5La1tgyH2lxENJ6VUeJtTHSA5RjU2YYs0skm+QF3kbBcN25S
SgRnB5wWBVYqZJO77Vnrp2Gd6fFW6uObX5V72eH45RhDAqf6fCH8nq1srXPA9lVHP46DEh+7nb/O
EViHMnl1mwAjS97vdaN64CG9RtciNBCzayig4M12/xZQhAbT1H2myYWk7BSuzSC8me3BXsUsfHGe
aEeyCeQpS1yPaLKVXug4tgLo97lBCNVFdQacwPugoFmldPbQn6792f9AHyJl2FbAP/vqJtM14JFZ
9tQk1gny/J0Wh5fGI2lYQ7FrcszAgtimDbEvx+lbebm7Mu0sXfH3MYfm+W0DOnsLc4M/SIkO6Vvm
VGc+WgZk744SEcg8vktIfPAoigLS+8AAupWpdzBT545Coyt0xPdcVc23uuVhGqPXapRWfXRV+ojv
eCEDYz9j2GITF+RQ4Nv6xFEG+9YIsMkH5QRYr2qW2TS8gzJQyLNwHwbZfi7CcDur1njusBhk+SDk
U/XQzHKnT82homi+NyLtqqm8aQmTipxWsMs7zl+NenpBTT2yxE0xAz32s/hxQApfoFOx+aGJNW6z
G4eyURgNF7Pw0SxoGFg2oZdv2fVvAWY6Jw/hxfOz78h0SXXGYXVMpcEeA2BNnpY3YMG+/aJ8M7v5
oIEjRPrs0WdmGowQKg42TvCx5Y5COP1WOjQlGXWP5YUrxyZXbcsYgV+lX3xhrmD0pe9JV8XMcriJ
KGpu8sDZdTVu1KnNcIpW9DnHhb5Of2l4jngtM0qfPc18Jux68vOs2/SqF7rSknyZevM5oTLabrT7
weO+EHTN3hbBdTR0ONfwXAwzfdNTQfN0W8nnzDCpBMxGnhlDkj9afTRuNCqrRWbfT1RYD6rLum5p
tdZdfzMpGB1JaRzkIXU5WMYyJ99PWMhmsLWe8pQJ4ax65TLjwnwlsJ3pAU2oXr0PsaTFWNP8TjxW
Ha2uyrPmK/faqHxsaivN7atiuUNaXrjJax3UI09ZLHCDmVDH+4stzibvoIxyodvcmjjnonq0F6xr
XZY1IGAyZbCjCSg+B3ju2qx4CYdp6eHFs/HkpcqcF9PPV0ZGBTvKBMtHYBEfHynrAxnxqxp/nzUF
J0G/gJvHZ4MI9NLvzOtWWQKh83lLRFoe0iyCyn7ihiniF9sMcnSpmpWTZd9VymY4sutaGsp6SOYs
XU+4ES2An2dXGRS1XgNvhmfRM7WrWpkYO9bBKtJFwHIetyNORyoVcYV3BPYdzS4+6M5jkz/plKih
KiXKLMmP6cVX9smOWgZkVv+mx1kZKYvlkCdXUtEpW2W/NCl3HMbpWOHL1Cdl7caoyXPpLsd9FgXg
wHFyFqkm9yHezswJrmWocm2YPuu+/JrVFbFoumKTB+mmUBZRP+j8RYprNHK1btN4NHlZw4PEV+oq
g+mcpw+lspwWenE/N81N6dIpmylPqqPcqZP0vrtockA+1Z9mOxuPeLoYvFobDpicX81SXoinc1vE
LrbEgZWuw4beM83CfmW62bEauDu0ocGbouw2MGvklaFRoMzGO2yxMDoRt0wXad0Z3W5DGcFt1Kmn
nFY9BBPtl2zVq3x49UaNwDws3J0JQmipmazkZdbemiK4Edr0GXXjGzPYEnLSPpfWi86AImIHCpSy
BmQunRsRjoFsbvepshDMhRJAJVZy0+M0d1y259poVkSqIfhXA52GmF6xh47xRCcfXIUCPWVl5CEr
Uf/IM+KD6BoDVNJe6HWDwx7OwULjbN5Og7OiSQr3J7Ms3iBjHtaTMm1YnRtft6XzrXvhCx4Glyyg
+SwbTiWGjmrVuf67jJutDMNdKdKN7psA3dGBmebZ/SNXyJtJxyhPQPQ08KZZtlrF+7Qzm7MVOCty
kWcrqzmpYFXTngk8k7U07/syvcSqsS1vq+jpv8iNXvXB/uMbPaUyTVvkl+bvamzq3/3dmgQA2MNd
RJks+0B+4/ctoctDgnicpbsQa3WM53+5vNs8QBzPgg2ihDR2e79tCVkg0nJLbg7Vjp2j/lOedMjC
f3N5B8+AsxDepLBgWRLq+3FLKEsIIBO1Iqva8A4lZKqma86VZ6fbUI3hIivPgSTanlD2XGgkoof7
CHM2Y324GUbW3IQ3uwR63Bxv0dJuzDnmkzO/BU356EXOlRjsO73OgLBY3oOuJ+Oio5lmWWbOdZE4
T2E7WiuquwRqW3rbl7ShjfZwpxfB3ewh2NhF/1nXFh018Vb4tFbm1d5LR9ZylNWm/bGNyYzpGAtB
598YmlrGVwkqlcmDWa9MfzGZ70I5dT2DNK6L9092VFOny3T8pJqnxWJja3R2aDiMFZ8mXVo2rX+E
VZgrTn0maEo6ViDhWpjbmj4c9NgVm65LT0lMGyqdlGRih3idhFWMx0XimvoQ2VMXfKJ/k6limUYj
U4qvh2Autwk6Yt1uYam7NdGuvCLbBc2um6yNZLk6xED7dMxa2lPWfCDiXAX6pic4IwOaCih3t3zW
NHgj8vSpIhCb8TXN+pSM1Tour030PoPdQZScqeImxwvpr90UHrJXI3fF7O5i4yGMH9K6pSoCbuiA
cSMbj4IKbMU/Ji82B+YhtD4T5E0X9G8TnULvwWfaguIX16e65DTyllH8JKzsnNbhPpPTck7u1UiU
G94+n08hJpOonJdtiD0aeE044jYTWx9JqZPmkqFmMdGPQHCeKO8Nf2INAG7Rpi8yNiFv3DTmR9nR
CUpDqyb48WCCnr21G1XrqXRWHPVMJfOxianLK8W2lNEzQeZbwUs0p/PK1o+Ux+TEITXrbGEOia/9
8mQY8puoAG9QEW+8wl7n1bMYefAKBZNPTgqKGPmjiyZk0LWK86Qy1JatlGR+HPdJC6wn1xifXRcd
0prvWhziy6zLPKwf+eNkMqvVHiISW+0mqDbs95ei+Gjt8jCxSpa6yokWLj7XfYryVsT1oUnEWllI
saKC9TE/jSyn5VEzPuLRGdcCJZn+ieymDsdLHTQ3MjXgE7Td3s8F7yoVLaqrDXbB84zNLunS68Qu
dmPr4fGJ92xGNxNRyEBh4dv5DRvCGpbZs1Z2D31S1IyXqEclc/aszdC84/bYadW7q0PnyCzKhPJh
7xdoXq7EAwaX4N7QuqPT2qfRldFK1FjvDJsjuIiTF60vrga1Pk50B8UwgxDUzFmJX6fAga7KkyoK
VDfY9PTV6LqXBCISenbKZdFk0LEXM8723vOvimj8/vmT55/QsyL/k11P2l9qXCv/+aJHfaHfFz2W
yj15kNIxpXDq/H4KGbhYQM6jEUm2f6aH7PSXU4g9jw15jNULu3rnD6cQlDsDRUqnl+4XG8tPLHow
wPz1KWQSAidtSpzUNTDTqN//wR/bJLHZZg5sozYgTSH/vBknZwctyL+4LubvGlEyV1ApgSRBuplu
Ef1C0vPaTH3sdWkBCu1SBvWeyqVbQECYx2h5iYZ2WeHXwFki1zSq0OEZv4w6+YER+vracfAq8pwE
hGWLo5m1+c5K27OVNx+Qkegi4ZCbHN6aXJhU9lLkhgEfysCKW8LJ7A9FPD1jw1Hty9UuGKavpE1f
fQKPsVme06LZVDOTpGqSMcm6+iYYWktscw0MWq1MmuV+iGZ0dMLaWOgsRYECiAFrDN1+5jsrD3PD
QxoH7ZyIlSc+qyg6Ofp3Yr3z4PaBx9Bgh7sAiLrAJQABp3rUjSFF+AnJ20pGkIBNStYHay3sN9Ho
QyaTr7n3MTc0YjRnnMT7nhMtd67GAbdc0O3RnlYBEBovQMYSw8K2YVxklPmStO1l8BZgnjSjih4h
SrUD5QpOwm0+Z4cSnQzVaBnlwarsSBQb4pwZrAAy2K+6m9l3kVqo9eLUedUmdtvbHi8rvI+jX/Hg
fq4KuyFByzY+n8njm0yRAUAfh8wIqzSPxOrIKB8S6DLBxdbN2adW2vDafReN15rMCDZcJtLzuUp+
BtEigy8UggQa0a+D5qVr/McmqZdhhGF/hCe7nWsc2cFgGOtmIsqc2Zh2J/ssuh0+8+usMq+Ej80n
jK6Q9Tjw43U5jvxtmh8sulnPbppWrBucwmcajT7pMH3PYiHIko9HqPjBEmbj+0QTIWQzKu7jjkd2
SDhr2UPRo27W2KDBI+YNB3NueAHNdO1q+bzXNBGvaldeB6zzHgbqXsgq1/YeYbO50jX6GgML60Q8
BM0Odw4wNjJoNGJvO0vH6DLxP+wEGLj8LALtA4OaE5unfpGn7cYXZJssHsQLjqtVgRmGbmKr2EYW
RY597BD2zYdi6aNwIYRp1+XIahHUGVna8W0wqnpp+9G8mE3nJhnUf6eJamCVT0B6uGw5lE4K0F9D
QNKuLxkoKl72UYfDXVYDSPH8faLOj8vvKjEGa53Q+Pf/sUB4jhJV0RFd/scfmPb/64//2Pz5n4Ov
YnVpL3/4h/UvzR633Vc93X1hnmp/e7qpP/n/+pu/9oM8TOXX//xvl8+MrvWogUzy0fIg/frb7hDr
P/QqHpg1+ss//Bd/HzZsi7s8UVdHMFqop/mv04b1J4GxUCLYsNP/hX3/22Ne/kmVlsFPxQtgMgmw
RPjLsOGZBFVdgxQsQ4r8qXX+L47DPywKQNtLJhrP5jGvY5r841MeGdC0ghHdIAjmOYKHXN5kJVfg
pBixcjmYnbx57p5y5IFLVM9ev5pCFgojrGxvo2lMFqTjLrrBrdKnBcPjIeR3vK+HlAJPuRKDfpjd
lubF8RxF/dptO9CxEPz0dhfL+r3p8/0curuxCQ99Fb+NtAYPLPtUkWRrtGsbF4sZtSc6KmAbBriB
cMzYWO3npFnPoJRHdbMPRxbwyntnErQwp1vCXqei9+d1NrjzhuoHQgD8sodaBwuqcA8W6gbVySb0
M/cy91a8KbEwrPPcuZUygG1RHbGM35difAsEFnGUbpsegLfAah4nzT8L2F/reXa8Y58kHWXzaFtY
pN2MNpE4J3RfZjezO8Urg2Ot0o0OIANqXyUoJHWDM2fcixURijWC6F50+rqsx2MkxR6RUyHeV+mo
3wvD2JtpSEsHX9BD3qGq01z5GrYeMzqk2JknD1djmPA4svFkSmcJMo/GdxIARd/ceVb/IkttSevU
g9DSN5XTonWVZTLFDXQMcVDpZnfnqfoh4X1U1BG1KbVE1BMlHhAqjwYQePt5jUVAh5kWRd0NWEx3
gcq0sKLsFGXObcgIhmqIjUM1Ieke3n+4vQ8TvZlIyaexEU+2ak+KZEo3tGpUgld1TUSRpCRlS15K
TZ5H/ZJOPHSijinXJd+l7fSrTBmawrk4dqq9KVE9TiCHYWbID8EbBHVpKyl8CiL3MHloUaoJyh6Z
x6iGSlrtoTb1kelO9UbpZH4PmqRLylWtUoqsIaiZ8l2lBqrmKVmiXlbFc606qTpEpa9E9VQ1tWns
WoCU2Gm/TKqsYOAHC1e0UEVS4EapHS6JTz7SHsCGls4FV1ViZdFtT0OWCapm1HFqBKLHkTnUd6MR
1tdVRHttrmlr6YXaGrYdr8Iv+Rlp38sc9GGZGqDoCLtNWHV97kVANuBq17rxmBvRp2mEW1fvyl3W
WsFKzslXk8F3Ymne7KUsHrqqBQw4+hgvkjfWU7zSFXEQjfoWu7TvY8rT8IGiNmlkbmlBZUIzIXiP
0aNb5+ZRJDqYvK6678JyN87VA+58unzTDNbcrJe8y/EDWKHoiErR2G7GsHYyTuTrwidMN5tU1hYq
bgqyn4VcLa+7rBd06dZbTw5n2JYvzpA8pKasdoWXkJoNvkTDoFJN+Yts/JPfmyffTa8mi6BjoOM+
S2Q/b6KoQXdoqsfOTIZdq4UcuiwlgQPVRCP7EOgkVRCYAWQeLPnpx3iQneMcuekh4eKyNOIYVV77
v+Sdx47lSLZlf6XRcyZIo26gJ1crd7/XdcSEcElNo1Y/0uP+l37/9ZZ5pYjKQiUQPUsUCkigEhke
EVfQju2z99rVgsiJD2t+yC5Ox1XHQUyosvbOGE1tKVqYmSbz5TqfMIgQ+CXHKpgLZG6nD+0UEb0Q
hGtdATaxj50tkCWTqcZIn/GO10uuVNbzf8RtSZ0i/16lO77E//V/45d3WU/NTyzf1Q/9/UTlqLJV
/zeA1j+fqAhw8KMtxYYAyPfHzUlt7CFsAirhbqVWAT8eqdyoWNkLYRg/nSzkxvXnmxPZRBeisMVe
nt5Q9083J81xSnRvpcV3Mrpr04AF5axlu1nGXK0hAl6JkchZ4LNwbBxmUqO26Gsxw6VsDFKqQzYS
0RNUGboadQTjnutNgFk+2MjcxOJRyfGaTfLBbqZLlgOfzMqbYvC/tVVEhUAm8lXaRM8uG8whBFhL
wQpVSzFCt0zrHQzDjyDK8y3FANcQmLHtuISYahs7DNn4xRhmNhtndVTamIftwHgni0/oToAyAMbV
b5yZAZU8PP2XrAI1+kiDEuYAdXs0OXXFje5QqzGb8Zpuvc9Ud3ILbGkgnwSp7XWTcZKNAfFpnaMk
1eR17pU7P4TcDrPBl5x/2IxxpHXK2YcexUy/0MLuSnPmb0VFLUpthdeTabyapgfktHvVTX3f8Ygn
oxhEzwV2b/7gxfcpGR8i6kNYKQHB4mIUc/4Y3BqMG+lyjRVm+2Dl/k2Sdcg508nKGe5DY5UV3p1e
Q4cNM9PYcRu5SpvxW2x3AkI2D08BjZr48RzTqhZSTG5ylY0SWrjNqDtnZfbKMQ1gwS4YEqZsbY0M
3E6MOlvWpCZaN+PUx/i+rPVwI/m9p4HRPu0HAGgsyXsvHrcmQ/7SRulaJFGI2pVU10PIaWha0/Oo
uQPVcB0pzP6jL8hO1p3wuPGYFu7C9iOosRnGDt62Kgw4+r7o0A6mO6Q0kz0L1SfZgK+DG+llCuGX
FbZpb0Xh0QZgTvxE7QpExQXmxUoyUbVqtPKr9HFi1tKZuVTMcZwanBNyCR4CHwXTWYcJwcA9kTO1
jRzOA1NcUwXf/CJ5HFRvp1YcQ9M76Q5GQ+J7HhOgw2LXLu1NIULmJj7QaXM1My3WvbUqmB47AReE
aTLHKCXUeGkxZ86lBIPCIplmbTWGTq0B7Cqho+QlUGMq4yT4YTW6FmqInScq7X0xxbAKHbEg4OMd
W60zuE+lq7Lq2+2chfoDftd5VVHfzWgknJVWUW9r2R2PfLKnUxbzO/ht821AEVklAdy4qPGbm67B
SZlmzZZKY3zdMwFcbRqTbaBkQ90HC+y00KhGFqbHsgInFtQAcxvphC+wGwGPmhCzYx/4dD4UMcwk
u13hxyi2nca3yTUbGjdT9nVFErw06gHQl3l+VeJ/PxuZg+0wboJdHyKZJllMD6qYFZPObQklA2zx
gV2GKW78ckzufSq5wb6X+5FeYDMcNwbgEllFV/bot9Sqe+zawH0rJ0iyK2Jnb1JheWAnvdPcEFt5
H8mV5erNfWZpzlpXHtw6mPSl7hjRTnpMEhYstoarD483EMtmBBY7w+WMWYTuNTe7K6uSOXzYF3za
d7pT0SpC94b29SOIXUbgzPxxM48hSwcjoy0o088YodFSfHCAoFQeCPQUK1NLmr3voXz//Dn7t3S4
Cc6Wvzppu3+7DOMX/n6aGjqucY+lFym4r53X79sw1zZ1geCIGgmzGhfZbxdUC4gkPja2Ya77L4Zz
T2A5o8CS75Nah/3MDVUov/ufrGy6LQz+xzSFsV356X7UIbOAluyZz86q7KtjjFVqw8Vq2yXiGDKl
jSNfLha+8XgMYQBsJwdYu5zME9RRhQ/HUiat97F8t9JLggjo4Vub9MOI+aup4hVEItp9qp1wWTXx
4EaCD+2TDwJgafQsLULt6AMfa8ueG8nwTqSP/+qQUryW85zrSXhZ/QNfRLk2a++UDv4pH3X2aTTW
96O/bLP5trDhCvhZNq3sKbwTrrOjYaKgXCvYlpmifBfjy5DVd+aYX4Kuup1KmxKEmStpmxTXQ6lV
q2Ei6psTeyR2rC0TgzY3U1ffcwoXbFpkgB/3MTRCo5JYGlIMHzH4wXj8XmkRjI8BvCsnu6XtQC5s
8/kbbZGb3N1UaTCs+rnYc0+gIzKCcP6QKuZPwyaBiaG/k7l1rPrSXJAZupKB4BIIQDv0Ae+Rz/3y
ScXXcNNPMiiOhfIkVblQjULqRJrPQTNuggTeHC9ynzzVMyfggOmE8LBg0nBbnFSv0uV2DmOP6wlY
GYN7g0HRmUyaGz1lrpl0oiwZISNaySXh28xIOQo8bzPrKycCe1V7znuZkJjXRkl+X1tphh2sRWpu
6HvEUw0Nj8WT981tkrcsEZz++3Sa1mbCpgsPFOaHbU24OIEdPPWXVrfPyOwdR/L0kaTudRGSh8sj
QKG1FLdjjK+5KIc1jVCHCog5Vh7tMxtS8kfteczHizCgAcvQPzQ2cwzqcYyTo8q9TZuna4Q/DjKO
C68w111WPA9B+9TARDYie91Pa+I9m7B7SaZt41GjA4gQw7LaCi0nvT741bSllxmkMrHqnBIm4Mam
aKl3D93rsD9x3cSWCNg66cLwzuXgNGpnXqSESZg5jGItYW9hoylKKI1cc2YPkA9glg1a9AIqs4Ks
AN3qG+phn0Hw450jsI/n3PB5YBdsmeL6hsYDRO+z5JcAgloPcfhhdzUc1keZPM+Fdm8XMSppd/aa
4kUGwV1Tut7y5x/Xf8cl0l9ifY8v6mH9Exci+0fYr+q7FKoYB2PDjxKj+YuJi0BBWFg0oTb+8AhH
Y0R2tF1XFw46o0pR/6Ex/rS0aJGN/tOD2+SI4Lnt06vsct/mLvbjgzt1xKSlxETAxzpvmWPfA2MK
FlhTjzmlAUWpH6RrPkYiBEoafj3QtSjZ5RIug+ir7zmh7SUq3ouOh+foZFLBjPyEHUiUbjJzIrac
J3vZzjs6It90Xxw7dzpUJT2WFN9gFkjlW2y59x7a42eWtWymErFpi9S/II/FhOP4UodEHfAfn4wg
86+0yFmSEv9MDW1eOEE/URrv5Xth6Mj2lFZwW9rTovUecyyuu6jnCJF+sKlFqHbGNKbU5YNmhaAl
smkC6EZjSFd2E62IqavsoNBi1eBXqxEwlk6yKlud/zjSghtHxxGqlxSNamp8DGcGSaFGSmJdKX1x
jJk982asBk+p1SQjYch/zGo27dSUajOuhjVza6wm2FrNsq3fATqgYAWbtoPHDQS+V1vTJqolrtmy
H7nSFem06it4Mc4QvGbq5Eo4wmbdORWZl6ytatxUbit3uHavvbkCOlxyvAKxGJaNKb/XenfrhffB
YLw7Gu5oJ8MSkhExOuLIIBbLfYnQbAjg2+dBDY3kFQhisiTPu5yJfS7JZj0bYfqOb2NPHShvXAii
nDIAsawMA3CDelTJgGIQUz2+rNbLyDbzbLO0KLr1x/ytFoisftXDZBGMv0lIIAjDmjXVTznurSWR
ZQP7Xrqu9f6qbAQG1GK+1AWbJmZJ/x67qrile3NGb+SpmvDQj9M0A9iIxTAvke+0utq22lhda346
M6Cbm0CdL7Klv6bi6Gkjy7/BA2su2fadCuw6K8H5Rb6EQk/JxsfibAvNUVvM6tAbcNcv+hK+R8+J
mIDZwPAANb4jnVZ6M/Y/dZrqmEVdN4ZnI6yrcaTMpuY05n10ULdIlHcO36TKsRQ2Dze9FZ3iaUbD
r5JaLjs5PwYhxUxdby60LPTA7jM/kE7X3uisCc9Y13EOcWfr1F2IO4d/1Gaq2EjFDt+Ro2tKBOPs
2UvwhgzoXJpG9tgMe4qb47hYgNJKH9h3VDh6HczHWDOtAvmxn+llLDtPgwPZ3kVKW3MR2TyltrFp
ZBpqsDlWxLi1hGs2spymp/mBHnTQkm2yNZV456cCkIcS9PIvbW+kDmoVJZTTdT1NmC4a4KQ6DjIl
Cw4Wi9RZSYVBmR41tMM2D69rtERDiYqIMO+DET9E8VTtPHRHgf5ILgKzUb1t7Dbf+DBiopH7oYGn
f+0FhJjctqcSU6MsNXNGsR21orlttH7dUbUZDt6pyfk7Wy5sg157DWNQSGOMb5SXrzKwEZkNH5yi
gy4GFbHdA3IfQPVm7tIogpdqYi4SJXZa1hknX4yXsvDf+xAStZEG1yK0go0eZduyinloWN+zgGW0
YUwvWRbWx86PbqfEOJKcpBSMl24RTGkxrifp34+OTsdnod+2CCDwcqbo1UsKrI2IO0vboveD3O93
Si+yZWlhZKm9SdBNQLxKksHaE/FeYgLglpc5n56o+Cam3nPBul3L/K3m+DyXG2zpul9/VG6zH8b2
2ZIe9qHcfgKKmkCTcsAFxM8DUUFW8e5T2CnDs6e/Nh3m2bkfb3wrfUnm8NC6yaNIi4vVkIOyOvIl
lCJhIkBJ7hCmc28+Zm522xvxuHBD/xwVwbOwCx5kyDw3oxMkjB5WxqBIR0ZzxxWFaguaLk401/en
pOvbjduwDRi0gveP2idS8vk315avhqo0S7OJHuPkpM/RnW/e0F6yrumTSgs184YdsobM33snB2XR
r9zC0RYY82+g8RxSigx2wdxsoiZ4Z/+d7XS3z5/jAjtZDpWYgoPR80l3U6dlFJhJt6ZFYDH2XMIP
+FNHQo1UGG+1Ogj3rW1eJyr/GBCEdFQiEhQHOk1NTLIZyUvOKjlp2gIdSdtTmoqAoAKWkqQlzvxm
Ganwpa1imCUvkqGCmRUUU/zNrPdDleDUhhSdv2qeVPKtVilPS+U9E5X81PlWPoWiolPaTwiMD0QF
hWmRwdXMtaOX5jo2NWpG6+gQJANUHlVGZxtI8dR7rGFZ0Ocsu2NKXVZqmQ+00R61HF4JzB++GgMr
PUv1h3GzX45EMUDZbrXQW+cBGn4y2EvPh5laC6raDXOI+YjOjOPBdDGdyOEJ65A0DDIgqiq4Bxjh
UZ/K92aMtkncxwvyxxs/MW60kLxrVIBXqG/yML2yQT/7Rfvt56fNv+f2WtWV/4U68P/+z/sLLL+f
Y+3wI3/XDSwTg5JvsqAma2Yy//2uGyDLk3TAS+sofjPOpt90A1uRnREbVH3irwL9b0On/Qv7Z+QH
13FNZXqyfkY3oOz9X8ZP9i9qeQ7vhwHU+ZNu0CWG4xa+M65Kk5IkThgU9EqeixKXq8Ph/A8sqoeD
G+V6vC/UFmsOUi6IPbx0aTjdZo4waqY1SPiiU0L51xpMgd4HNmOiqXYRmzLqHGhkAdRyaoMm3Cfs
1MKKNNvEHjZV67aKqp6A/RvrKHsp1UqOIqbvdRh969WyzmFrZ5dRu/eiATwxG71CrfZcteQTbPvm
JkOBtxCzA3pz1EKwIr8TBlm9N2LrxlJLQy9AtFZrxCwPsbYUEhgwO8ZpCNJT29Ii403trUYshd+k
2bdwsaj0em0Hw2TobPSbCmF13bfedZaYA4np8qjC5mRFLsBaq71NEpBuLZpowSECFexnQiSlYTOn
Buwejfat6/NxVbnSX8yufnAdnFWFByVsYr3hVOmu1vJNn+ZPptl/z9rxe+rqHyS96Gwdnr0if65K
Wvyq8Tb2gx3hxRQTrGKe2mHI84laiDK6zrrkUCfjBT7Qumb0X0kDh2tDEs4tGe4gaJBC7ij9Djwj
3UWTe0/TmXPlRm51SfTU3dYaKxDAYgCBp2rmlNLRFFwteJE6EBWdqK6hjd0ycsz2m2ZM4cLNJp+M
EhUAMSruum9MmPUZoG6vcZd122hXDlo6OALZPA4xyRwcDMGGkR8iy3hgvrwJK+0hlN3GHEgQJ4Gx
C9miMFORj6u9XQt8eEH7stg6rmZFK1Jh+borieTJqLP3fW9dXFunyq3tv9lGx8eFYLfvjrzDPgTF
IiBQN0xsQ2xov64w9oHtfO+8nvrDwNOQCNrv4KIvBYYk3GLDp/Xl4SPMjZA9vcTkdw460wLNmt5R
2jEWMNWBHc0vJhNw6njTNZuKeAXTJqa9xCrzHegTKs0xvC0HUZzkIB+R2T7Qg+kjtd7GCGkMG9On
IaeBoLPmHIkVvlkT3edzP2cnS9aswrLGWE+299mVDE0ekjnihLXvKL+7moKwWlbtaK+i3qG9rHvg
OKjpmBhnXpOZAjkp9QPzhlhRliWerFAj8agBYBsaRi4j4ltqo3Vt66J7ka0aFKR2ZIX8QhNyvwNb
cRe4iThVU2+uo4i4TkWahNa8YmcKeJeEEwsKKTE/4zPhcCXkLnr9xrAL9O+xXIqhewoS+9ae8eha
dXLpEu/ZVqcYxOVsjR9rKwmha7pdrsPW7Y5ApElwYyXhrVvzZ2H10JWHRugHf6QEMHIHecwL2XLz
kTcsgLhpir49lzW+vc6YvltqdAvUEJeW+NUMNdg1asRjdiJOanWLmenP/5oDCxM9NPXr6gEkJJdh
7ZKqsZHO2VmVzu4jJsqWlpGmzLeGGjUFM+fMFLGsmELxUl+gITgnfWgdhdBb2074OpsVr6jfDxQ9
Mc5C0yKUpkZcR2EVczX2Urmy0yLzzmMentRgXDMhy4K0jZccmgiJSI3Q4D8EKLJi63zN164atSOu
tOtQjd8/f2D/LdV8giN/cV6f6/gDgPpPKETq5/1xWKPFU/NFqwI9yg7y/x+HNfZjaDPWr1r+H4e1
9Qt7do9YusPq3PzS/387rIm8EFLXqVvGcKxjVPuZw5rf6V8Oa99VqXgTneZLq/pnrSjHGuVXAVYb
wx0dD7SBveZysm3LpScRLiyFT0dU6fiH972FaHIZgVHE5hRhJuk2JaDYwW0f2ureqwFSmgPng5j0
5rYLcbtHie+ezMQyzyHftyD143VpN9aOWlhCHKM9sueS5dkf+uKNkjT8tRWd7F3n3HZuXMI+IuUy
l3a5HEtBf5DHpx7r9LgENlLSDEA6wI+TAXfU9JpV3F+bLjwbAO4WtNXxXa7RgF1qYapNF7JlCyPj
4pFR0CD57O3S5ZZDjmG0SrIWeVO9xJbwluNkgPGO8kMG4mPHcuRT5O0uquxbpuBL1oVPAeZqLZtP
LAqPrtXdtXP3Pcr1h76gBdmvzjizn+jLOucZDSyN/DYV1n2vG/dxGF4xvO0CwE8T2ZKmzndUzZ4y
p/tskgbtGuSeEwAkMa9JHtxOKReOst2A9H6crS4hJEA2uckeHLvb29C3NDHQGtfvkQ8+c1VSaoUV
pCxD46qhAjla0wf7SEfecV35apHjyWYubxWiH+6aiF/b3HBwa2cNjn8VVfnOF1m7s2H8e7VDBzLU
f4A9xmbUtYtOpimnF6ADrbOUNAVoRfcUYSNb0BgSbUx2ka6qFCi/2gVQ8+k2onHA1UCZZ6qEYKKN
IOmiirSRfJlmnrORqiwYjPLFpsPAZM5dOr12HdBuMIzepiz0R42iAMIXNo3TPQE/q9mPrkZ/NcZN
CO1tv62soAV1UpxlG1xFc/xs+M6xq9LXDPTWosDzt9DN+BULx7Nj2Dduazya6UjMAnBA0r1SLniY
rFk/le0AvVybv5d9vtZE1C17U7JFkniSE3lr5/mrHzlPQYWklPdP0LcPUP6Zgoxqm5vhwSb3epoq
BDNNJ2Iz0cnga1zOR+NbUkJfRNWYh5D9AnJUoNaollqoCrVaHdSS1Wfb2iikXs7+FfCMuW1GLOrp
i6tN1lKtU0AUG7Rd6fRgBk8pJ7JUG12vmPYk5jfwIe6ciWyANelrF5Afe6lU7lu1GeYDsbQmOA/8
CDjOdcfyt/eB1o02NhO1XRZTDirFY+OsWd3OUjtoHDP78WsrrfbT1OuqWJLTAoOIrkoiz4JlduuT
1KRJA8M32co6upel7SxAx+xmENxB1mM+69pmVZKJ38ZoNyuXOgaEHiUP+Il3ynJpnts88OkeR9n1
S7tmgTaxPkH5LSo937tKDKaxmpoP9GGXtnehBGOv804RCnKmpORSicrlbHkXV/OMTY7irEfm8OkM
9v3QZ2+JEqVrJU8H5XiA8cXBH76V6NfSjvapErQjnTpmwwW740yxvzKU8C0996VQUriBJi78omEc
QI3p9aNOQi7mr1SiouN6PXTzxGdQO8w+uMVoNu/t1HqLzF7xO68DM6Nnvr6xqvJxdrSrgOtzxjUa
20W8IK21NbhgB1y0xeyxLxsolNLULdxS9/HeHy6OuqELdVdv1LyjcwnAm85NvsvbhzqFS8AVPyM6
XXPl5zFLkImNWh9GBBSVJhBCSV8gxB0z5AKdewkN0S0iAsi7L0VBaQu+UhkEsOgB2SFR+kM8JOba
QJJAOBabLsf1qjV8kgkQP5bWfEfM4l6mhbuynMw7U5b9qOc0XkTKrQM3Kx+th5J/yzIzeeoUXisq
6GqAELbwAkFlrI0Ho9cKfxGrym9IXXXIIrjxdfrHZOnOi4FWvw9iwdA1isA2b21HOzhQw5JpvvYy
g9vNwMKTcOZzWudy4ZKQpJpHspnN/XDgHzMtVbI8lUM97AauHasph4itUZ6ifF8gC6TmbiQtJPsw
+zod4olPYOAVkNTlA4mtl76wLkOvt/Ckm1PP435nFdqRChX9HkumsUYPJLZo6PkODLhDeU3KliUm
B+oPKDDgZg2GRD5TecQmz03rK9PmA6IZHpsIat40rXmqlDsMNNdVT2dIT6BzYRptDqRVpwA4Jks2
rFnCvtv0jUBDeC7q+HvUeqpzmkqSRFJOouUiXXQmhSVRPwHZ5lZDKsGltVrc/IdMd2ro+fdqzGOc
pS89zsg0/pkloPqhv454rPrwNAiCBmpU+yHULH6h0dOi8RMR5MvI8eOE50LScJjjsHmwQCSd9seE
R+En+S8MkTYE95+zcZjKXvnPNg6GO0HGwBcOGGZHdT78uA30NJYLQ1w2q9k1vevGpiGZEmPfAqEp
cYhN1T6EsxrpYU75sNXtS+ZPvBYF2O88Pjcpl3LyvuBKcnY3EPoHbI/iMRODUgeGed9g1BUqs8On
+0DwztxCf13HKtujBWO1gTYU0uxH4ZsgCxTrsUEmRLzXKirk9ca6nQkP5VWvhYsypqhkytKH0XBv
Ag6Qm4wcEnvsU1lxKoCBva05jjdlHH9ErbYHGnjoR/upt9P8xs0o3ZtGl7bE0A+4ZHJ3oyUcHlhX
pNx79WJbhCQkZinhMtvjQ5b5lFBOnfVZuHa27NlYcFYm/anJrOnDnaqnHibI2xj29jevbKYdKQNW
BPYAp80xrhst3xk8/eMIsG3b2R82HLW4LDcNXLUO5gtE4viCPH42HMZpSeOONvoF2qsOAw7ArmuA
hyH5q9Gq3k3mxncA/Co4HGpXuY2snFRCZANFbB86Ly93ThmsKtZRi6Gd1p2KJA+SshlOT+yWe5fd
zjwMtPAVB+rfliYPa9nbFEbpjwZx02EWPMGDdeJMGxs8qa5WOH5Rb1vpEkrXDnGcMve2O3ca16Ph
nLpZvJi6xd0xxyGeoYv1z5ne7K3MWiQxgTGc15A0V6PT3dTMmDpTrPFujfLGjPDdp+UOEwaedyCF
zVw84h1uF6Jrxdqoqbjvh3xFyp1bw/wsxvk0JNW9RSitrOEfVY22CYbxzWo1/O3OkhpBGEuht4t0
GBu1bRxZKF6ckmaZ1mbFy5R8HXRM6MIoV8bIY7gFCct4stGr7qCm0mnI7xIrIn1uA3O1xxCKsMEb
EbA4hdNkgtqhNJ7dQGIuaqfHZBi7yT5rk/5QjCN1FxLbZU44cjWpmTD0ysdgYh1uAL/GFgI0OhCP
U0wLLZZTLKxkO9eiv/Agtpe63dyaxFFBTFB81hQdwnoXktxo470+DK91pLN4VvzMJM/5zmDcmwk1
j+ZA4QG8pck+9q2/1lFU9YpFOB30rJNvuya7ChztLpvGK7ZKUBJHwvDkxkUfbylYobZy7O6iVJWs
NxRrx7fFFy2FaihvJFOXhKe59Ej1Ufw+cwNy310OeQ/3iT9An5wFhlXTWqFpwhw0niKbTj5bexgo
0eASMq2H2sEloCod/KtqtM+t2/DhMh4yvT/MU/BczeFNTTq9AvUbjS3Tor+eYnnNAmxh6Z5azi9J
WNCcoVMrL26pH8ETRTo8tp2bILZPaGKsYHiPdG9TtP7WaaJri4SnTiMKeMm8JYshtBeiPEyrYtvO
1JsjbBzriNHfa9EdI4qBBZifVcjwKC3gO5FZ6wscvIeoo2OzNKkSyIiDmtrWb0t2ucPrHHhL14AG
gA8eeJExXOpuum0rmuij9gI/YjvqaboccgmYmMXznPgziM6QzXNKgJteCsTimYW+FdRHTQtwibVc
YIrIe2NVpWEypxSlagIXPNpcLf08RQoeoX5RMvoxOgboMo8yr0Bg/2llyNlegZQOivpRcwqqDoxh
nzTCPet9DKVwjrEjeb1XizV1GdmbwPfx/5Eh/FuKOorF+++P/duX5uNndzDqJ/5+5jtkmZFMgAly
uKslyK+yDoe+kmc46HDh2qzu/jj02cGwY6HF20dJcIFI/3Hos4NxgZ3R1OnbHrlE76dkHfWb/OnQ
VwXjHhcFWMEACf+UhGjJ3iaxUDYF6F3XA41riwShc/QKLBqxf+a6lK1SKQ5kcyilAyRRueCTvPgu
VsKplFN3JA9erktUVQTgrSxAbTjqAiLIOIVNdoHShQSPJhukzZOpRNqRPbaBaut7wCAoeVwFHhTf
QUm7+NPig4fa68wEr+IvAZgw/ZpeBsF529/FSibGW/ASoBuzCA7Vg/LFUZKyLYGrj0pmDiwV1FbS
c6xEaCNEjjZ6bT6USqKObGirUVdTPN4OD1QarGolaFcSxIoYpXVlonb7SvbulQA+o4TXJe4DU4nj
BeGnk0xgSjko56bdHwJE+XUdWw91j9WzkdKHwJYZ1KO1FkuLaVuOWGa87Gyl7QHRd2/M1bq3IdvF
LWVU6NjcVfH5i8Y/ya4kI5WpHjkn2VdRQwduYvB493EEsPJeGQE9fL0TUImpv4RZczMnxaELymtb
CzESzvbWr1PQgp3kb0hDcBYdI2+8nkaggIuxCG90ACY7znQuVBXktdrM62cUnZJoAE+lzvFuOr27
TIH9EMjUUY0t9spLkxUR6uQ6ntlWCSIN5KkPSdS/VmF55DZxL8L61e7GdSeolMoZEDR6iMYobK9w
Jo4Le3IKOBbzwpOFt9Fid4MjvtnMtTxhO2GNNFu7uNCRFAu0khFz2aKdEvw9fcPrT30m7wQfNntc
eUxq66kN3wPHiNe+P0/fA/Fazaa19PX2M4pBLmbESbm6hcBCfFWNE3Hg6CMKuVGBmfOH8ZuIgT4O
4/jcI3G1cljqRfUhOhbXXZS9NtBzy9J4YD5Yg7tZ9+P4TTdwrA7JjYARk6TapterT1HWNHE2a6K3
h7L0DsgH/g7lkw72rl7UmrtOYt3eh2YPhcwp34LMunUnRqyemXmaTOKh+ZlrnIdqxY6DUHiz98YG
HrU8ZllwlWXWOZHyWxelF8uuzqwHntzacZ7GBIUw8jI+oeNsTbsW4xkGZX8X+/KdMMxGmiO5wMRm
G4lVprabQ0yKIbRr3qDhSjoPjjQvRkyPfalPhO+6ghVLGOGJSKqlLeeLpQGSIbWEzssmqZpBFbf+
2XWnEw6dD4NSQcjCTs/SpcTHEQW0b4uKCgn7Nu2vDPzUotYfPYmzAwcbF1e/earxvrYBVWMEBtjt
TliRMaEqrxqcLkooCDoGgnOro85XE6ZeYn6C+Of5jXXs4YYtzMl6r1MHqlK5QxpE3GVOOVpuZV7b
ok+OvumC8TE644w2E4BCoBLMDbpzXjTOcrC9cuW36WNYU7yuBR7us8EhDzv1O4wlqDhjFq8xt890
a/Blq/riFDnBNu7MZSRjshzzd2FlL6k1X+dRsa9KbVcYzn3UoE+WGICalmInKWkanrR5Z6XdupPZ
qXM7xKbyOnb5JsTaFtnjZqI6kRqHHf6gqzJhHqo7XvN00wTFZy27eF823a1ogIUbPYhR8Zn7oDQa
y9jlGXDhRiYd1Wnzya3Csw9EmvjaAxPh2fanNcHH3RjQiWXllItPXf1aKPWjDGh5HbWuXMV1CnTG
088UWjCKa/XE14VmFC/xAD7nUKa5QrDhq02P2RlaxhQfTVNvFvrX2JUhKZS9nuNv04A7RDxwfQe8
PJbQ7QwwaDsjWn8y85QHwkp9yy/LXniwv0sVR4aNOLKuLSmHM7NylwQRlnEATPucjC/WvjHbidi4
lDT7ciNjyTWSSNvNMVR0O6MuJg6DYu14PYVmc4OBHOaenD61CZBhKUe5bOgWBtMT8NjV8a4VtGjo
maU4zLp2TJzi07Tw5+ixtRM52YPIcSmzyRJJswVsZzeDaciLkvQWaE14HN/qLl7ZmL6LduL5lItN
3fe7wap4ozlPMVunb2OuzjbtswI3vCqdVj9YsGgXNBtGTxp8JY43d6PlHe1fZo72Y4zjNhkC/uCh
ahrZCh7lXoIRQdT5ii3QDfqBXBH54CU1vH2mDGCVsoJBFyz/Ywa2v87UZC9xqZwzP7GHU2ydXwc2
4xfWcD7xSRVg/UdRw68Dm/ELog2iHf1QqCNfUswfphlkE4g/6DpqdfejU9v+xXLASxCLMXSKNvF3
/4bFOP8D8wBR4238XwA1fv3//6Po8rOMi7b53//TUvGhfxrY0If4KdjBFfCHVdyfBrakygRNH1FN
51n5UevirRi4H+WePs3rQs7O6+zBk9ccDZaa2Af5cC5D7SpVSUhjRkOsBI7XdHTIA7g0SHp3WSn3
fuPdlpO+FUG4pX7yprXrD7diJuv17jzoktMhhx5jpq9tWF8bM5JCkuRkv9pwq+stKM2wuMSZrW3L
FkkBFZiSuyS/mQofsSafLwIgYwLuTR1IhAVNKoE0VJQkbl+IOKymOLxGfBlWReKsAfnDYYNvCynL
PyZp+BZR2RfkPLJt63Vsh2Rb9SC0jOxEu+20rCd72k2NgDLbX1xzuK8kHBU5lh9ehePCnF84BLcD
oAKkAoBDKWYLCv0YHNkLbkXU0Oyl8iXCz67xjXzT8BsmzXxbZvPWDvoHXK4Me22U7aPBXOn/Td55
LEeOpFv6iVADLTaziEBoRlDLDSzJZEIDDsABB/Aid3ufZFbT7zUfskv3rTbLZU3Xoswqi4wkQ7j/
4pzvgOOcdbnNfePoBd6NY9BIIcXem732oqZX/t5T7QHjHuPDZOav+WhdvBGLrO6RaBORn8tcmVzN
U1ETL4OaYjVI52hp9hW64mk1ZfNZGwmg0a3rgvt1bllJMDExTfcLO6QHXMtrn+mMj1I3QQiMnc8P
q9LcOAaZpcqEh+RE17ZJiZYEXw23SMLCpBZV2kaN7h3rq31j108ZET6z7qymGVo9rfw6dcWpmK23
Nm8Pevvaek6PZbBhKJZ5b2KegFwmcL7tbjoRSL1zJnSg01QT/B55GwQ8jOQFr7XPmByyYXdPQvkb
NuN3BQQIX1MAaCQrGyJZ9eoxTSV1MkGcFn9Gvhqcm7EYgpckbat9T+7ZYe5iywL4W+3YMz6PLHGy
4rUqYfU2aQbUO7bCLrO21Ugy+GjstXE+gW04OEa1JRmEnEePxZwNy6PrKEGyXt4rg6wJyym2na82
em0+9FLFJCpEBKoX9M1p3Whb3vqXout1qsX8LAzjfVYR+6VMEPzs7zvDGGg2omTvR8oOUYAkO43o
0JXHfmPNQX2QAOlIsWhoNkrD27QMJglEaMb70W++6X17YU15Lyg+V13CkqKxT15WVZs+j4ONmt2b
NgtC3tLum9cDMzVxf0f6bR9XYR2VFznBNdfGbZI89DbGanh4fY3KiXGePvlMavESL7UlU5+0xnRc
J0eouSuL9FlvEuRioKCryhBNMzby7jaPQMcSPaGxKAff0VrOg6ZjY1LsNqkODzNikm4k3btQVsGb
yd6S9nV2cidd4bk4ukJyuEgGqY3/XDXa4nUjU2awzNt8HouV3w6Mz9R0sbvRX2kRH3+jveiSEntW
oKXcYj4UjXOf6A9RlpDCqkNMSgNGjbBwnuzIxMukJniBeXfT9PBa9YzLtHd4u2qocpDFriJZPcXO
eJ7Z7++8dH5Xc7crAcGoTGfd6Gwn5lyZrXbUrxCCa4Cy3nw/Z9CYrMb6xHnjXwZtZGai52+jiMy1
lyevQF13pVQtg+40u+7suTFQ4C0dXIliIc7xUyAe4hXEz3fygC2yQcrrtWOQ5Jq3XOX4fDN1ZRcj
VGWpv2cG6p9WPVWTlYRe5zbkw4lPBMbQvO38YI/4BKacF2/OzRf8Y8x3amVtBNToqtWfW9fsV7GN
FUCgj0bKo+lnVJUlxrElQTu2alRoKLEUqiWggyOQcMZIq8iRm0GzjGNaLsmFqSmGa1zAJM8Ozp4Y
3QfTA9Er85oukNLL7pS4mHaXvPZ2+W2y3GEN2IWwFmQVWVV/KaP504ndbTwBNJ8E1rmoY0FZvEeg
GTcz00axma1cfNMVwEjC/G5bwQAM/BsvWkEu7Bp20Ss6/kM/8iFyEss8+vo9mw14OYSTSWO8lrZ+
8WV2N1YQVBBgWl+xMqI80/ThK9cy+Sigw5FcDf4La1md/XmZnysbXJyCHwTqWHNWXV5+Ri7zBKZf
O5JTLbw7BN6ZkDwLcz7XXtAcC8fCtQEVLu5oiRliXOk1YjoPE7ZVPVZe5q3c3B1AjY/tDqla/Z9S
dS2o3b8ek53aT0lN/CNF1/KAvxZdjMIMamQIT9/hH79OySi6lrWYriNShsS2BHb+UnS5P1Gh6UzK
iOxAJrLY135ZjTk/QWykiDOYoDmEa/0Qgwsj9b8UXTwYK3zWdzBIHPNPSuXBBrYdlXoXNlO5UX6J
d2Z8G3TviyG8d0tzxIPua+zk2bDW0j6aPRkHHkbXyah3udB2EpsUYVfVOUNgzOTmPPXBi/K0nZnO
XOsOLbg9t9vYFvOuciu1zQCtbpUzPUuH+wWKt5txn9TmVuTJoe7UdhT5xpXlLi4KcImE35AX4WEi
EGTe1Hqy5uykDNFu8gR8omYjZWlmDSisSW8CZH3TGuhdZbXohDCLRER8+U62SaR1ZWbQhgAS6X2B
oETqnLqudx9b5iYaSfxiAgRQp8TaSpdrcdTYuv6lTwg1qgvnxW9MeZpEe0Y6dRjHnJlzbHRyRSqh
es5b7m4jVcZZjWm+Up5zG5EsqnHE5KcgYw5Ek3c9FGUIIxmzUnaLKmoXNd8kY/C1MeUAIgpXu+uQ
fzwPcfehEeauAWkSo7oLpHcfObZJZSFKScTzmGFWjrA4LzFCFZ4OWFDEXB6b1sGnEoR1IUK9w0K3
OO6m4iQ6+4lGfmck48uINmzdlN2lhDlFn3kJ7LQ4F7m+Tswg2+Zt/AF7IQS9wCsnWWAy5f1KShUj
ptq97uv+GLTttoOHtMnInbJUMH06MrhEecIUYsw5XEx9h9RY7mK/sO/zaa4/KvLfAbB3Ge8QmvRe
xyruS/XNKnrKjSL3xjeUCAfkVOjfrOWL44kQVqiTCtW3KRFu2q/pLKC6EHrU21usc1dJEh9Qo19G
+1VJEXJ/hB3rimiyGElid6y0XV9kN9KHSZLR8Xa0/RrpMlPG7FB70CS/oZPOD1Pin0fdu+9JzhR4
Unz7MfeDbzBxwq5nG5TO18SdAKEZ0mMneGtgnlc6RBICo7UmDtsuubPK/r3q1ZUoka+yFJWL/jge
yF7wcwuFBs9UyVvTjesdgA/mTrKlERiGG56O9Kx7sn22cpaDkxmUGyz9TLZi8dzqPu+LTJFs1aLq
z8g62Ygl6Kpw/G7fQKw41YGGtM1m4BwIiGO+G+YI94gQqa4cnzUp6bXCGnaezB+xkR6Gbg4g0qPr
zQ2193P9Ohv8a5kZethG4yOW2eBmNsAQe8SHZRxnq8Imw05fbmRvuZuH5ZYuDILvY0cQNrLc4SWX
ec2lTuS8tfGXe5738wt8VItQOAd70lINRJQFXkJUyFInZPqEfSjpnyzpPZSUEtZSU4xLdeGPA8ah
QqBGLunfGEVTh7Q/VyQUJ3XS3YFLycJOEUnefi9isN1k1wy822uDEocy8QXtHWBWih+kOwRXLvVQ
Numf01IhJYl5LymZ4p53C0Gfu///JSIGTwBYlX93CV4+2+UO5Fr7A6jy1+/89bYzcHv7OvcJehCX
kcAvOyH9JzCP7AZRfMC0IR3qt9vOYV1kmZhvPIYSQCV/d9fB/2D2wEDA8X/UlQNQ61/vOpt/+Ckc
PD5WsGyMfkcVzsjT0BvdE2QnknuN3XGZ8BL7gPWOaDi73etRUKwQ917ldcJQ66FPnU2QvEcDkR/C
+2i0+snGQ1EOd1GLTXKeT5oPESLSt7o9RXttaM5RALRIoWBD5AbP1j/7NjPhvJx22FevawvVuedi
RQXhi7nnijDdV5XqbG01Ywf0be2wre8MWk3dKWnez3VKuUc2Q1yonXTPEhELjgjC83Q3JBwyTC1z
G1XdJsW37HApjU5+ramJ5N2ZBN203SWGcZWBtoEJG2ppeVM56QXtI14ZAoS5zJEHUpd/1ioDieU3
L7PIbqbk0GbqI5ui16rzQq0nBgSLidaQP01bpZCeadkrNn627IhaRBYc45LdmaZY6pBiMhebZdkf
Q5Rg1xHGkfwqCu01cSU0I3MP8el1dpwnCg/kxXbHgqPIT3Ye4Ntj0MvR03k4q00nlFZ5ypA0Ejk5
XYiZegi6cj8b/ZPv5XdUzivLgu+odA677G2aCUZyT1bvMqSU20moXc2J1AiKjvJL255thA68EndZ
zRUY8bd5ydlFStu9j7zeqGhoV+4bnRaPMCTaMFJO3gfu7mZsEHRooanyba7nmzIOTvocfQnsHDYI
I2UdDKffXuXCPSSCU7cNbokVDbuO7GTbIqAyp6nHB6+0vWbYG92pz6Q+Z24Uocdstyneq77Lt/YA
zH3WTw6mYtrnDTFFnwOh64OPwDeQWGtPerVtYLWNDuhK8wpLDGaR6ITspg8pST41nbTHibiSE1u8
Su/Q5/E7ByNMbC8oxTnwVHX2SB7jNB/kperUru9L2uq0a2kq3eQGFMkRTtQ7ivVDM5v3zjiM0zon
tfqURxEvqvCamTY7KK4qO2v2ihEDTUlzIOZY26SiP+uS8sQgYb0OvGjPBdCyg5qgiMzj8DyVWDcQ
d74FRa0//fjJ+zckc+j/9tx9lPgufmDcuzzaz2exy1CXtQ5opQAJHmPaX89i56cFyRHwx4xbHc/+
XedBe2FjN/IBZ1jOMo79w2nsodjzLZOWf2k9fmTcC9D9T6exzQTYpzECHLBAiBeiyO9PY8vVOKbz
2Qo126lffKdVGIO9b80SO5MG2RdbJ+Kd3S9YDMc7JAEfJjM372Kph0qJL8B6Do1lrjPVYc1KkusU
BxHmCQIrrOY8yZqZCG1+HrC009ZT1N7i7khXXg4a3onETW+m9+QOLKKttNiMQryVeVavOo7HhMnm
vpdWfGAIYOxFChgimov6azCOFzDbPlNRonScJLrppoppqlBEwLMhKrSbbgyeGizrrWMejQJsuozk
EYahhe0JHg5C5Rujg63jqJb/1xHhYCS6eG214mghDQpdO6JEVJfWHvqNbkzXZtl0W8zl4jQX0HwS
k3S+tCWxa5baAMHOZQHafKjZPky+/cXVUW9B8LA3bWK725HP9Haoq+p+5A3BXdbvK3e6cx1Brrfx
2lZkIk+1Yn1YF+RKgfcLtKm40wkTOZSVl+46U0I+w8e+9yCf7rDP5Ou21dOdif5+q8bo2ZyNNpyi
abhLCdUL+0S/jBrWUthZ7ZeZuLyXBHu+SfrxfTBl5q5t9M/ZW56B0oINJZ1+W5Tcf9gJHI3sCsdC
I99Mt8xAELx5IJ46ytXRSavTGCc3vr0gIkmBvbii+WoUcbdx3fbTpANNRLofhBNOqn4AXP5U1CNX
XIHtIEqQKrTqqCGgW40sECKcalu7tGFxRRsK5mfSCZHNu+j4JKTOgxDqizCKW32wTrly6TnGz6qA
Y5Ukxtb3s11uK3/lGTk7w8L8kiXpdYdK32RNQAsn1wVT/8YJrrolCKWP03dRknBomwdn1GDa19qF
ajraWQPHtG9DwNTrS10Zz8umOx+AzaREAo9MDYDoA5yRULnAcmjw+IvTEGgsPN1PKv9bPDIc91NY
MaqWGZNU0wWPN5NKKRqkf7EwGVVN3lvJkX+KF01lgzIU3tK4CyqrXtV44nlmZM+MfwbE1/nckPP8
zavJeOmFDudmsPNNrCfTYxej2JxgaeEGGBpqCSP6MJdLc5AmSxEZT8aaVzjHVhRftTr69SH2HoZJ
Lw4Z6u+aONs6ngkZGHeOYCU7EVE/dvkuGJ13Fc07rAU7NXSfyGFYv9RYkww5YrjsyCiWbG/nlg9r
GZGpgiG2e0vysrwJCKgj0nkqENz4wcbLcx+tmQLPJqu7QgLnlNmm0wVvO6s7BjHjxMHNHiu2WiXc
tnhPpjJKiNyf4UQ2N97sCgbY1g0u027VuaRB1HJ6g53/XoM4xH2E+oEXXEL6rnYkGF3FmrFPaIWI
lexPGljFVWGAfoGV9M5Q/YaNFPjH3ggjti6z4tEjy3yQedrT5ScshIapPQ0aw5UIHcmtUFRXVAeP
KqbLCpxrIuTQJ7T6KesXf5qrTuYswUkL71RXeHEdypOwSqIlWcUk3KXzLhTgbKKDjGGJNch1WWkX
QHOH0lI3JTcyaTMxhuUUu2YG4tCKtHc7Gr7xzFxX+aCt+iKlhy8E5BqXBKJm0NACev5byYqjyZFh
LmQbRbBTGWRXxAN/Uw4xwKX1qg3uRwxB0kls0B/pYKzw4I9bqx22GjFGUjRvAfybdWukZGrDaIQu
9Ox6mLm94ehZ6Zs/BGRMIZLJdfsb0LpzY3ngPE1mmowqozU26iKEXsmyDh01RM8y629EYh6xCl7m
anoPUCz5fEAWp5HULEmQ3ng/gQ2bawdWmM6nbH4IALWxeEOBW394Y3qV+cZJef5hzLKdy4yqpbXM
y3YN3oG5SX43Bf1mmvynOFHfdDEdXIbpfPiJCenwX2A8d3IflY8J9KjRxZPwy3CALqU7hgxx8DPN
nnP/qzVGzILMTNz/eMnztxQmLhL9v5643nwpvvwPzWaAj5z+7dcCx/jJYKS6CBA9Wjob/8Bv62yq
C8oK09FN4oj5lt8mq7pHP8kj0YtalvMH/aHPxJVGk4wbVN0wxf60vv5362w24H+qb4zA9omRgQIB
hkxn8/7H+qaYbYJfXC7HXmcnwRBx2V44iNo2hnewkWYknSTuPTh4LhDGgLxACZL44AQIw7DfwX3w
5gfLUjtdtbsodk4aAh8uEavaK/HVorUcMufRyYZtUbc3OXOcPDWvC+Y6EGbh02h2EAbMfMw52CcW
8CY+uJ7N6clMSCrmbMyI/BGSj94IrGs7YANHv0ColrwMHn1xIHbMalakTe7jFsXaLEcPFhmBU4ad
rPwUTlaUBtDQJNEe/hxvKgNKUzletwW5A4r+yZ6Yj9I0g4YVzyI689mz+Kgw4uqFf2UYuOOzTqIZ
o+IjOZzBoBVDnEeNrkfTVV2ANQviHP5vUOAYLb6K2cn3qF6M+7jQwe5HmnakTJVhmQxrbU7tLZbv
ZldniF9YGKqQOcVLlFS3Y1RDigxu6u7Gmb7khrzNu2pCqiN0et7qDQUgPzJl6GruJCSgrrlgKg0O
P/5h/Rv2Jw5jlL/+qN7nff31x9CBPN7PHYpJBgloQOzfiIUdLMe/+wQjqfJoQ+C/2ohS+J7fPsGW
7xhoVFiB2Hgz+aZfdiNLx7OkV5FesjQ39g8FmZtAX/4sSKEoNgMoM/yYNDDLPOl386LaoKrMVdyH
mUkTS3lekCA7eyTLCUgoXtmf+ZnZUVveE07d/Aa7mnxLlH0HcjvaNE1OfdtUR0MC7Hbq6QogyUEz
CJLwSNNYydkeyHAY48doFJdc189xMfUbYyhkaLcs51JhhjoiSTfF/ypnhp8oThtr1bhZG45x7t+5
gSkRE8jhpkwR5i8o1mRcvH10O0OJmMtxxqs8HwCExue6bYJDo823g4H/Q0BsPGgdJhBJhMnFclBP
NFxxVeAfi9Z1wpaVM9Z3Iquqd+YE9lGX3vjZSmd8UnRTqwlzjl+LE2i3a1bmBJBr3XVeFsWhbW1E
NC7KFpzKDyjj0FPaebqqHOekM/9Ys4k8lmS+3GASPYhxdvcWWrKDXirY7lUCw8lNxFtkLam5tboe
WnWeTP/NVCNslrok/zyAzNS04+cc6/c92yioZOxjIte/CQwg56OVXJZsKW9ECRB3NT5zea91HjZL
IlPAhNN51PP3ZUASjk12ylrxDL2RIPHluMKieTaGdGN7BvZFT8cRm5wcJzmrQWNH5RD1rgeHfhD+
CozZtjYHwDDkiERwVB1GZHwRa6ad3xCX5BAVYrt7XiMuAO0eq9UG2O4pdctz7OSr1m4eJsd78eRw
aE1tp+XOfWWURxu7r19BsqvyT6VXC3myoBPC7VxnF88sDoFunq3WvWg9g0hSOzdAhrBS9Zcy4KVo
vaPliCvLLo95024iQ7LbMw8E7sK7bbBHDlCArb7Yy3R+7sgJT6vpLJxHu8Q7a2DRLXnoXIj7KnB2
oGzv7MG9T9IZqYBtv1gA9gHU4ErqrSA5mi45LDZKKihtj2wQ4k1EsPymrBWCaOamL66qUEu4Ew0G
pjY5C8rMOt+zu9tWGZ+mUe2agAJKb3UoO43+gKjCBo9Z3bW4S7qsP+pTtEvM4SUT9ZPrVjdJ1n8p
CaDU2474bvNYjt6J6EemjSmipmCTON6mNngKEeA2c/A4eMW3ACKLgnMsDSLpDYKM4SpTE84eQd7j
tCfI/JgtuyY7SOELj+yfvK6G3/Z9KYU/8OBIMb2Z31dWOYJsuWyx2kSQXLhsttrli3Hm1h+ax95L
KV3u8mUXNkLiD5btWDF5JE6zL9NQHrfLBi1ilWZSteqs1lQ7K96r9ldj2bpZxoIobPrQ19KPeNnM
CcZu/rKr67XhUrC8EyzxZNeJtc5aT9JAmZXzzOPT8kK8n8dtLvMNceZh30dIepwtztsjSjUM0qB8
KahnVohTX6ar9vta8ccvu79nZcp98tfX3T/+Oy16+X//6wcmcktd+tt9Z5L+4aPX5mJb6OS/VKzL
dkSnLgV4yFxON/meX+67hVqGWmRBlNAxGcsY75f7DseMz735C7MMb84PVKyLvPL3aVzLNQzB13H4
m2Cy6H+67aqxtZ3CscnRbRyNj7f/MuMY3UTLoFYV+kzqQeFvf/fk/Q+iz+/bnT/9rTDSPJMyHZWg
hf32j3esrLhW3axrQ1VhfknRvmMzHGEAVdjHB3x2sWjXHvTi0jGOpkdKotGrDXxJyugs+YhmLA45
Y4WiGIrDnIGw8EvnS2IPd6o0mlBWuBpYAYNVkZjr7YzFgIT473p5jcYI7pamucdcJYTV13qwsk15
gw/d3CgnH0Llx8OG0KSqX1VzM7920fQllv2DR5YVhFbZH0ev2FX6+A3brgMKO99DZAs2jhiCNTAW
IAC29y0rLdikvtrj+603ijw9kKt+zy/qoQwrSx3bbHyNom2NChwVZZuYoVjob7gAwCHI8XNse24M
QFMyC/YcOYDg0+KpHAWUTeL8xLrq55ssnnFa5EW/E9l823QF1JpZY0tl+k+1VzOqgPhVLFiMDJ1s
0gzTnsW0ceeOJUhdwrVwXmYwnrkfy2pnExAN2jJgnaEthBPsjtbKaQMi5FX25qv2AM88WlkDU1gY
bJgOmaxVJCWpkQBov6Rft2e2HMWh4coi65w42yiGlNO9Tjr1Pm0OmV2LcFIpViPjIqYkFvG9RF1J
nNl9nmfswCQ699hDggn+wNuMqDLZG6AoR6dpoddsLbYvwTxwPaLljOtiCLWJZYzuvJLseEhS4y1D
/dm4oD5S3QuR4gDX8Hacek81elESv7SVuShJ4zT4WtPkOEhM20VrCuT2c86MDRldYbqoUWnLwoBh
EckmUOeaB2uRrSJftVCblMhZB8u4jid96zbjWSx6V6+2rmbeXOWihE0Kda0F7alAIlvYeAOQzPqL
dtY3jMuMmBbX4h6u+0ogsh2mVwvJ7QjclaA4vgYxbtcwVECcSxrauhjN0FlUu7rbj2tpyscaQW/K
iMljruIh9LUQ/E6L8rcP0MjpQh93/gJa1zIUwpFH6EAtmqsJ8XBfjF8CxMRQID5JYmjW1dg/uMiN
5868tdpk3mOmAqphFldYjF6mRaMMqPC9d53nIDXWeTHuaxV/BouqOcK7sioROkPiUYv69hIggc6R
QkeLJtpa1NFjA6vO9cW6z5l3FuOt2/Iit0iqy4JlarOorLNFb21o+W1XNGrlIcUmm0askoGPcFKK
i49c23KnvS3x8WDquvEXRbdIxOcQR9e9pW0bJN9CuHclEnBXufceknA9gWvnKQZfbfcBDJaCBVS2
P2LXcpOM3LBFYy4KRUgMTjLKaCTo3uJHDpjS98K9loX9AR5jNWli2hapk8GvruFazN6DK4oE9Hdp
IolouNgHr8GLMrsUhElxPWmAmfqUAqEczfvBn9zrOHVvDJn0O8LYrzDcEovsy6fRp47JnJ0REMWS
FzhcawxFWboTitFiJr33OMM5p1rM6JPXJtiYP21jDAkXB9WP4Tv2cfpOzi5PdIR/9t5u2lsqv2O3
pM5krrUDSH7VVhL9VrCbhuKzpv5eIbzgp0/Mt4xieRegCF/lUz6uk858jQL91uTago07IhptyXj1
Tt4sr3MfkJIxI9lI6lvRNw+B0i/K1JZXZC7wzMsbu5dzaEceKql62k4M+FzZU/Unt8PcfxtLRYOk
3Lc0GbftpLQt41L7NIGIDm2M28cSiuZBWUOwsUTjhUJWMFjLXoNCU+6YO3ImVuotQkNzbio/u7aZ
sFyTC0kYH7KV/ShJv0Sczi+YeEUNXRa7toOWe63ZHav3qCYly/WSo8AAiludLZHRzjvhKf1Wemp8
+0+piJhc/XVFdP4ePs3nqKAqOvdV+pGKL0UqJ6qeP0hF/jm947F+LoasnyDCeQzGdMPE8btkr/xK
hTOcxZ5CFfJPp8pvxZD9E6M+uivGBi7Ttd9KIfsnLL4BSWpAQyifmBL+QClkLiSTP5QlNu0+KxiX
+R0BpWxm/liWcORkvSiI1wRu8BQZxFc5bf/WF/EjxdqzO4DIMYfhUo4j58ZoHGN4o8ksuaNUfajt
7mSws5e08jDNMhFgyHrtrNFbl2IiBkNvxbasvU2holcWJOnOrSywB+gBlt0fgqUygXGB1h037aRd
t3YKAf+BcNw9yVYp7gQpNmkz9tgFsm+jXW1QBJL9NGMbTRIB8yvqQjPr9lkalWsuS7Yu0hI7KV1G
0YYajvDN6ifPLb66XnweEq2gRQTJY6PYdpy+ZbzOHmLh9sDhM/C4LibIheoDMD9iRYrbqzZg/ngk
4uz7pGZCktX6gwUaCDpHcdSL2D4p0EE+CCG9Kx+j71AhYJDkzk/AtMTCHBoX+pA04BDB0cA5srCJ
alaHoaxnhpgsYj0zRWq+sIxUFIE18hfCkQeqnYwame0nWkFM2+2lbINHvqDGFgjeH6npwVYKlPvI
90ivfSkKLRyL7LUFXmJFDstJRh6el38rLevLtED6ImJtCFHtpxsZ1ag2GfcEAy8SY0lGJeTdGGJM
+bekFPQR+dPhFqReqwOBUWTXiPm6z5Kabtya7+TkWuso4g2Q+ewdXSsUtf060v5C2SalSmucLcWW
OkywXtBBGq9xwbOspyY2p5QQAQOwLcQc6y5y47AfquriAAwJE0ibnGTlkUtni8ri3Cvrkezwi4Rq
SiZ2WewC0U37IIid1znqpg93ap61DGnqWKc2VI9pwqNgoFnPFuTLOBqYUsbh0fJiSBEGhfZkyWpH
tZ1vENwj3FkAMqgFIhTqQ3LnLngZCuPyuoc4Q699LAJGSpBoNA9XfZ7Ud54hdpaU5kO8pGpjuVlL
iCak/4LmMsP+VE8YjhZFydyz2RrL/iIJ7xZBsAZbc16mCWL2t1bVTetMNP46UAZbeoCI0Ri8Ou7k
wsgwcBASJa5r0IQTl62UYA5E7njtTyGhZT7uXfZc4xJdThugTc45cKlgJ8s/O619P3D6kxLHNTAa
bRG2S0a6zh81S2p641hHsIubpFT3aSkffMEizSFJJ7fgvLhSfqpu2vDCI9QhyX228Q/jKFZLGY4a
Vif6fQKnFiIOrW7npbLkd/lwCJEHoVjtG2LlvSVfPmUo4HKI/scYHxcQxF9fMv/47y/5j7HCl8f7
9aKB/ATck2motTTdnOW/cioc1sLkjrE1WSKt+T+/dd2Gbv+sOvyDJpEbiOsiYPTHq/kdYPEDFw1E
8H+9aGh9XcSKpu24zLP/eNEMld471sigZ/KqbGMscKAuSQighBcEBHGtCQBC3dDscTUf9bm8Gl4l
bBfgMjoe+bhn/Nv4u9E2wgkY0dCau5itaQ6kaMimF5c6UTPrFxOIUUlfbHT+FQfwJmPj78KKEVF8
6oAfCdXt8iXx1gaLRAW1jZZOJ7B2tKywrs2n2PWeTGHvXKrzCbwS5da+lfmdC3ppAMFUJmZF3HuK
kt/Z97rPYhbv/0TQi4m649mcrCUKojBuBtB3hxqWIscAcpMh7SC+OISBsm6iJa1C6TBXzAtYwYM2
UcpNDUIYh3nkUfOGm0zGdYgQIL1Ko6DvEFq39rqHSpN65mGoJBagJQahzH0SEZIlHGH2iEnobFHs
mRd8loCm8jpL9gTmHoE0XFtVRD3pI1whdaGNCVg0pgUeuiQytOMSwahtuRlYg4nXOcGlYJS3BGqN
U7YIH9p304BuuuQ82GIwd3oi7zpHOftqiYMol2AI0VjDyu8IiyBP3H1hkAqRJ89n76obevuF6OKi
5oYt0jAb9dYJlT51d0lgR+9CmvVtXdvBc0I60JUm7IRnjQgW+BsWmEg/75wPi+b9UmWZuFJpkeIu
yhsLMbhfXuzU8/c5CJS7yCHbRbeWeXeG+mnw6/lZNpa9s1sEA1S6+v3oVoRbFgAWUOiqEDPboio0
4m+1hC5gWAi+O1EABx/LBxrmGeGl9xDluO/ScfxWNSwMddCGDBA86BOF2th1fp/W2HPN5lDRKbDX
cB+FyIlbrY9zYYZWnn9y8bz4AcaTOJgenVq/q8zxge7/KhawQDLlP/jucJoBsyFm9Dd+XNF8+v4t
tjeCMH2NbIjeqNf2SG6Si1Z+ls3Fz+yH0i8emab1MMX8gEZcPNWIfMJC+WDjg+4t0tWSsO2Wm65P
sfFW/TZJkziM4nLGncBX+sTBQPl61cyZvT3RuXnmJyHRujd+CXeyzmUEjwX/X9o4H2h0X+BeqVBH
ELVSoirAS8s0rK3msdK9F5Yrr5VusL9J/b0VTZ8cVvDgUq3fWB286tz70OVwa2jqFcIcOWqC+8s3
wOIa4q2WoLuG6kFazT7w66fGat89zQtjmsDDaJvT2kwGeNfeLf6uq6iJSiC/yVNZVddJAWwm7k+9
Ml5zyQhAR4GWeAb5rdmnPuIRq5xmb/fGR24Bd+oLahoyEh6CRNwkvfvQuIkKmWYzII+0h7QaL4SQ
r7QZsBfTFDTRqTesW4v2PQf/lbSJRAZX5dsENFjKjwf1sXeZimEk/A4Qc7JuOPY5EqFm4YsJVVnY
sGGOxboMsB5jyJlY/IX2wibLF0pZZRZEl6jy3gBg5iMU6VA14fsJsbGCADNhnQW9c9cDPxv1msXH
NDT8cXVrSesUL6Q0E2SaWNhpFccKvDdAy+NHvdDVajBrFsWJNcrXtjCuFaJAFt0PWi//OeX8X3/w
tv9THPBRi6lN40T+6T//999yFr7I9//6UmaN9I//80NM8OXxfr6UCYDjH3o8Lj87+C7R+PlStqEK
+PR3RMN5jv//yDuTJbmRrDu/i9ZCGwAHHICZJDPFnBGR80huYJnMTMyDYwZeRG+jlfRe+pxV1WSV
1L9+aierVVs1yWQyMgJ+/dxzvgMo6sehLAF/8/9yjv8WB2Bh+0MKDyBO8TaHUPBb8OBXjmWpzac/
i+HcPi1L8hglk4Aw/f1++NPqd7Rg+rf0T28oklnWyPK3E91dTpsc0PaiFW5FxL/8KwX1PElU6BwC
FwQqahxvutfUiF+kgUM0wW16VcLFXYkii+48n9JEP6WfQHVzsp6WYBfRb3XiiY/bzPeml7yWw1WT
UvGQzxrczL5ruu+KBc99gvAURHKLk1b7qyKhLfn0ceO/2ATZ+O7ZYuP542tY+p96DMK5lpFft3y1
l3TwrCzqdK4rU+6dMbnufKZZmxbek1HjyZgCh37tqqpevMI/Jh6DfNrS7JaY0jwAEvbXTWbHl0sx
AE30VYebPXnxu8Y+hVNPuLhlFzxWU3zMQ6FWiZTVV2vQLO5ereNxPGKFUbuIi+pmlqA3F8Nl/S2c
K/brBxfU7rot5nXYdGLdFN6Lk6HKCgHaaa6e4sxO7z2fC08SP4/S/yzT0tmApFAsE7MZAYoAYFtn
bzGYzIl0LCd2nQASmL41kT+v7Lhc81MK1kFTngsCztzK1S0UjPSA9nCT96qmx6/+7LI+4YkPGNpQ
U0HZVEdHgNu/ZYlF0aWqor2VQSQMhuDZaMSu41Uf2vqSp9S59Vg0EMqDFpry0I+bve14eC+L+6Us
L5cks1b4jN+ruH+rvSLeTrJ+HFPqviMv+cJVk5t+AG7IMulTIZ1Y6GZMUFzXnoPQjsq2QmZ5Mo0C
DFjZ3EAsvg0LtWdtzdXD581I8yqFq84CNS99SGzE9T6NoJmVE1g91WvdVfHDCMqbcnR9gPQWenwi
z1ihDmAgcRFG7rOrAvofFvJry6Q+vEEclxLYBjt73nWMoEXvkmOuIMOMtyQwS1Rkhisij/vSYCPf
LIGzFkqigsh+HdBXBlA7/lbH4T0pkUMSRhhk27fYcg/ujGeB45ge0UBcgLp+l0V/1zDCrtOkfGId
UK/DIXhXFh2GgLZIZJiHXLY3ENwufZkxATgPdjp8JW5hb8q8t+EYpJprNDAuC4fkKnRsP4SBZkY3
Kib6VQQvmWU+Z6a6CM0h22Lg8yk/8Z+dvjnyrZDuN4YHO2txm07FTki19wCHYjmlgGuRX/LUeqnl
Ii54fz8HnX+ao+BFodt4cPmHNmfU9eJDZ3YHMwe4XejwXDgckmZ8/859zuO7OjQ4K4PC3AJA4U0q
g2Mmp6039NcUHL3ZLZ4JtMjg0qhGCblYPY01xCon9jrNqkRsGHPgnn2GQI+1EHoY9HIHKMdAkohU
6BdGEvpjshgmQHgsbfFczfwpC0F4ZftJujVSwAuSm0XOmmrvN1Nz4VZFs5N+HD4mookOXW2REAxM
fq+P+6HNZu7Zo7sqZH1VS0vdQu8qmXqaeeuGEbx76nswwpr5qbcHRA78rYRTSgBl0p9vmBZLesRy
6uVofV2jxV645oQem+E6UNhBMr6RqyasUEQmzmdZGLDQrILwjx+LB/Inx2geHqZk0JBVoxguzdwo
7qpSrguRKiRhR7yUS9fuhWqck1UPF0kXHRonOpaCgo9kzOZbZCa69Gg26zu/es3Gzjq0icsrbczB
vu3CTzun3CiK+rVfMx6bERfyjGYyvpGIjG1tXdhVMNBwWdYXcrbblbgDwXbs/fmed8szgUYWJtGy
k3nmruIG1liavxtmKDYgAquTUWBPVy7LILdl5y+c6Mswlk+ysnw8a3iJS/Z9yWJMq7+J1Cz+zeX7
EajXa5P9kttMf8UfOgATgkQilly50Yh/0gHYYOAc8ykUD4jX/0kHwGIKEUkXinlapv555DAdR5DE
d3/DV/9S1zjW07+MHOCPNCOAzjBcAFC0/rp/DxcwxFHdbZKhCvdd4ImLTMVDAWjRC29VTQykqxPM
1fA5QshlXNPmcAGJ783NFvNLeyT0aN47NLFcxXYItVjZC8l0QrSLvvuFpaS+3Ojsu4pOkkNcoivO
32+LZWw82r3t7mK3S3bLEo5XJizMb4QkZLNy9Y0z/H75jPQ9FJdA+EzWt7qN9C110PfVvCoSPpeu
W8CN4U7hJ4bz0DVBcp/7xbTHcvNFRMYNxRkTw0Z5V9KzWHj4+dOZFsQ4PTGUcPwmPMtJ/d6O/czJ
HrEybH155USE/CbaHNnKgZKV3jM2mHlVtgkOBbmTMwfhULjP4xCVFFgML3lSXviEh2EQu7fCwtHl
NOJyWgzz4GhSWVRqaFky+LvIguLhtHX87CwFg5yEciZTjLNE6z+DriHTn32rNREtcokgtEDSVCt2
hAKcgwSfRunWZtQ8tWEawmMPYs0HtVblGs/RBCDApdcw+0Fky2z7QOF2cub+/xFmjXGyNL+taUW0
ItC56UMQmkqj3hYPc1sN/U1AgaPfbOtpLNycI/NLjYozNTTOSooKcLeu86wadqnxcit8NA4JtRFW
SF8dsScY2ASg8YUaS5d+J9RhccOF232jN/VNyXzskGAB2pkabSeS0N1TtLCHQOetOV88uFFWeak0
FI8RDyK64xKIyHhPFFF86mDozVHvn+w5UWs/x25IoQUmAafIVnwHM85CXpAR7QZecUdpIuDDoOT3
euVMbUHSv7nfUX4a6hfa6pCDtTSg/fVQ/0rPeR7j+Rz6c8tm1As3mc6BaFwgcbZPUCtcnctdPox3
3BCSC1+oTwlpkNS57ru8sSAQtqy5F4iEBL2vbQiF8zJcSoiFvT/ehkFx5vXdyoZ8l0YbZj3TndJ1
p1hA2G7Ih9mOLkp4iFkwXU29RcUMgOHF+prATAxcaz30zb6BpWgX8qFoZXDAU2Vtc01cjItmoC9n
Hp4kcZvLBVyF5uikyTaPOLcb7j/r3mBi86jtw9BhGlhMZbAKVXE2EHGs2t4aaCQ1EY9MZcd84Szm
3n1f9d2asU2yAqqvnA52j6qHq8H0qw8+lufOXT5gHO5aS37zomld201wkTbFcKxn/nmSU23VO/ZN
ZzdssSc6113crGOnqTQRRjDR8B70ncuRlOyqb4e7KRy/+BgJaXu7I9h/FS3OZaDqm2IG2WQCQ/Dr
chuN3nVWQUdfyscME1vuyYFNCYvxDBJCz5MnDGBR5ER++FLD5OBsn5goaryXpcO/usdmDs80OtVL
uMV8Dbsh7y/9uSFJnIbnZMpvvYREddsWxOk4ne2BoX/yxMGNnJchAR8IYXW4Ysv7APcN7EDnng2f
+dQpgs0iiy9D1NRUzKFUdPmSvmdL61urinBWt5ncceDNNbvklZSsDtMy9N+ctHdXPC8pTrXx/RgS
CGvXz0+9Kp+WEW20rViV1SgGZJToMLGLi1aTdWkQwvCOd6BM+4fCa45gXK8sk8daNRnJdiACz21x
7nJCdFW8dcJQ4LatxcfsVkwXURCoF5wr9lPcpO72bzIUOHjC/rUKcaKU8JeLK/iK/9Qh9N4Yzzg3
Xhewzo+hwIFKgAjADhhUtb4x/6xDkN8RSAS/g6o5qn/oEAiNDAXSsdgQaIvfL+gQOPn+MhSgQ2CK
M2k0xRoHio3J5E8W9C4tvaq3bfBc6dTcBX3MlcCemUJFcV9JmO/SC4uT16OYpVH+gajf7J1uicCN
tt5KqLnaclE8lEZFepOn6Rpu/w24mo74CclyM9tXJtQxGCjAoJ880DdqDB8n5eG0mN6KpUzod57o
9OXyHi7OiycmWqjmKdwVdX09LB5tMECiRU8uf0xeyJxfQyJ9ZlP/FBnj1kvIZw7EqRaKKI1074jq
scmmFz/rzklgbByXTqYarFVUg/dtJkB2EM0WngpeSEFmk+zneTkOqMEZf+VSfQ0lrcGlCWPQvvGi
/LjIcR8pcTa7fpuFzutS9ufYgR9mQ2kmCReNzmtSDOgQrbl1Rtve6bzq6DoJTFOy+YM5flOGgi0d
XqAgVqTiaHLyzJlF6XMQWjbV4HTrkHPMdgnPLHb341OT1hjJAhbCTjq9VYvDp56egrVfDhN+5AR/
c9xra96AYc0brL2bjGQXBZa0vm5v6VQw1tlE4UZVdMBasbisF+IAT1zU5JXECrOh0YaNzhDc2VY5
XdpyvO5GdKPKKctVMlnBHetHOjhIcNNpiV5gmvIpZrpc1coaDq1Wawjd++tUKzjZdy2H8fKudINj
oXWeWSs+6ZIJAARxfJoGE9kVF+Ko3P3E5e46YQsNCdNV+6gI5TZVk79xpfwcVP9qCJbRfffeaO3J
XGqWysq1d1IrUz4SFbQWXAJatRpSf7wvvktZgwKmW2h9C4vi9GJpzYu3/XBiJ4VpDvUl0MpYWbrR
lgkiuksTXscIKg7AXEPdg/55bmrn3og5JOhVijZVXd2jGV1GAcQo5YunKHEuY6vDbWRYn9Ng0Q5C
zcxtzbSymVLBAFOm2dktjK+ZRIlzZoQLs2v67Tj1+WYByWYC+67xxa/DKKzB8ELOGYM7tknGRpFG
RE1P9n4E9ruP/GsSFtQcRXe2O76xw9tAEdktPW0HcwkS2Q9gPQOpCMJ55xUBK7KBIlt3zHmvJzCp
Knlj0BCMPbNqN5YJBGMqFveCeEixG+M2I5PtYXDERdInNqRgle4m2VojP7Cl2qfcpzlJqJsiCw47
j7iwioXGW3TnuknlqhMsNqJgeky9WUIw5B7O6HHVkZm7l8Svt6ZfM0MtQ/ToT0iHUQ773KYkFAUT
i4lpkWK2/Xoi/iG8E8st4x4mU76dqWHfOUP9Jc3ti7GebyCPGlRtl9vCNdMdz6A7N4CO3IqQZt92
5w0UaYzZtNz+TU4zXT70r0+zm9fyY/gf/+1//ve55Yj63/1T+k//fnKhk2MIJ5zkgIEyNY7hj7W2
8w8EckoZTAzdv+Uif2y1tT7uQJ1j10N7A3r8zwcXxiofad1yHRKSv3Rw6Wv2XwV0jZmE38NBiMqv
s1U/CegiGoUVTrO5Kbn8rTlLceBQrDQzCAP+/tpOauvEFVhIh2uRLlvixmfQSYDEBg2ADklAsVHJ
I1shjQ7ia14R+MOZ1FbtKWCzFzZnyWWI7aKXMjBiyvBsY9ca1rEclxPtryrvkXK/2Mt1IrJLuuKx
2u77hVOMFhdhXy+Srsz63FhPmXeT+N2OFKabl6821UWp1ZxzVR9ERL7fUe8dN2DPXfatugu8bKPA
EwxpdgMo+L7xbmZ2yvyFgz/usFKBOc2fAgoiF/eb4vbeYGodp4jTQBfzSB5O2q9ZhNRiq1vDoU6u
IxdDm3Laz3x8YuyqMIj7tkL+ZiFmLgiw7ruBv6XAKzt3K6ozwBA8zhmZT+8+M+FK9re8VJCRb9kb
Li45by6IAcEhjFIiEZ+SD2VkIRVgJboWfrMtArW2bMyXhVNv+9h6swyv5a7r3tc8NXrcVy2aQtmp
c1sAce2rTW23N61R3HhSAG5nN+pEJ5oHtx1Gd0HHhqmOs+dfFRE/38A8s/pZLWN57qhyKlxjZ4wD
VvFqv1D+hG+HvUb2hNX8QLCXQpzzMslLMKxAUt+X+lumHEicrAn8aQeRd+cYJHuyQL0NhbPxHHzm
Y7krB39jC/MhHeEeRcfO53Hovo+Dd5TGfexzBeJFtKfneH42fPMr7nInch+Ep4j1Q1Ivu3OGFp0r
+iA43R0af0iUVnkM2QH5maOgoXbD89mzTmAfui69ChoPvy9Q5uDT18vHGthTEXwrvBC2UnF2BhIS
Jk7n6VuRvpRD/ailyqFuVwxn0PGr5y6C9EZtQMaigpcQ8WYFHJhs0+XM0R9QDNFcmzzNGdoODGDt
yhq+wj6KtpUOyE6RsW98W637uQULOJyNFjoejc9rgNJXHVDYOqNWtnHbBn2bH27oVw++wEcIUOGL
qFm5jOPw8OtP4eckS+qP9+T1P+mF6D8XoP/lz//JPvT3fenmtXv903/wRsLpdNt/NPPdR9vn3R8T
s/6d/95f/P1h+TDXH//5P7y+F0m5SdquSb51PBf/Dw9Swcbv3/UY/oWkj/6a/3w4s7vkOsHFEPTn
z+tN8Q/g5g7FOYDQcPnrOM+PpzNRdtymv8XZ9SP4p6czqXTJNtIiP6T9SH+8Rjf/d9K6+z24+pft
pmsBgrAsB8ooQPg/P5xNN6MFxYUm66rxG9vW5hDUFcbvpINP3TWMTUkOXqF4Wur8nTUfXoeMdilV
4JgA80Hz++jsKGZgQzK5h2kEF026FhsnAqPwnvMWZoZsF543g/601gID4uitDC+hxCVTNjUvTnDh
l+GyDhhBx9l88XvbOSeLGq6QfR6EiZqkCAdC3ExoP/Cw2QqVbcO0ni6GDoMOs/4u6YcXo1bf2tCR
G2hgL3h5rmTrpFcAQhjtlXETZOlznrXEPwr3Ls6drazto7fwYK1Bc9hFelpUeUXTxtpi8sW08UAl
xt5IKgyERh9c+dgKDnEzhOdsqXddU0zaZLLjf6/MkmgG1hZAV7U9HZckJKBRMT8FrFIyL1tFBdol
9r9VG+TWKgbMg/nn3mYpuHIF01a2MPwXAnGAIsEHy0uDdYd8vbb85kGOHXnB6MbAZ7G1/ehCGtM1
8tcB+8nJB9GyZifkbexWWJvM/SiNjIOkxdxT0720cpX1TMzoWuTFk9fU9/jar1KPnWA2dxx8mQ0W
vzmo2bvBR3QeWd3SId/Smhq5G4OE4lrWRkjr8DTCbmNGDRhWwyEnt8T4WmQjC0090dolgNFIZHcu
lSELQ285xSg0jMEW1zq7WygXjshh0Q8cBgCHmJs9BmgqC91D4VJ/7TNc993IRo+FTqXn7tbs3oZA
owNoqLf0bO7qKd0f9FnjxK++1WbnWc/yQYq5ctLz/awnfYzcn0E00ajMJaDRl4E8y7bIwpc11wQr
x0kbJdwcoMPR75Q9T0093vt2qC6NJnuhVO8Vxs861Ft8tvltZhIqIoP01VPmKy9UtKoSNnwcwaO1
3FouibNU720WzMO2wtHs6Z3OyHKnUfQs621Po/c+dRnnxNeaYD0Kex825Wdv2AfL5zuugmXcuUMS
PcaN1R9V38yXfUYdbChAXpLBi1dNRxFqFse7qSCBZEAyoOYQDGybhttJTDcLPJVKgpzHorwjf83U
z332zBMm2SZJH+8ilc/r3Kq48aqCdIYXAI/K64c5c/pzMCQxpTe5fzH2tHLMQZadxTIzrvtBsWv4
O1BmvwxxdJJzZBLMC5nr51TeisVfCYxp7PGoNjYj/z0Plmkb8lVv7R55GIf4sp2Xdly7NPkcIn4M
BE7s9zgYw50xuP06b0T1EGXDq+wqGpjb4TUu2HqkuTgNRXVPKCZ/LxdLXahCnAD7DddytB4A623m
IGIPgpEn9xbe+0VCc1DlGts8VWwShwKqURNBQfKN+otBAUtfuY9NlbK6C9R4a+p7OVSMFxoCyzVY
mUwPdhdtbonD0oCW8jSuscEKpdXAeF8TuV/Z8NgJp8nLoUA1lhEcieaaWxlYd2s5Vdl4CvvmC0CD
cav0erOfwak3xZWNV9HIav4h9XsdJmfw4mILfHjcL0vJv7Hs9jFhmxXPJtruGkpu/CT2biU/6G3g
8nmMekrtvNamtotHRdRizEyD+ZS0xktt5A0uzBKZ0h2gdaRluFZjS9q/Lp95vV8nF7g9WZoeK8U4
YrEokTyJwVwNUm1hAX5kvos6D1Jottr9ZKVn2nI6kGpTcUgd6yaq0ZrofKZWilaoNVZ8MFXpeCGi
5TO1CNQ1hroN7eGrHQKILtLWXRkVm1Ys6Lx2c3SVlajGMBQrjFvo2GnKCeFY/ZfQn76IyqVoeXBu
nc52L1hrpcQph4IqbsOJN4oC330b8r6WLdlvlkrRLFLUlerQiKzYOkm3S2ITCiKlBkF+LZzh2NV0
OKo03A0JpMopttsnOZnsDrrWAFBJnUBultzil1wBmg1xIKR2sGomFPE2G+0vwA1oD6pyPCAuWvsc
vzlmznw1q4Xtbd5SWGhgOkygEO0lrRB4EA1wnG7wgAXD3y8CfEnbIXzL2mRVHSBJWzNF8w48IU0V
HrIFDEl2bOr4SgYh4fuCwa7AgxdVKWedii4sNd01NZcXmb7YonvxWipIkvkD695Xemq/ogzg5q92
rsoOkwQR3GK3MGxChViRtL712Q0Aif7jj7sX+U+PJSKIYJyDD76fU2xCUO/KwaHY+A2PrqB4Yz2l
1jPTZYSpd1WCl9zyU+3ANa8cJtHUjI5ZXd10C31FafuIZ99cufX05htk5lymXidpiOaG8WcHw3gF
mJSkQZxfiZH3zlgiw2XBY9oLuhfi50lPBXpIrz4G4raVAjTFBfKEZ2LTtgkUUAZ+k8FfM0/zOtjI
pX8fg+wWX+BecmMQc/GEIWHnkWeJpoFVQnfJ2/UpJGaz7ivABC1XkozjYmySk8ucLbmyGAoHUMdd
Ji9y3PjRdSjimtua9eYlCD35TIM5d6MC1AGDhPpIMhrRe6d6T7liddGy8bh4WelMC3hAnlhfziwe
4cwLF8ay7BAtXyJpuIAnxk2NUROzBhSLWdL/mj91cXSrTGD+5dCvG+6OKgCPnM64mCrtc4T+ZXHp
jF10UL/zLnovY+GSvxVcZF1B7LbMknffVCcndeBQya+CO7FIO65O+poce0m6dtIgvLd5+K+yETQJ
N+xSXw+8RBhcjvEx//rc//+lo1GnzP6tsZ+DJp9/pQNbf8F/zvzo89Yf2wILMv8PQYYGAO4BePwt
XWj908wv/yFM2FHSFySpJO6Dn2d+mMeB7f0R7//FSJtWXP489IPaYdYH9E9MDo3nz0M/zvnObmVv
4hzmACawFu5k677jMHA3dHqkhySdRnw6HN22ExB41sd5TUs018nwvdVHva0PfYfTf2EKsDQUnp4z
dPqeGSFgVjAKYzvo4SHVm0aKdDJKjSFxW3rIwFMUnxOBWTlmAhn0KOI4REanAZxN5EZMnXYZ79hu
Jts6LuyRLlroNCmeez3iDDzwR2Ye06rDbaLHoCXOb2c9GOVMSEMD2iTxCSgZenyyY2og1WDNl5Ee
rqwMnbPWA9cUY/8JG+fQ5+ozikk06OFsjsfLcClrqoBFB14TI48MOVvTwtz52uTTj/1zh+unTZaj
q41AXTjUFxRdpWs3eLYwCnnkoVammBVafMS1JMi2HabCtcBh5JcxR0cv8RxxZK/Yu1v0seFIAjlK
w21QUJyGW6nSvqWhSo78rA61M154DLOnSnucHO12KryANlJUBZbVxV0dBf3l/N0eFWOU4uFwbPte
PJAAIDOt3VSm9lW12mFlEmW46rXrii6Eg9Q+rKmyQYPhzBrCOF4r7dYiHjjfNNrBZWYWvim2oBvu
sfnJ0U6vgFl2h3Q/by3oiusco+Ntqa1h2iPWsaCOGCi3SY9+n6YzvOHUvapZa7Jnj3IuSjmlWFGZ
P5eAgCnd88x0k3ZLeIM8EZ4sMzNWQeWKQzT5tDXOtnlQbsrQAzHtENOecTRjM98vBTIcHxsyFTGO
zc+Qz8/1UhYnEobPNDMGx9ymQ2Dqo0cnxr0+5oxzXgwz1Y7Ty2nKPyvyfnt4Cag8U/+YmkiLrf08
jO182wKFAE3WnKjzS4+m6AD74dl4GRreoZVylotRESbObU4Zo/BxUZqsnscmO+N2fRWDduja2a43
Q3Ddy0xcESFKsJVjjDrVXSvgxhod9hNPbAYjS/eWad40GW9SN6jugHO8eAR8JC0a6yXyDrMOxk8+
VRJLBOU6pzaVxqJi3U8RMh9Cf5fiBiJsOvMBUzejEZ5gl7/MLM1X9KiVh6rPvllddVsYc/YU8Mbf
DI4CS53I6i6hxWKkYMKzeM91idkeR5PpIJngeIfLkB9AupXvfdGdIDjWD2JZUHAS42acFMGXoXoV
wHro23hkV6cu8OPm/OaKq5XgZzmE+9xATtWzvTO1r5me9v8mJ5Dmlf3rE+iuyn55m62/4u9HEAA0
8soQ89GdbKzrPON/d9W7uuGPJhqbU8aUjsPh9IfsRNkMTFth2uTaTCLZ/NKPpQCC0//rEcRe4q9H
kMPf45KrdlGe+Gaw9v+8FGBJFtmGR+XH3Mw0kftUjq1xINPLQRSMWOyDJSimna2Z+KkFYcUG8dAv
r3Sq7LySBgqjAl8M8LNxvmHXOszTvFNFchmF6bNIhyu37i8WN502sHauxGzfY4M9LX12PTqVvzHx
KfH5tJ/9WsFrDe1bHmbpOjbdR6Z8MlhNjtrfx9/M3KLNsh3vvKggJNoET2DW1kHtHeNY3hRLYaMB
1yS9nbPh1W/+7DFUx+fQ6f0N+ar7yQ+fZ5kc2nq0V3mSPC44PVuvuVFdfmfgrltlbUgTGxm1Q+Vj
/3ZG9wNo7suSt5euHHZ1XeDraTdegtSWTwWRYLPfjZVxhEfHdbQ0P4SYJw0jvoJvc6B1eeMocWDG
gN2efwIqfqiD+cZ26ut8snaMpntAX3dLz9kHYwi1WBzMJvxILWQ8ClMmIFkOQev63ivbd7sBmp+3
x6I194Xstk6f3Q12vKmqBJe6sc3QaaqFetWoHOgCae5qLZ05aUfyptbRbAQgldTDQcbZrsb1uLNr
rH5jMuYPPBsGKu6x/BOsqB+NCJtQ1ETkoMeUYm28i8ZGtiohWzTsGrpXUEO6D88iLSfa5ygjB2mY
JwdHkzKZ1YcR0rQdkniEW3udSXx+zC3ehShVDOLGvTZzE9thJNOD6MCRYdOi6G5JxIresI0jw4fB
Ii0QiPq9MS3jQqFcbOdsHo+J2SU6pxfgSYs992Iuppw+GNNd8+JZmzhf2oNRmwfa9452N+4qttyY
5njGz6htK6n85hjJyX9y4xIIW10vu6aH0uygUQHjJZC3DIqgmbK94zyMXBU1u//VGhq1Bw3eHvLS
aLbS7LqdGafNlSpK+64QxVcbxMmZ2Gh60dItexFGcNHjhQ6plW1ifcKt0N5PmBkqYc3rNq5bvEhz
cUzwZ2qAKHf7Ot0LywP503lfKjkSb5miBHac+iJT2cAdCdpT302XvtEUVAVxe4ycDtSPDkfECbi5
krxEpoMTbIlvsNekBwKqt5xt5tonZZFJgAdhzZ/VAQyPJMakIxmdMukuIqXRkdaY0nhaUY/HDs5k
ZPKW2NlMpDssUh4sDneJjn3IqniyyYFEucWKmWSIwbqfaxyTog6N2CgVLSmSknFgpcAmAxPBpTKU
DmETUieOXXOx1Yfa0lZfMx1NGXRIBYW4uAh0cIWZxD6ZtvHcgmrf0FRNySCb1a3d58cu5x67YKto
SrZD5MLdbWcoChi1+6LUPoxWOzJgMl9zFZwuJ8wafaoopPzu34C1cIVg4D6xCB3WpfZ50M2ar1Ej
KW367gLBDuJoX4ibC2vf1rrvTqtTZUReiHY+7HvaU0JNvVo5YnmbJROU0s4T35qfYu1FIYaf7RoT
bP2Ex2xvsO+rnWeJeQW2P0QF7WfxeS8kXJadrrDICg/Ui2DvTGrKwFMzYWSm+9IYnNdZm2UwzWjA
z4yJpm3s1wVTTbVYgCvH/TCmxwzTDQrhKcCEM8gvmQp2qehXi7bokDxAIYb6hKpiw7DwvWJCkSne
sQluHG+Ahgw0uW/OCvuPMxSPNnagEFuQErhHsQkxPm7ZJz+xUHlCTrmesRN5aX6A87fttc8ox3Bk
audRicsJgBGDrGte5SZd7rn2KVkBKl+Ne4mAb7QZBblFJ9c2fuBDa5F4NPfxbE0xlS7+ZYrMfW0C
FLiBMtY/dGbrH1Se1F9byox3LXik12LR1Hhw6Ziy632uEeo9LHWjAqqeG+m0M2QAaN0N+eDDXl/i
YDvBYs9hssdGezvCaPdiWO0gqX0T5mGmMe6WyHe4j6xj57li54PmA15xGBfxLHrCqzA9bA2Fx5QW
7jN6tRwNjP+7jE5MJv96dPqvNCCWv0TmM/l6vw9O4h/AXE2pq44Dcs0Bv/KDEYD/jgIiJit2cD8z
Aogjso6zwAf8ZqZg0/jH4PSdREtygPWfBgvQmvwLCzth8df/5e5OKshFtrEcRihXdzr/PDjVrldR
YkC9DpqScDeSzxVstrQ7409fT1JQIW+O3FsFG3iQzAs6Zto6W4TXAxTdeEXx5LIOZ81ZdihFiIf4
rZkQ6oW2GHRAAMokfsP1UB+nVgkyXPY3a0rRTN1x5HldY+Ef6cUpbOMrNWhUr5qc2zIvIc0z5bAN
ai8JU2JWBponraJEZy0AKRUbpx4PQ+mroz3Nd/6Y3ZaifPVr9yMtyi9Bal06tvm5UHR48vwM1Bye
ZNXY/rFUCav7/ilOWCLY9mLtkbouVNiNW3f0L+p+yY+OvujLurjLcvoHmKR2oq98uhemnW2G/tkJ
KBjwtQ9vXLBJus1RM00CYmT0Drbsk4zhW2Gmr6bF1JCVzUNhRTs37YKN24f2bpznGRsitgYE40k3
j5nbrDCwNRY3kv3kunQl99hMfbYlpBxQNekVpVjDo+HmhJDZDh0brH3rEe3vStKIR7thY96S/JI3
XCOjjZTE4tN4LB8pDvC2XmNzLW/dqrtcginF4TAVt0ljbOmz+DqVKDKh1zzHogH+247YtrNxV+cO
jynP3DfTQhxEBJiSPROIOMV2a5+CuW3qhsclG/c87D/ZtIl2uK9Bi7K4oPmjP3FNSzZyqL1N74Sn
JlGbyTJLrDnuGXPyHowJE3i3G/ARrAEOHXqPg5eO5zeWCukmhGMArMi75PW+CWfz0FujD9V0nvep
29yrrog2scnx6VFCuhZz/e5Ku8bw6L5xN73B9RceQkkcrmU7PCRJvZNuk2ylAY975Zn1sbHnYZNI
6kymXD0MHMX4LizqnEe5rrOEJqZUPIyZLu1z5DoCOLFWwIqxGvUW4v5wdCoMLRPtUgoUxqr6X+Sd
SXIcSbZlt1ILKAuxXs2m7uYNvIOjBzgxAUHS1Pq+3cif1mKq9lVHURGRjKyfKcLZ/xIiOUoyEAwQ
rqrvvnvP7ZuPLAZKUdm6HxgW8IMoTHGSi0tI7GU1luYrnR7qQmxqeL72qUHsoqdp1y5viTFfbat/
9930gmPu3ebNRnDzwSaylqXhsZVeu5Zlbr5xAVNqstj021PNTVPma7548Xqu4SRSc2yPkSqq6V5L
uTyjtDzQr3L04f71I0Q1sLUBsQauPHubMAg0hcsK3fWvDR0o78tMKj4iCsIIsQOyBwbKCkiZPc3A
EMRonTHVbmWpkZOB3+zzGb8xlvwmsvprlYffYTHjCqy1dwLMdxgDTZiNIcgEbVtFxtVwrLVegsGd
ow2e2qcsp0BjKu8a3T4ULFoLk4ShOdy3VXzojPFt6OXOzvQjamCQtdlNmTvrhX3WuEBl7NO7KvIC
Ai7vmevfSMG3iyv0ys25q+mhgQz4YFnxzTiwjInt6tmtpQxsy7qte43rerxQmrARZflN9NPVd/t+
MziP/MC3hxQ8QyAdp92VUC7xIrH27c3Go5iM8Yi6ZRw9Qt4m1bw3I0M+ReXwYvo+Nh4czIGe2Wxe
Kl2/0SPyUb1NXaKI3qD4bUt4vVg783HPVrtYVWZ5rHS73jT6WP5dLmGlHPzrS/hQFr+sX6iv+Oc1
DGWd2xK+u+rnc1A2fr+Grd/A40J1R2L/Z9sMErqnWDyOK5A+Pm/on69hsD6+TQmDQ+Lv1yT0/wTW
w1fnSseSz5czXXVN/2RqdJJozpOI96wcOG7I+6wmjIeDHDfdXNubNh4J89hvoy6/QD67ymX2aKOy
6DQhwUSBOlTmdFUUkNU21qCJa2TJiDqgZeIjn+GcK/LUZGbDnF+7cTBEdfLeJDTclDF8o1UBHodb
yL1Nyk7udb16GYv6nqzPuMrj9slp+g6+a23dyTl5xSmG0NyK8FAm+B4rlEKWD0TYnPw1HQGKY/Ym
XFcE+dR/1JNLcU1G/N6dvomqPExV+yJTl27xqLjNVMPJzLYzCiW5JQNFl8jcylysNiAhw5fozUD0
ILoj/G33Glj0WthBtzj5oZQWxs3cKt60qT40unijCZ5qPO6ndm8mmiAE3rIVg1n2VI3MvhM54FVa
9a/dAMFx8U4N35NjQ5Y96BroPPyEODeWAYbN9nObOY8CjXIyMSSQ/FnPsTHCDc7M+6Vxt/by3PnT
eOXvotg2RbOLtaFH0vD0o+5M5hax01rnrUqKU461UNSDBzthQYl0dRjhjD0kldSD3snTijhixyYf
GDMdRP154i/tFMvmalrto1bQwVeMHgMjeP9jyEm0VPMbfvrvvS/fiRztwHbua00g9KJcDFmQhqWh
BX3nj5D9gJjCgsn2VYTt223jKQC8H6/NXocBANZdJLH+3oghxpnVAOFxtVg7eU7+2Myekm54aSRk
8FasfoannC6dC5cGGjBuk1y9URz1Whn98prwfAGBvBnVe0bDW38zfD5y7AF/ZkKwQ5NlBJw4yW8G
rvStVrRPqRPfUx+LVzH1l2PTA4h2vNkIRAjAPI7spyySF9RmrO/yPqqKU6LVw5m+K1g07rzWUfTk
yuzbfOdrzfc8qaxtprl7XheAdd1Y20wwao9YPLVN0s7n1hjsj66dfthmPwYxzPX1NAG/J2bvuPyZ
uYb8YnbWdWJT3KQD1ZsT+ZLVgP6KLLqfw5baNJH2uHoJVY7L+NzZSRh05tLvCgariaD9VjejfE0z
L/srPi+XtE2fSwcLbx4yplWQ/gMTnLOVm7B5Z8ZgnZzj6m8yhBn/doN6/J7lvzSDqS/35+GP+5Ej
nnC2YaBHc7r+OYMB5LDFJ6vNt7kH/iFeO7/5OpORblufXSDKBf/H4e8AkuFe4CLxWHuqqp9fmMFs
5bT/pxlMoI5z/ZClQWBX692fD/8uGfK+SPSBBOzi79vWePfbaNkTAgPEBigbkKZXiJfIJrlqt9dO
pneaWb/lmX11Qu3st/VRTLhSfKu90XuvwqxEQCf2yus0WzvIu2uX4ysANHzfutVH1CyU08Q6p11M
oQEespXuiq95Xfh7voucrO3BsbuNVTWbpO9+xLSNp9ayMmztYhghmZbprWWVmpXaBpcFyUwzGGQG
aQIZ3Cjq720lVs2AdqfHb+ia6YEkx5tZY2pMJSlOX4p2Y1gkjFMbakXq8JGJ4pBosqh/VAuBSM38
6hTx8iWc4L65SfLNa0DLjdAP+8q61yRGUmgbJa++YgD+jcyXFFyFEKkczGE2TA+/5cDMT4DLWsRe
ZyvKwtuO3rLyDa0IdB/DYBfVGDwqamFzRl3uS2vVz/Fj3BXHWA5fG8M/VBl5mhkLtpEInrkNGBBh
0x0v53XlYVTicY7n0PG2Ra7d5sm8b7xhRleO4kPljXJry9a8FbO5mclgsuYUq6mx7paCYuBULbv7
MnkvRHQrFBe51LC2S3ugXNyf6503Lx+M7the+uZ2SAF3Z/41x36JMn0OzWJXWP0bcErM3GW77PMS
Y3ah+5TGuJD0GlnfIMre2Xn0zGAl7rsS6Khrl4+tB2RmNPyPKSpddt/tcehjiT2E5npaix+rqflR
OjZVJ53z1dfkcCmNMd6XS2536KqCNy3t4xj1Hg1ywIUN/AoMe0tDHHT6OUw2YSvaoG3GR+LMTL8J
UnSrU8qYAGehCJLek6ygEnYgy6oX8bu0GI+SsB/2tsi2VHcy4WJRMhNjP+XiKqaQHvWOYhwf+hc2
or6dLcrPm5uaEhdQ8vHGYLY0XQghjk7LSW1s44WOXqv/roviyZj1txwLa9aJ186LT5irdpWZHRMk
T7zIrFFq+8FO6XKs4/B7nmp3hiQI8InKWUJrb2FqKqqJ+mSjvzQtopvtgBShTaBW/KZMElQrGvhe
nnxqaSLgpI8PY9X67E3i29xt12O8GHuTXfRDSe8WC/DyttT8/tAw1m4inAuGNzar1CsxbM3N17Kj
S9Rr7LMr8lMemrhX8YhaObeVtSC2j/beqZxjb8BZ0phDqF2kCHLq3m2zMNfdGF8SXPGrMvTtC30E
3sXx9bfE7i5hrtVBlXVvte/RLFyVr9U8Xup4ScnJlM1d3IVfEgcIvD4DsqF2E2iK3WqnKI6UTfdM
c+BhBJi3ApbNFmVsoq3RjcDIJXi0OYxOgn6TWxs8OAG/h77OvvZpuWyiMi3p9coHyIZzgBvAjNZV
tzS7Miu/1FWHw2gapxtZ2M4Xz5LtWbZw8KUoIAGyYvJXhFcH4jdpdpI6dMXEPkPir3l8Lj7KbncY
e4SIJi/mHVZGiiwHcau17XOqzQTo2MuvXbivZChuy9LjKVa9AGlIt7isDPBFy7s18R1r02+dsYQB
lHn71poM+hJD70LHrLFGrGcOrodv80J3UdsI4hXaMTR07AkgemrtRzYS258ieoqLPtB0Qq/TOD9H
GLZJyj05jvbWR1EKrCZZhxlpQLu8M7INAOudmcsn062Plu3rtzJSlkhqbadtuMDP9ULprEZ0/FXr
8iORk9DjZ87FvI7qUbRBkqbbwcS+Te93Gp+waG+FBiIzbQ5VQ8Mpb6T7VBbPNUfg2MgnwOe8l8vw
ObVkH7hzRX2tueJ3vnTVssG1RlbX3xlWcSckzP8OFsAki4MYkh9+le9NtRyxef5LPoglL69QYjfO
/LXIhn2B1jPG/bk3NNZLxUORtq95I0+loKTIKy9AQ07eOG7IDAQ+dpq0a65emT1nhf2RVtpHXi6B
KUO09c5nglhEumtT9yapxbeFYiVkQNM+dlppbBo01gqPo7T3c2iGgVNih+hqspyU4A6AGDsZCJ8/
XhtOBX1VHuyq9qWHpIGRGphmbprPxLW3unvTgB5ZWaqp3eNba9YKjZx/9wQFcZ24DjVmh5BSg2aJ
K2WlPLOLuTOLhE466pSMHidPqc/mWo87tpK1cxfjdlnGj8Ecz6PbbmSE8lT3B29qIjwr9o2u85Iu
rOnRY7s85/m3v8m7T+dl9a/n/iseDu7B+Fesc+or/v70s38zPNOxIe+oujUTufyPp5/1m0N7IvK7
oSv5++e4DHM/j0TyMoZDwpD34c9PP/5P4vKWIOn4+Uu/8PQzP1P2f7XOub7tChexH43BEP8kv1PC
QJ4DhEYweMYl9QXYqhrDphtnj26mP9rTEL01nrzx8ZwXCfug+dOHnitLuqfM6YmyqefKsI7tSl4X
POxlEwYcWo9xaw63ZeQqnXE+jDhrJmWx4ba/64uh22SMk9TBdMVDFVm3RLYLwoD4c+ImcjalqKjF
6Jr2QCG1WJdZtE0QmnU3q+4bZO+A0wmyuaalzyZGoApDUAufdD8pj5Axi9cB05COeahQLiKpYTiy
vP4UxrkIQBJQCKNcR7xv0uPQQZMd0M7H3v5Kudqbi2dpyLT5LHUT8xF2ptKM7CBXFqcuHS0iiMXR
xP3UDiWvOtOa1wPOKEpOtrxXAc3L9n3CO1UpE5WoOXsnnRN0UharSI/0m2QitzCQhHk1lBWrxrqG
zbs5gpQtN4StkRn0eTxTRPxFw8pVKk8XdfPjbia7sKLzB4Mhf1D+RRjBMjN+gkvLxFfiJdNwi1lu
cVxGg2ebUYI1L9MzB8qBLZC/6j3/buhy7TCKjidojdlw9mcLbwGj60FxXr4u/uAdBpONCPg8gIEN
ikfCEl4qCaSImnDXA0tMlTxiKaFE0DC+6tBORkB7bNWds1TPtzzNbjEUYLLnyisQTFoUGEvj3eJ9
rXXQ8tSxfLSOUQSpSfU4p27bpq+WZ9MYTLAWovyym5BeDv6n3pPJV3p6ajaHWg/tVAlCKEN6xqQb
ZeW9ygakSjzCLHi71LSp0G2OstQqkSkB3/zeoDu1id9iTUeKmjxKiYSSp6JY8dFMJVolyVS4G21G
ykozPNWr+FPh6szKOwhUrzHV3mpUMN1kXaBksQXO7YxOlrNO6WJQDtIUR4n0RGSKx48tUdKizTDL
QBu4Ifw8ehF1e+KOABPhbhb8KLDaksBQz47GowVq+uZY3oOfOTgVYeef8XA7u9HrXMp8PA8HiGPC
4NFdbKWSFqeElVOW//B7QqsoePf9AFtnjsdbuypfxr75hkoj1lbum7t50pCfJuGt9UTSylh4hOJ7
wUPNDbBlYD20ht3sQgku41fpJFCplz5RoSNSw3GR3+dZcSH1utcLMBmDuEQQ9yJxZxVeeJmWigt/
NPQvOumNW6qEvbULgMj0VD6Hdz7hgPKmFhFuRt2ndy+qN1XcPVYxdZOjX32tCJJtdBpwgkLU57az
b/K6Zi5M6ie/NQm5edkdbp1Tp7Hp85ZwV5T+ux1p7nFIsHhgGb8rWqCJ0uN+JDw+BH3MT5JdEkWl
I6n40pp2ClehEvtlNB0SF2H+xG8pbhZpYNCvsV2axRCrz9yhKDTz5m9yOVr/9nK8f/82MMP+KqVG
fdE/70dme5f1NLY5dUHyK3/q4uyEiXBSZYOvm+XwX6QRdA+dX2ANjUSCmP6zNMKtil4u+IcV+P6X
7kfl2/vr/ciXgUJAqzJFqY7Bv+lnaaSKMzLOlTcFMPYeRCZPc1h8gIT7MIvxpTdsatKKYS066QdD
g2vHJJaZr62SCKZXFMvFTPmwyK95qQRQUHbnaoArNsMROeVTHD3SLd7scEmBH02mu9g2rrzk8r2V
T+2NW4fweAfjpFd+v5JojEI0G4+gk+dplJB/hp8WlYOCigCo1BHviToHK8JS/O5wTfgK3L7ROCR8
yFQlhKuKCYaXSlvZKnflEcCitwL6l8pkuQ7Vc0LltMIuWbjZMXV0VcjUrfJcmlU9GCrhhYhqb0DJ
nHLCX4tovlmEwSShsI5w2Jy3+FrMZdyEfvdWESCDOnPsy4nwpx5f0q69S7yCSco7Gyp7loUR0q/K
o2VZb1Hazn+yrtJqetVh+yPAVqokm6UybSRtXoYKohe+XDhnBaJxWwNAN2X0Jnis+J2ZPg5ZLuiN
dC+N1C+l+iBHiXHIuyw+e2IZVrr6uA/qg++FdfFUlIJaFYGLLtYmHRTKkn8ZDWDinTo+jAFRLFZH
iqCah6lBvwNvC87PNNxjyQmUhqgl6khyOJsSzqiqmcGCcmqFUdGsOs4xAK5nQx1svqPpm4mzrlaH
Xs3p16pjkB49fxf38RFWX3kzqcPS4tSctYUQYniCvgfrVB2qjTpeGdG6la2OXN99BsR3MTiN466b
L33hjszGhngcHBhojebhofBw8ZOwvOtJqhqu9a1km+12mOVjkx04AR8N99IUDee0T8yzYSKYmA4w
i6H9RrfVOvSWj6YW8D1b76qlQgQkd3K4ie4jggdTE/yksmPX78y+ZJHSjlezGtbYPLj5Jnq5dPYp
e1HkyQNJTee0cMzeplk62IGzWP0FmhnrcoMmIUQfvx0fhVKB6ECQQWJ0x1EpRJiNPjCSW1sH8Qh7
ESqS0pNG339qouoOLtnN8qk46XYSwE7i0lB6FOtx3iBIVD5SVY9k1ZvWy5JpVyLSb2zLb2OXlBzQ
9Y9OqV1+WaLLKAXMU1pYo3F/I46RUfZWkeM166p0rg5LHVeCpitGg4EVba1UKpuv9DarbinfURJc
6d8KpcmliHOdywBngu9bTaHzhIfgjiTCbaaDsYlqfiZqK29eZR0Wu1aQj6XyEWhIEd3yUFb5OawM
JRvpMWNhPlQbr0lJICzOLpvZWgxhdWHhdrBlf5t7+vsio53T9rhABzcPCiNClawT46GhVi234/Rm
9PM1rleSrtFwSxOPwxtYx34ftoeeIXktjWbTCe3GXppD7WVXfwFvWGCQCUt7LYSmBw0/8+t6cDJe
nsNDb5YToXkb005bnPUSz2Ayed6Pv8nNqaa2fz1Wfnlv3ttfQsyrr/f7pen+5lqMf9BU4afZhho3
f780nd9Uvym3KeYsfpHr6g8vPOsEWwFraBGjCRWAw893pkO4i5nShEsPSdX9lTvTctS64C93JgZ9
wPcAfKD3MFz+050phT8UWuGzJ522EW4oQisZdat2qEdvnArhhtQt7vPZRPAWmgYXsrIvNSvGTsxX
pxIbuqhqcollimC/9ASWJkdu8d6um7D/UjQD1J2eVayROc/JGKKpsEBc17O3G1s0YielcLk06FCm
o/Ilnz0qXMouQI/E02pYP5wZk0qnm/s5p4Ssj7cNzZUWLw3YDc6LP1Bo2LK6XWsjbSVdTTRLuBvX
C32s4STFytq6J03JbEFlGNJn5bn6bZEieI29dkLA+8ibZF1osMhXWi/fRUn6eZZ2eyM662CZyZ01
zUT2O7KN5CbrAEz1tG56Wpvo/MyAT9Bi1aZEHGdL3k/2fG3x9yls+j7z/BvTWX4MnkbDKy6U0P/i
WOlRxPq2WnqwXG5HTFmDotI7+sklRsaMl8ZEtUS9bGL8lysiSVQFLtZ0mxTLM3c81VhDmbNh7faw
a06YexguCucmXoAH5c3T7Gk3fu9/VNpYr/o6oudmfhMN4NdyKr5VDXvFxh8XyOwGGbPkR6WHQOG0
b0RY/b1PUGxtTcvb4ot+PRNCathptk2okY7IR/4eTap+auNgjOFHzbi9FpP2vS/Gx8hp843uFNrW
b+jfTAui4g4N4ZPOtrsbrU3ZV/xm55aA0gfhvxnT3sj6Z0zD13LB+iNTTVxqIopnq8nruy7xaKSV
DQPDWNFTk6e6c+dlLmupzNeeSnuZn2dHX/ZY7lF4RxLRRJKgRKTN9BX7LP520Ec7H/X0aVQuf6eh
zLE0k+zR9NQTLNL9raNiASofEKukwCByzP8qPWBENmXZ1b1ifcOGmle6ybeFwEHZSiieEXpieh+K
fsOmYlcRUAhL3mQEFoRdPDQEGMzWMeHvlf09kNGj1I09/JOLVVFNRG7v3iaWlBKHMFQsIhyvKZ5h
YWm7OhEPY1g/TkQCuKv3EbGKBPcdXmILOXx4dbr4NTL9AyDPrZwkRZq+/u4gOJf4s1x0b83vzi4B
jsg2v1ceiQ5DZTsSlfJIUqItcZPcN6KhbbtZTa722KlkyEJEBBHhJSYy4qvsiGNox9R3sflVX5Mi
XYl4eCBWTQaO2Emo4icU7IBAeOYmjSiy7O/5rqM0E1nx8c+vKpViYWH4lKtcC9QjWulJuoREXgyV
fZlUCmaY41shzePS6Q98Ji/DQG+NS3DGToaL5icvbh+d3YYANgGbyDQ+cgI3lk6RDAEcRvItl/l7
XqvQiU2ZK1GdqQfvGsbDdWbAXpElOOpTHILSmDD+hbLjYwtodeXV+iNjyhbVe2cJHrA9fx2tGI+p
jG+NeXl3cd6tEkXmb414lxXmllmaJQv9yMlIG33qHLtQbooGt59BvKNe0mTLibH2JE9wzYttcpO9
se1lTlEEpI/cVi/aeju62jd+rhnim/Ewh3LeoabtUj6YYB3TZxobH/vKCVD+94ZXnOOl/y6TvN2I
CvKXphsXtonOygjj6+jExbFsUwwNIr4sOceZS55bEu/cG6l2lJywPDCGbdnTrqTF1ndLE9OGHNz7
OOQd/cDuFvv4/JqGRfM+0nW46vP54i6YNyd2OffGApyyDKPXcfHg6LOQPNW1mbO44SdR0zC1xz8S
r978TR4PJvm2f/14eIjfSf28xzwI/n+QnvpH//QdgLvDJ6Drho3Ei0nsj3eCRUkNhgRPoGCx9Pg5
t81DATsAvF7eAwq+x/X+j+Has4na4BUALOsStv6VhwLT/D8/FP5fOJxedoJ7gGVh9v08XLd2HXp6
Gc0BOneisqzTejAkrViVfgNBcueZwzHUKR9Bq6qh1iAJHHS3bdefPShmtBDq1DF+c1M0kDwzbDSi
u1btfErj7DJWxi7vEyvQOugEUlhfmmQ59Zn1mNDszH/gjZMmj1EN60YM4eMyMDPCkfcHa20x9pm2
xhAYxziujSf4IVDkki8T5JnRK57N2HgxKD3Wy1NcRtuGptM1HvWv87RYAUTRUy/dLXCkTaKhgE5m
s+21L63O8nKa+ffV5mOF5lpIVpzldszLQxqOz/pSboDzrPMxXhuVt8EYuPZC+skKBDAjms85Lazh
glyYYrMqy/cueUh888ziFNiS/6XBIupppQtriYGDiNO3TohbUXaX2DvqcgamU+Jg8OS5TavdqFdE
5qzo4GfuekyMrSnG+6if19bQZRvZjeus83jss+22Oi9oW2fNdTyvuiH60KuTx7o9spIvXaXBfXuR
LVGVZtw2zfSlSrRLQfiRvjD/6OOMWw0ppi8to3vLGzCQ+eCz3vuS0WNkXQ+JGv8v5QB9JTEqFPXG
gCyF6+TelpWzNrL5Nhkyn1FkuEWZ+zJyqpJ3AUNCtb3Z1zeEWM7ontF1WuqDlezT6h0DPF98Y024
6TqdTGTL5sKtT3FLLtDWbO1Qi7tUv+q5RSCyTy4FjyTPZ373mmRb2tZZaggDxmxjiCbJwvR3T5sd
zpDBD2KwsHkGhb2tTyzJSdCT3LFVBeZwP7gZxmbmIqozCQ6MlBPyjeP/CKg93FfGl8gxXz2Lpr0m
uUi3fzdyfCRpCTlMYn/PZu0g8nw39P5ugq/ES3GdKxqWhNQtt+5ydE146/V8Hjub+gQ4+FH64Cam
sfbyJahTNPPczjdhFb3H3Vdvibbe1B2ovQ9S4CHV3J2KsP3+64fsY5nzv7+C8f6Lc/Kcf3vE/p//
9fsZ+wuUPPUV/zx5mc2ghKol3u8K5Z+OLwfOnUlQl8UfSghz2B8jmvubUjw5XD/3geIvBy++XFIf
umMJQ3m1fuXgddQY+NcJjYOXHIDNuUonBy6zvx68YS7bMrW7KfBaG5t5kbAxmDQdtDzVOg8ePI29
OSFYYpuX6zAe10S1xmsRDyrLWaAr+PItd+DFmKP/gWXmEdwCubg++WonrpoHolPRaXzk0Y9CvecU
ab/lTXdjKoFJHzvzTC52OItpinBCZrm2o4MCz4ge3ZmoVB1qlV9Yd7qSr8iK9KdeSVp0oT6aTc3B
0iQ1KIOWtCgMtftYrSginWUFsGH3AGbidWGPgXFu2I0QhSs2HJZadaR0vVOVWV1asm+YL1mINFNq
7ajSURvG/pvF1iTq6JKXfNmpAx/ts10ZjepdqnWLr1P6R9bIPPL99fAu1y7OIRY04LDF2VNLmw5Y
jcEWp2MVJ93urFcp3rTFAg4IMCDSXjz2P3KOX6KRhdBiRkFf4pZVqyKdnZFvlgH8gmPUk1D59GZS
WfpuK7tmOLpBrQycYZgpKyemTj2OnzVl88TXN64o/MhpMMUEKjjFe2ULddIQXVpZRT2rCAxlHmXb
1296ZSilNQTaCeAiOSx8RzGdTuhx8KExooqJoPj86U5NlFEV783IFTD98NwQxwRuVpFU5HeUwbUe
vZDaJEyvkqRhoWywlAp9t5Qxti11hEFN2WW7wTqlykArq+JExOaefo4t/OpLgtPW+7Tc4qYiBuZX
wawMuYPggs/w6EZl+7Q4HVCXRmQ3FHpAHFGo9ijKbo26q5XWtcXT9aiH1C4irr1L8iieCkJNS6mv
OrJRbj41h4y0VCfJiVjkp3pP93gnTFsGdW9dWjWkW4C2gtSVo+JXmVdnh0yKmzgsULPJaOHWMXbG
zGQekd9KNA0BlkBXQ72Y+xnxGkbryJvqh2yWc0oKLJ3M702WvetjfIfn975XcTGH3JgR0s5Mjqxe
ZBG0eR+w4qhXel/jooZFCKx3QrdnsuZ1wiWd+l+qfspWvYqrpSq4hjGTpCtZtlmF2gqZVIdkCN+d
Rjs0oAhWQ2GBuRHhe69CcWwNeSXh798LYnNFZW1kn/KxJ1DnDsbFJmBH+C4lHIeWorJ3boMTCPze
UJDsSjt6t6WBrhDx7SFVjVPfpsUTx/hGmNX93FjDsZPjifiYFSxT9ByP8j51UCJljM24Hl7E7N84
jXmubf+Jr30rETI0+GmBBu9y7pJjOnvU29KVprURqbD42lnu0c2XnZlq1Qb1ivHeZne88H2C8tOy
yUx0CqpMbv2+iLvDgnYRNHGerftGmZ+N6iyKYt74ZluiDxffMzznmBR1/S4pimFvktYvsQNyhuV9
f3UmJ1n7UdJv7Ao5mp+qZ5uR+1bAxQMTn0K6DIEea1ELPXfG7WpqJ1851LzaSDexcq1J7GuD8rHV
upvuMxT52axfK+V16/ThzVfutxgbXNfPb63yxRXKIRcrrxxMxUsZg4QJ9e4AX2ADH1Tydz/v+xjV
tQvdo1S+uxED3tITplCOvAxrXp1nJ09G1H9m/Vc9hztf5XrDt12eBonkViifXypr3k04/3pe+w+D
cgP2sqXSDrOcN/lBhmGwUc5BO0mfRNVcU+UprP1qWTvYDH049Ss49etMtJeYLNnajext0YAYVnV+
MtNxK+bUwGFfxKFxXSaBAQ0cKFVG5qrlP6+riiM+tZ0zpSeKbh/ztLkQVn5bsEfWbLUkdklK741t
hYGyByyDTyngD0TlMhbLinujU57LSLkvrRikfslkjC3Tz50rrfTACppXVhL1qoyKbaycnJHydLZO
+l7rXkptIn7PiMYDOg3wgKbKDarnVEN8+kPn+VFRaAKjhqopedUK5SbNla+04qNuKqMphtMpTq9e
Gu+LTx/q//zH7FLynsLceoqqEjjCollISwO1PZ5ubjUVzRNenwZ5VlPWIL/A0owwADqvowzPZaKf
a1zVO+XuGup5M6rXY+1P906xH9SrMte614KnZsc7vRwSe13zEDUoIQh0nqadKlWseKyCZEi2WZP/
cHR5Cb0qXTvqjTtnnr2lKOCSalm+NgYH54yUV8l7OcTACuZoPYxzhQkX5QQEKe+SaA/Catzyfryf
yFcs6jkepwPMOfVEj3z3xIS2G0P9Zkmba6/e9TTd4Cvmqb+o+SbTotuaIcAZqQwIM1JV+Zch8veO
63+dOE7XlZoo5MyNzYix6G23hdhwDzP1uRyxXHSMJmEanWs1quTEc1zmlxJrwbpVUw2gFHc9Vw0P
X3yzCUNQVaYB3/WrLMdzLyJ9FUXuhz4Xm4SRasisO8dinnIXUqaGaLf5jCIZuvZWtwcglcxstRre
+mTe6Ax0odoxMuDFpnWwP4c+Nf2ZQrKAwfVugPBjTvSYF6UaHP0wemQzfGOM3KEt46XPE1/WtTi5
GiJSiLED1GmxkWpO1VN/BgbJcKdm2CpfDn1lHNKEXA3DrmVhDBoZf0fXi/a//kL/bwm1c3gd/2sZ
5Poe/e//iNBB/seZQ/4jrt4zcNv/qSiivtDvT3MTLp1n0C7wu4WOx+/vT3PjN+DMPooJr2J+j/pn
/niaU+pL8Y3ACPAHpvonUUQ3Cc7pOGMNFy7Ir21PeMr/9W2ODuIbJO9dXhnsaz4J1z8l8STB1tjU
0jZghhBrQLFi3XDBBDLss5Xfe2eo9nNgxM1dV8SHBSJPZVLQ2iNVrGein8zTp4G+lBNP3zvdjD8g
ONQ3Y0TJW5dy3breeMmXgeg04eIOExnm84s+zB+qKj4fm63TuweWk6dEB+XYHMo+Cpahr8UqipvA
9NEnGAgGWbzkDqHl1lbmN6Ue+0Fhu9smm47Y2ej2AKlGTZQDbh937FZr+iAe3V3mWbdx1t94unPu
KJaqUjLdja4M47T3FNT5TvyKPUzUyDQ2DrXimaLl59owGDLcN6pTLwT5aYT9lD/52TDcK4rMxhz3
Iba4CoKP5oNzppEsks0BeZq35Dok86oN9WmaZioQxkNqU90AVkpfzWnNLv5c6cV2tHHitt4u9UO4
wbwd0vahqI9lU2+nQvIGFtuwg3Dv/V/yziTJcSTbsitCiqJRNMMiCYI0ktb3E4iZuRv6TtFjD38R
tZEa1d9XHXhlxo/IqvwpMY5hZrjQ3Wgk9Ol9955r7cLiS9MB0FNHVAUEdK19b+qbJIseLWcc6AIa
3yZhBsvYPmjutT48C7s7ou9uGFg2tegOCVBZfgs7QFc7jfXBEoOJwvdft7fJAqpOvfSj/TUATutQ
lnGM55s4xNnuGGwTjOEwj+KtlgtL6mTnWWpXR8ujcnQN/m5zLs30PCX0+NDWaY847EwODLP3vkH7
3WuNuyULtF3y16r6maykUdUXl9yNvpVADYEXspbDdb6nEYmJ2+ap1urysZlYrdWLiOkiAvTXhtBD
mrw6OqIJ+SQOL6wp8H4PBzTrPUDcW8MpL63LoiQpqzWxv7zLgTK4gv61UvXPjnXT8IMROb/J6Wzz
YfMxqVMTtIvJ6/te214v+XeXNs8ZKBiMzKrfQM7utpgqC2oJsPUNNk1AQ+Wj2x+0iUxR6DkfUQsQ
YF97C855wnj50CB7pCg96Wtl00C/6AnrC5Pq5HgKCjHxV5QQULr+StMqkHdF++gaxWNK0joTAK24
jqZGQV4BlchP9QxBaXKjwefyh/9OYwb2jGI7GpIIJg23kF91xe4I2AX7PnmlO4rOJeh7QQ29S+Jq
2I+sG404ubJdPlf8RpAHjYnxnKplPO9rleI2H5DfJQocx1upByVRvxWJYPdHjSEeBVNrWjqFPW3Y
AL7dJfNewzqwjYfws2vEzwXPKsFEkvZifphilDkvgoGLmEgc0c0+qGBS23ZYHjv+XSM1DKIOOYqz
vXS6F9E8RSmR3NC9WurwXoCE0cNrXPAMcqXsD0Q2PydTeytaY6Zbp44eTeImG6tu92VZX4WJwuQ6
G+/mkN/UelMCerWLx64ztY22FF/JTMxB78xlW4j6U2btsxhMtDz312bEhKlBxSTf1fmnF1luQKDn
6On1e2eCfiybqTpyTg7bvCymHaZHA4oFYXnSkAlRsfLY6NNRLDPjtzIY3Riasv6FOit7N02Wseml
g+pmgY+SkR0MCbelKH8ilQSc0w5f9QJa/2DeU05K59O89k6bXbIGJshFhJK4rJ7S4FQZ27/I8Sz+
nYSWf+R/KjO5vuBvxzSMI1LvNOx47upN/t0xzdVch+pnWxja2WP8/phGeOFc5Jh2jFV8+/3uwpQu
tnkd7OyfNs6b/4+ExjHt2NSCScCCtkW6848SGtOCa0YFbK3OBR/Dwxqzqdu8DjJ840b0zpr6qYyn
+0VApdKpFWgj3QFjl3mPJnnDeQebn8s+5iDZnuoM11Kii2O8WDcaeLgu0vXTNOFEyJWFF5tHykZL
bfPkmq0TjOxJ4L/XWJypkw97SlOlSXoQu9B7Kbt7rdU+XOk+SNq0o8Xh+G5LLl9oxHPe71HowPQl
1hs70sov8/RR0j3hR6EbwmMzwWen8gu/HU/xUlDgoMbwlOcd1necaPdwPV/tETUd7zTPqBkSSFzn
89Ftc+NjHrT19nHuI+PNCSmgpHRoLrUrvu5b6S58y7XiGqh8wGNwV7Fz3snRwk3f6cUG17VDJJIu
06ntrrU2vdcreoJp7QlJSC8Vrq9lL8b5aEcLD5voKPuIYoD4Lg4pQI1n7l51T2rMPEpuj1pY3E6C
Jl57PqUUAuTYnssGLFBol3DixgtE8oPVsjCR8/zteuzUy24rE/dIi8tOYvMYEnEZ3ekrgkuOMCKR
ZzR1ZejsAspk5/Br6MP5IbJmH9D9VwNM2xzbXTZlH7KSe5lFP0ypbd1B7EF3n8NwZDOa3XXkkyJn
uCyDy+qiPZRVujOM+LC0Destkk3jyiuwyzBwiT25xXi1EvMQLo2jlTm/6PWVYR/ttt7W2DbneXrs
EDYdwlT5mqpywuSlb22oaQSuOE33KQGsyiXzyYFKCYZ2LOzlmDX1nrvs2SG6BQ2GBOZXbKKxaudS
qF3ocPJgI0qQRwDAkGUisxH1bC8Sc9onv1JieH/ETdG3yF3WRELVL2VzV2FLR97ecivMwHxpb6pJ
nmJiaGjhz8qQK2WQhFqtxcd0cY7amGSEQUDSkGWbazAzoG+WNeRWknara8/cYXPSt6PQqE7wODZU
omiOnef4a5zM+aaak+MUx6iB83KTueauzQXutzDet3K6XpYVxaKr51qm1Lo2deFrHa4Vo5rPAG6O
ZpO+WS1akbsYU01vkm4dLJUm1wM1cfctV7jWVNZpTJjYBCiJY1zP2aYeIN2VrTcDIgL65+Tzmx3V
0Y+2Jos3kKUfDWJwOp7+fs1TxGG905wY2bnDx1TPVWDIriGpgSFlYP8WWXEA5/1mNNR959VXBHUO
sVfR+a5RxlXbzzaV63tMwjtXdrg7OaWCCkH/0ivhBtLuDm5mPKjaQ5ta9l5ffXap7cOJx23KNE7z
VlFdh2VYHRney4N0iE9ns5kc+iHOuPwjBaYJCOowDbkfM3ljrkcRqu+mOde3ICKwN1VYSD3tDRes
5w9TzSOpJvC5JtuSSH0ZQ3ycKN3ZOKM6Aph5t5TnXCmyGtzVGT2QbyjIQtnFOhLmQUI3Vr8RJmDj
1QEkRj4oQr+P2DMe0iSiLEFVZFs8+mccAENA8+oR/ymE029cRnfLQDFaETO9hWwFM7ffhRMttZQa
ANLoACONSBC0a8HJL5Zveu1vnTnxK1vXyf/yqElC58ZaojOeT0RNb5+1/W01lPtehfdloc5wFA7J
iCcqGnm7vVkvtjjQni2CH/mkTn+RY38tjP3Xt/LLx3/+L2oE1mv5P4qq/v39fH3J/zr4Oe2Rx1y5
0nxXDP1v93NK5DlYOeM5c3/ZGf5xPwdYx3/i8s4yC8/DOi38w7QAsM51OMz+HrNjrfYnEgE8yP7p
fm6ZNqaI1RtBTJNSwX9yN6YN2/WmVeOO/VkIi64j4kXV09YS+SUSWfs5x3p8iE0HnLqWJBsD1hPU
s2vVa1s9Hu9DI8Z4CxUK3hCmIjhRcZQ/9G5yzAZUv7C5a0Xxhbp0bAFMARrdhQCnohafng1hO6aM
HiAVDuJdZOunzOFKnefPfHPp0u7u1TDQm2PyGhbUA9bMgK5igFflHPs6ACwWkltdM249wFjzCsia
IWWlGKr4Cz/0coigkYY/I2O8nXCjj40D0UGbESjhbjWAMO0VxCWnbQ6YKwXQNQDqaomjRrLiNILg
ZWpl+jGvVC/NtTcJNjL6uPYF2K9omrb0gBKmBQjmdOKkAwirAYU11vBqiZROUxBijd58lStTzE7U
a1I3tFOttLFK9vtkJZBluol2NrgnydmUAimTOLCwkn6EwMvGvP3Q9PFWLW/0oII2czeyNM/RyCkX
DyjxZBRfcb2Hm9ykAWslpPVmeF4o3fEZBOiKSvsvtYq2+kzFxkpYA6x3Nf9irq30NS2Fw9ZOHqB6
GzxSa2kPoOf9YqW2teDbOK3pb1LtY2pDduOGNOxMkhdSW7FvM7Rnf5mrej96ibmP4572MDu55EsD
v3V2+ROKhhdvzk/lHMFGYGycrf5SWVpBm+sUtDHtfaGCZ49lLNrJOUOQkRQbG5TV72ANv5vFuuaU
qNERbSr2eIVF425hP3pLTeq0Gyiv0mqaVtHzIXuoyr1KFtMJaGfPdvmSf7St/ZYnhEtAUp0RRx/5
zHwPwqHyA7zntiXwmRA13wHL5Tre80S1anEKW8mxjngMQ4K2oIHACVGfGxROfavTL5+0xUB+vMpB
GS0AcbSTtzh+b8c3Iz2qrdYFYVF/z2O/8xSWyUHSdAT29DXXjSO2VnczQN3IeLt4h2YZB0j1hFLx
DeWZQnWpBRtpTCWZqR1iLo/V0O8ibWEtyChqwT3lAzQ7ho+p/pu2gasUbOQShb6yZbshS7ljeH8o
pHG1xJPvmfNTMZt00PCKi6Mfyja8FhEx68VbL6C7qSk2g5HcGM0Hsti2zLW9wsDbp9lJ2Tp0OWpJ
RHFToFgXeXbdRzONzuFxmZt92DQnWn221lBuGx4eTeb8aOlWcLzyrRMdDNnyFKdZYA3VldmmyBLZ
LnQZUsdxzHatS0a/JwBA3XrmpofBddntkOewcl/2XdDWfcDD5Rhm1c7VWZpky1U9znsVjWzrhvK6
QuPxReplRyCuN3NfA1ZOKWbUSYvCDR4rh0BNJ6fnVqrpZ9GO1lVdflpz0+61RgUZ79cOr6N7NY/d
N5VQhyk2x+uwpaC78ri99Drf/1pb7krVeEfHiC5pNrxbcjpjAs9YaIbqjgAm9N6FqVnG16BjHxwI
5KRP2SjeK3uty1Bpf8zrMIZLRc8zTZjGkwCps41pL9t4o3hUwNW5eYg7bJL7NtGoO0hyngEVNTpQ
OxCwFo8S1Q7oyjwbu0XXmn2ywnzTFFXRMhgLtbgtP2EfIU5V8iFUJA1zt9XhkLXb1qPNU/IkYnbD
SDO3gBe75RyPXhCK5aGM+lPJ1Ei30H7kuc5MNl3HGktDu3YuTdjupcusM3UU8okFN/osX7hPYLmu
espI7J4sRnHSWGbshckCBJL4Rszr8tzktgNa2Y2RTEpcPjOGXH4E6zJMLFhq0GoIZxYMxWkFrsWd
DolRa26tzju4FE+VFAkCrSA1EipGfbDDmCS+zDoBwpOdprA/0MeDF61TqGlj+dgTWGUi7c+ZmHdp
/M5jgeumttyjaQa5rrOWnPUNJAh/GuBxOGGDmxryGj0gpt93CvowcdlNoWvdoa56YjvLD24e+qYO
60PM8nwbpdqFxM34HNZ4oGPDDPc51SJpk1ClJwhk1yzAcJ+H8mAzwePxuMtz7wHB8xxLOMvwMI+u
Y9DEJLRtYZkvrlHvlUFneRzxnEQ2rX1+ms9mlAc3rd91N8TZPOPvwy9M6ECod8jsfAXrFDq3d4KT
/fgXmeBW19G/nuBu875ks/Inxrf19X4b38Ac0sZDPMUDIrwWMf82vgE/FMK18RxBQvgj8EBnmFqN
UZKpiqKh/xrf5N8ovl3/LyGl7kjnT1mfoNL+0/hGntSzDEunzgj/5P8d7363Xpkd7CdCz9j3ctb6
srFOKtauKiOZNqljPFBocN30XRdgfx1v585cRwENMBbsEtC8sc+CcL4domJfiRTgfylGdMlCHQz8
eL1eBSW7DQINhxnTSpawxocJeMuh8FV6y7cw0gBHwXPcFA9uRjcOKGxgAY+14z4illDigNO1GAx2
iexaoo7rnNG/Uc2U7T2vxQpOqyPHe7Tj4rpPSSonqg8mlwKwaczIZBFsaQk8Zzig4Lr5+lgibqIR
u9EzcfZro+ALCzZou/RyGw3zjeWYQeTOiMEWaxwZN/5crGXKGS7UlNqjLXuvQEeYMbUm3VFI5EC+
n+jEMZI7rZh9a2jB5fXZKTSac99lXKoxKwoes4W3ZuoZtGzTZhcBupC3a6/LpfUxh+NrEBfW5Mew
d4PU8LAneQ8uy1pwusAPiu6Lh+SR+ii+zum9MVfHXmtgMI6HJR9vVDu8aa4XpK06azGYHlE8CQs+
Q+xcJ5SWUjXz1FK+Kuz4siTRa8rad0XjYtp6Jxvk60P1OiHEgNPfJAaudLwwrQx5XnGQIVfVyvXj
Sj2TZrmldujctag1VmdQZElLs2yPrWUfizzVDpbHXqmdrEczdrFpaBG/vITBqEwOdoFndshexiJP
9h3VbqLtJ4T4Ud+1S+gdnGLBF5eE5EU8kjGmIktRiALDS3wfdmvlZBVoKnrT8sWP9fpOJuD+Qyth
5nHfoz4lttCSrmghAxCwhsWpXpLYeEtDo9+AkSFjaN4vdVYcS9odKnt+ydzorCqigqpteCu6gzX/
mjDOik5RdDGXnNVgNBtcRQP4iQYchr6oTd30LaGdQvct6BScsgxuZXOJ3OzSkThxuG+4FHmHc5rD
uneLXRG63JnnKzoHgqytoSyMDZFVA34D1T/U/0RQckNKbMlspFwgG3UmkaX4WMBny3XKO2egRE7m
Y1/8TKtoG5d4G9w8yDi9sqQCkYzJFWS/E2m7eWmphhqui6R4NeP1nqD7Ve74RaUHjOKAsoU/eGgH
xKk1PgJV2H/YEzBqnEOQdWy7/JTrQMChRrxmHRLoysAJtg4OVDIg5HGT2TvrWEGJhb5BXm63qaOO
CT4WEtGcw838mKyjCdt/gX1APBnr2FL8mmDofRifpoT1TtPyfHBl/hbXxs5UJQpdhekkKoA65kJc
tKm+jmXyBBt5iLelwB0eGX12bDrt0M3jWXQLkZOmvAIljMFHI0WntwbWx6R7b0qBN6WVz1Wl0t3Q
t7gOSRjjuqBK0ZqT/JQXhUb6pnMealk+DO7op1N9NUbtV+uxavTyXuNblsFMVvKjaNqfIisDpFdu
WLRRZ3OB99Ehco2UA9r7oNtQSHTHjt9Fno4vGeMU6beJ70IIomWq1cVpjO5UmcbrEOsULSTzh2l2
0KR4MJYRaq8L047nnE/g1pd18ZBUqDhFm7xrYtl3Aiaea+G3z/zRMS59NHzWOne1tnTuNYeaTJmR
ho0XsmN2FF45VTxthEcwuXS0Wyvkb1aUcpB2HXRAd/DhuZn6cU5QusgDMnbscAiyZPGxTHSw6I7v
US8Mn2Azdvw0YuIRkscji7pkCUzSsHvEe6rekuWjmkKgJN5ry7RfOPrz1KXofqZ5qCTJfAsnJ30b
m7LjkjEu5MfpDxUGrjg18oGqx/h6SdcFcI+tlu7mW1XU/b41EyRfWyd+1sdMLYu77a0ckDmjbpE9
LjjcySRWxOJJOmX0HStlv5gtz0lPH68dNfC1mNgP96ZxZ3QF3NlGI+AdkmUsiDI3Vg94o8aNmpNC
toZLSB/9ROUG3lfKNYXXHWVlHgdteVeUIG/L0STcTT/KAm9xk6mFpPHs3khb286KA890Htik7wxM
RinaR1PFV7MzQKkONwLII/6JPXBgvinZrqOb1Fj7t9CAs+RVSyXKbLqjs+i68EpqqI27evaukaN/
LmmHWyv1dtXi3uIKlv5fZFKz/ts29/vkZ/cxfLT/XmBbX+e3Cc2QyGoMQiT5MJswbP02oTkWyCkS
Q1BK6X35A3JjBVUBHHWxwaxtWr+f0CSJITJGhiEwqup/CrlhWf8fAwxLPeLDOksqi2nwj5s1GHKM
WHHBZs2Yb1Mwe+MOP/HGHPjW2X5CXTMnxXWT69SzYgEV1W4k9tDZqN0sqSLWDBnY0jr5BjUY12EQ
6/h3y1U0Fzplt27EeJUmYCTQwMTBVNWLsartoARPkdXTSjNsxgGLWvVesUxLreEGd3Yw5vJErPXI
ZnKTcvfVVx2/s+vAWJV9dxYBtv0PNRLjmyBLGpN7lYbVbrC6Cl5btW+76Fjo052I4dOsG4OMCrDU
cX2vkzrftXw55mAiqK9hy+B2QBiGdfPAk8c6WVN4GuS14w40ouOLAxeX+APmPhzpE/gKA0Acj8Tx
CBhj6zr1qxqHeTeExriPCuOqEnd5KYPGfDd7fUdP1EOJaKO1NDtSQJMWyPozQOgk+dYnLOxjI+pT
N3ZEpmOCAJ6b3eCZ9xkXZiSW5bI2SFeGJbgp5ztD9z6tsL3RxVNX0BA0oaX344tg1SaLO9tZ7lrd
OQHs2sdKylfbMK6jzjpFuBFMWd4MPED3+URXJMieG3oIb2m0fzTn8GUZpyvQyRugIqCg8iscjBFT
RrTti+HgaHCCYDUUbU1cNMFpE43pOeQBKHAs1Yw+xaIOlCa8KPgraV8VgXSK2F/sljKGvfCo7lU/
QuwxuNI3C/NesgAGzL9HANeupOmLWSHW/SV/sCcikfrPquz9chy3NXEug1OW6smtYsbUKv6l9m5w
RvoAnsz+idmffngjGJ0YrNPF7q5dc9kp7QeTDoSrMjDbb4d05ACVtjrTLsUIxMSbftgq32O1J4G7
tUFza0gamF/S5iyLlmv4SbZfmLoppsBU6z1b8bVlT0DKT3oITJxwskMx1WEtB+NhbUenhoZLUz/Y
4oqVRp7ExyL8dNfhelpoGk2yC3Dhh1I5z1jKgsmJrpLGO0+M5qyhbvU55dGPDxSUFFyYSJ57Lhsa
MlbiVTsKOzhVx+2IyrRjnNzgLdunKW+t9eyFiQ8+dkNt+y7X8luxpMgSGTZeI7pDocT11I/E2qR+
cSdW2BMXnkQsuy4PQlZshFaZJO9R83MaU2ChCU5lzzzZXE3cQszbMExYj9I+zCiyAPFs+d9tUh+s
JAkahy5wg20QpZxm/FgbkN3usbPkI1ezWdxUAKsMlnz86pLolNovHW2XOsusMXuc3NRnXiGJFj0V
IvOH6miN2bbtzEOOFGvln3p+ts1i5+DHqSLaQ8NjMU6XUqcgIva2KRexSs1g2ht/LAyyf9pWFfqp
lR/e8KiLZ7t4lUONY8zS3lNbOJuWm90o80+WmsRwCujJC2tsZpD1HqgL+7FRFt41gt1eFrhNty9q
bh9u+hyt6T/thm3jGWfMXjk3lS4vRoHC5hhXGv3IjRcht2i3HcV8FUtGhm3SLceebLDJGJriyR7c
eEfV3ybyqi1e++OcUMr160ZLCGLvhW11k1c/AM/Ffr3efSHr7hrFb4Wbyl1jVXwqj/A145pe8s5L
qGIrc/OqrMgNe6MLcdfjeuXdNm5/qAWWqdw7TH0TVCxg09QGfc+WL4VVFvf5xQVXIqwf5Ha2C5vY
qalvHVopqnDwNevNHIGuWuZzmq0WWtAR5CQMmCOe29NS+jDL6XvU8ktV/zBS+kSRtbP3HF1uKhAj
YWrCZQ9KPlB06S6ftBRc4Mio7ViVl3D+WjL7QOWWtm9yyjI64fnC5DjhAyfrS9cB1NHLsxdaN609
+Ipr+KSTVE9DzMLR7KsWoKcpWB7H7Ze11JeST8fW0kHyAwlMe3yH03JiK30oJoP0qbmvIu4oGhjF
HHqB3lbxc5K/8f6fo7Y6REnuU5EWxJCI7mgf6c9/kRloJYz8a7Xqf5Rz9p//83//x59bOK6v+fd5
SP4Nyhi4FLo0DPovfkdnt/62unARpgzTpFaaVd8/9o2oUjZ/HAlpnZNW0+9v+0aJv1j+Ip8Qq3ZA
sfyZfaOJvvVHP7CFBcqj9JT+BTaPAOH/OA7pvQSMrtPf18X9Jc65YlTiVY+rR+66BvWc5mGS4e2Y
e6fBjuwde/l93UJAGYjfc5S954PxXedcOL3IZd9oEPGi8+WeP0wuF74ErtVGbbtKwSfUvcifUp2z
OylvhzI1kARaY2PF4C9ywMowNblkqVpSkQEsMKYTawrbB30hG2CN1k+8e0EIoNOttOLKIsoFi9DQ
djkZkpdcOAtTmXbUY6IaQJMrDghjO3bDWnoUxEvpi27cGS4VynEzfHnkhKq0Prpze1G5RuwkF9e2
07zbVGQz88jPhKul6AkGFPg6h8rgRkNyHBmMGBMqH3SOxoQZU+Wss/Q43U2JBtqli/J95w7aRyYz
6+AVJk7SQlYElezoM1NMgih7atOzrdiEpQZuc+2lTpUA6UsFhg6Bivs3GRrLOwuzDLzW6XaeAf/C
mi1ty2rvswrFewakdze34NHdSN66i03MIqpJTLgcdqINfS2LMUxW9JaOdvoUz5hnhgoqt6iNIOwy
v+iIAwz1vexG46RFVF3HRRr6djnnN2HBP9rLpuKWEsj23SgnCs+sqSf+jg4Yl84pU0bCxZjmQ5I6
NcSw4acXp4HF6eVO8nNss6Dp6r1Vo/14KbXREWWZbgtuHHSY7uYYxp3Hdv2V4f85x7rKMHfMmHFA
XFPJNnCQp02mfYlhnWA45SkPdUd+rf38JEGrsxIlgWbif6Ic0PguW7I7Bqh1IvV6f6iaHP42Sc47
WkCpD13bCWsjc7Gl0Fior92F2UiLITBV2gXGs5b2OJnknb72HY4VkcLRw1uSr22IDlT+QVivbuNi
X8qxZqVB1Ob7rIP1Gbv1bd2hbTqAzgOVpgerwa3Ug31b9yTRQTapChJQrsBBAGPR8Haq7cQICmkW
D1XRzPduH28tJAh1P2XTckeCkf53q9t3Znjj4VXb0AF+H+ZOyhqw9AGha5upnm8xNR058N/sxFR7
znV2dPWgPSjuzycgztOeWp9uW1Rmf7Kn6MFNqIHBvRU9ZV46+OT0Yty7wnjQSkSDFrJzRqnVZhTD
E3oBTqBJk7S/qbOKTYbnDj24SehET4z8knVSbLSa5GueSjFyLW9SpvLEwF3QblGBTlUMmw15qYCF
sshjqeWCAoI0OimN92qOJAIzZNgqgh/kMILWs4PApA6znRnHdO5uEgfr7YQWMQDbThlKnKYHKTa/
6BqjjQOSfVtpmRW41bfZUiqbE2PY0R1GKrcACTijXhI57gftkOr6AD814sgHAZAaFRYhRmB4QI/Q
evAmLHAKdSIHG32hmZT81APLvE0216zrzIJ8cJiXgJQS+mqLU6/11BCNtOzVxnRVuKjBS4mu2BTT
tcnivVfFtGn7ap/PeXiOCrc6xGpwr0MM5Ts9igO2Yo9xbMFxAbM95tf8DacV5jhAf6HLS1xFueXH
hbzPuKhspYxelsa7NZbS3CYOrTNh397kiXcJF/U0qoWvcqbu5MiDx1YxnkEBsLdpB7E1Gq4YZelG
93MeH8q84ppYQkkc2lkDrh/j0HMGYztUjDp1cr9k5CgSN/mSw/okNL6spOX7BX1yI4aFPaaNc15I
duIVSCYMg+E5GfQuGC2uHdFUWVcT8Qi2hsXrIJpgrtlduGtm12wFnwnNKtatbr6zLODwI0g5tn/q
SbO6Yq/SnLpenS1JWbDmrDD48zGb3gq3VAxz0SMY1fZA5u0ui+qfE6JiOqqTZ6kxAge5rNpvsfi1
ladXZV7GpyaKpuNfZLLR/1t15xiVJJrKjz+xiFtf8O9jjf03Fzabi4QC4UUg9/wm88i/gRgwWcA5
LlBTmmd/P9fghQP9Yki60Qmf/GERZwjWdo5wdHQjRp8/M9dIySv9kUGAYYuhSkd4YS3orVPX7+Ev
FDpS9F1BJ1JjaQSyFvUzGvM6fUf1dd27xT6j3HrvsqCxoT+ZpVbtGzN8bcB0EHcRV2BI+SZgql1q
EVAPsppW8yiY0uVgutmXKpzUTxLvIdShlsQhn1Wjvavq8LoWGhU1xGc1NX3Ivn0cjJ6GFXeNTTtc
EViQJ3OGyFC8UCzmj1N6s/CAFG578orCd2b9JsNyMlfjqaGuTzb5EXPNm0pwDkOeVNP4YymwbZqY
N3FW5uoJEpv5aZbZxSzYrmnTfWMaXLJVICjb3YVlf2fU+aNsSWVhY8UjAfoqnHcAG69qO08Pndao
vZ5we+eVLrMNv8xr+ugpSZwgdQvbB6Ay78JUmjjB9ZeR0pFD57YPLoErMQOychKT9JWKmXTCpxC4
7H4mZeWGZuHnqi/P5eCQ4XSGg011xCbtXJ/PjmS/xxU9LDMkE40/5DYGLarJxcjanzpf9MAR2ntm
6w96ke9NA7vSWPa0GIzmm5rzr2owXmKDHUk3KgzeqtgvJij1vGf/nN6ouDglQ3kfV1UwMIFmM7sb
C19LA1Q6K+g9tNrAFsbOCMenLFquCjx3tBxeEPZH8kD2IbaSU5HqL2Vo4XFwLnXCjEY2dk8l+Zuh
5sCs3djHP71vZrzELmQukDHvudRixsX5NlJTIAsz2zsdmzCp/6Rj8SZS7TMwnasc8gA6YLMvees8
xU8R5t1P8HJ3nlkeVO0Egyf2KJg/tLpn6CyKrV0494VDh2xdVC85R85WQoXbykE6/tSumdI023Yy
SrcY5FkJ2U4eFNlcvtYC0poKs69wGv0am1zMV5pnZ+rRUZ20E8DVOnBj727GAncEy5k+FCl5aZrK
PbafWKkjY0857HAoVOMG2iCzrUWy67ErRXdOFoEwl6QfXALOC82rnkfxuRd2x0mzaT9i+wB2/yls
NGTILKA96CoV0QMH3ZFy6r2Vpah7pYUzLzuUnXhLVrp7a7VQEAZ0RxtBQTO+ZKU+Wzt9SVsaT7xx
jl50sx/8DvPGWSdBv8knC/9tu+CYMbyzbsifAmd/Iux3Y6QczTCPXZ794IL/OsX9udXVw4LHexGQ
oSiso5q9UbuO3U8zh/PFLVImxPApjfXsgSKzmqBA2kD+Ed43hOa1F8iud9EsnB0oC2QmYXsrpJdQ
nF2Nh1zML/HI/jakS6f34lvPnX9MJmayzgrZVXT5oW26n94iHqtZ/ggF0+6g8us+mW6NX9THkOcn
5mhYkFSZw8Bf8ZDTCoqMIEbiTrnPbN6hQUC1pBiF1kNCX8uc7ieYk1jiDxAV8fRBoyx6PND5Cqjs
lcPXzH6pTNlcrBViib+QzB1cy3wFXCYr6jJ2jGdrhV9WKwazhYfpxjVOagCZ6YrK1FIzBdBLOo2x
wfFpgbpV/BuitLauAe5pJCFwZmcrgLNbUZwyBMrZ8RHxSTzyvWoSYAJj/j2DZKN+aA+DgW2dG+rn
wpHPtPwmQc2nZGt3WoyXncekMrqSRxj/YWnS7uhqc35fJTEdLf2PsKtyYO/VuDObBqjt/CZlTSkR
UzVLVz1JQr+vmCDzjuQoZH17P8xraSlBEv4lbekXIvnUEEYtg757YDAEwXvfHCoK9gzSnmXJdeX/
kHduTW0r2xb+L/vd3pJa1121z4ONwWBuIRBIXlRAQFfrYl0s6dfvr23nxJi9OMlSHlR11kOqViBg
tbpnzznHmGM00TJbaEpYkFK3V4VeS03+6jJgUg7wMz0qRvFZEy6zr0VRIgYIRRMATvWnI4sZPIdJ
O6eC5VC45Vnmw2/KIQIGKRvAHn2RllfOyCBmZdwuSoYilXsd2Tx/QukPkbW5rHIt+Z4HTkHH1lTn
NZP6p0HUiHlpBJeui3wHsjDfIs0Gy6xX1aRqvc86o64j2yPj6+hANtDifNeFdeFcZL4+bdDUc9z0
AgmfMz8jwVNj9LRimlaBo+IK4J+u3eXjqMC+0Vdu0K+2Zxrz7lOzzsWVayp3eWUz4Zu8mka1nusJ
fEW/Rmp7BOHrLM9siufIH02Sqn5ts2C2bu3bJK0ulda8wFSimTAhQre2vcZslqletj6jQ9O8dhBC
aXVsGvPrUaetJ5oD6qC3aneS52iTuA0ipbZSupdeujpHWGLeaFTybZ1r07hwv5ZeAQAKlL/K9SvX
bs9Wef0JevHUtFJIfsZz7SBYTEo5a5X6MzM1VOAGnzzA9acUt8qyfkja1RPM4rmJbEKKO/ck9MMX
kxxiMnIMaxKumuegixk5SLHUUTRAhaWSxwgyR7cIxt0pflxjWFA9m75+nlvepyiNvoIGXbcinSO3
fBOuigurZuawQd/CJ2VHduzE7TC+j2zn2g2MGupIEs0Q1JCJ76g7VRDH/5ym3ufQXY0eGuHwHZb5
7ETVZ8/MFkhlnpohIxF+fu27yWPCgCR2VSYtkALJHWGcjJjnZsrNhZ9N5xQKAYIaXv656rAoop18
ZlvVS+LYC8aG79ByFrRfGwvScKtcY93CnZHfuE19YY/q47A15l2KuLlfLLPZqMNQI6khCuJNcbUC
WCG/ASgusq+d1jJa68yZFCZImO7Lulyi8Yx/MCfNO0asGve8rLmKCv27G6tH/09Sde1Dd8iLlEHH
8vdGHn76Q5KQK8CD1PPAsigyAq7uEFljzM2EEjmUOZUxNONNC5Iml4mjpJxTJ2kHrP0x8sC/Egr/
AJYbKge/2YI05EDlQarOnKVsPTJbIcuJg5EHtVytu87A4mdlwgCzEpxjkqI6qttsxpD+ay2w4mU+
eC7iypnU9EqmRl7VTHvZNJWSzj/zKSogTqfnccTsPNbWR3rGLnMdQ58oBjPIKimFIbq7RDhfnBg4
qTNLjdyEyxjebMqIWIkJuoE8KZyd8DSwxQUi+NxH5TRa5xpK0xkz13H9FCj6fYx0qxdZN1YB/QGG
OFrrcXBdYfbCRI954nUQu20qcCc5advqMusqxIxUOL9IRdZ2MIkZ6MbVblG74QKB1K9Z1Qp+uXGl
WowQjCwLHlBq30B9AZos6ycN9cSJ77cP9UjJZlnogWLG3qfULCAse6sHq7LO7bo6TTzrLEKRj1r9
RMfZoIAZ5iGIXwnECvNiPekM05jUwAeumd+pLrhCjktSEK6vSNLnK2E/gK9csRblVE21V13Fr7Bg
wmSNU2Ws3bpL7aotOm+KXDF62UWBdIwzbVOuwNBZrNv4FnFlbxr69XHbFvk09JQl6VD2mks/8lLR
ZyG8F+JS9mxaOJMp+h3PGVPsazc1o6Bw2xinshehYz9GKgzvzrvULeVBq9qraB1crDzvuim1grYE
5KpoSXaYSy0dr9PmJDhnWisWDdTzOyXUHwFo5fTf+lPl6sDIivkF3vpjIaJTuoHeRHPh1uMZ4E1d
1IQnPryEG4vBDawk8pmD8Z1TJfRWlNNGb9bY2qH5Eyb3XZ2cR8L9onk2vhHIVTlhBwq6/NIJto6T
cdtU+iJW19/9gqFQTz3KrCqA+Kcq+BQ3dyq898hvrvBVyqfLyDvVTZdhT6jf0qVwWVvnjW6fq0l3
HKybe9NK6IQ4KNjp0W2Ygh0FtnpplLYrwenrdbuch67/xKguPMYsjo68xv0KTxT2gbEQoS/dFYn+
8UlVL8+j0H2JmY+dort3huDblBHJxyVTxJlnf3dyPiAy1edMxyjHIzFCnIO9zTzUJWLEz1bY8j8j
MznpIsiEowbJh7xznnw1uA78+CLUbtTcePLgYc5sJTgelSvmUOwvpkViWkQ3YcFLXa5IsRGTWBff
ass+rddMGzfBucGMX4TtAKI2F7nS3a45OUpqzLpgxa5sPheMyB8ZWXJiefEiWzVnsN+eDEu5jDvw
wLC6disXZD65UCPupwhtqFWIXmmNaRY7jW2G889FUVmvATnsxKmdE1ME3wp86ywrlzN69+Y6maGb
3F1SyCNileXfaDYCrlbHVYjIkBeial5CdZvUtXGCmffUDdMrotlLYxjfGVZ8TZzwHGYcL4RwYdZi
4ZrpnALyG9ohNNxMBXK6Cfu/joNolkbknn5tXnlx+RrmzlMky4cRSTUHu77AdggTDL1CEro4rfDf
yJBLnfqCF+cqdNvbtcHIh4bJqBrgryI4DUm3zo6s2rMWoivPjGW9iCoU6dKRunAFYziGaV01nnKh
NMu7rLO9aeqtaDgaCvWyC4lM1O1qIZTOnBVIud+7jEAoa+CEUdHdNAwdHQn6k6WqXuNHyBCxhCwo
JZDAX2GtUuQmAoSJ+1iYdECAY5WZu4E80EIU82zpMyo+MrCjlNiILVESgSGSLGwyqChgKKZEU6ql
ePHxi2AghekbIJe8K2fqyuQUM5dmOqtHXOYu6sx0EVXJL1IVdxXgG6Y6KWkrphEAduKWAVwmdAzF
mUcjbarnMHd8A05piTrcUkINS4kTmeUaNei8dPAF05ao02Y3oaLPa3CIiSKBpjWIU55nNbLW9clS
glGVhKUyqz0WEqgyJGSlaeExZExE9CWclXm6R6XB6w8l2NVpajLp5HxaF4vPtDA7NPbMTwwnzFIl
QWhr+d3MycCgGZWKe4TxWXeEVct12cVfQ2X0ElTFQ7MMzssuunRy63MXxPdZAnkP0vU3fw2uQLKd
fTFR+PMNRhJGGTbHPjQaz7j1Ry6U2JqWr8+8ilAudai1Qa19S9PwlE8wceF/FuX6PI3cC1iUR1jt
uqcr9OkZe4pvEqrDiZs15SkhTf2SebGLRJ9lHafUKfBs6lfHSu8To52pRQ4PlEo4AvajAfyC3dAd
JcpkRLSc5Kp9H4XR8xp9xKjwXmPVulyV5sMyx+xGIPBDu5/nWXOsjHb0imuRe6oh9CENl+8R6WW4
RX1SlOqbcNfVsz1qEO6wjbOuFsgJap/i1JiaunqedqNpbdTXlQ+DukLPTNdPKka6eJPZiaEuee8Y
Bxog+8tVEk94JiZrWlXMV4EFsOeEizjDlCjzUjwULDWFYFrdBoZDKl0jnD+6Vlq0BQoRIxvjUmKv
V8aTYeQzZtkf8GE3p43VEDN8o5rEOrxTyupPlhq06NbnX1q/PWKsZ65JblVGul4n/nHt+MkpuT4z
wMuRHi1KCIwzI01P7dJRF5karOegTubXQWTF/3xu/uW9pEeP5eNsIxT+qXpZtTcviBiUxY8pWPnV
6xShwVvG9EsEtH73mz7+QTuJ8ts2e/n3Px6/LyEMBwXjQc8lCevLf5EvP2yJbz7b5jN9+KPiRz57
9Z1fYuhjQeZI/1rZaunyi+I08XZf1vSxgisJNprCQbGLUZT9d/XRanz8oNtl/fh73jzBc1olpXwd
XpAm+2sBhrz5SD/f3l+swcFP2FsCSAhCCpRoNmWFyVF7uwQCb3kdvgNCZ6rNd5HRQ7DY2y5/tSE+
frzfXoJf2A8K1cgb8sdfrMXhj9pbDH1soQpj26ipUb0okmLxdj+YJsRVhosAN2zHBqkY6mKI7Wf7
PzfGB4uBkh2OemhSW7BJLECgw8WA2IJOjqKjvaPaAmLLYBfjkBb0+ztDFsq2ge8RGSkl+PudQeNI
h4zo2M6O9DzYxegfNo2xTp/BBjHcQH9SmfDtMYGM7WiGplvQpYQ94Jjxq/Hzg2OijzUbUz9Cp/lD
SWp/MThFCvYZwKhCYfvIlslQd4Yk2PPZ+sUMBvBU24KevWP4H+wMaSkGcKxLVSxg4+EuhjQ66b0Y
NNWE4ChI8TEEwN4eE3OsEkwQYlQtnT+HvDO0bXDvszN0uJMAEVwju6jxdjH0MYqpeMoxgoiiKWjt
cHeG6J9nQAqlDQszAlhvI1DzdjHUMbEE3oUOJEOvV142Q40Z2vZF9dsZTIDryDqzFAjySXOfgwBq
yfhpCmOj7zfgALrLjvsthg5RmPYtM014bhwmXQYxA1sP7lbUh00biaLB7oxdQthvMXjYzUvfPur+
tqA2c7h1kWhkd5CzbwuhQRYmcjqu91VCl41MnAxjKyz99oxoMlUHxCF+7qQPhrst/sRi2Ehp7upR
XchDsL8zxBidZ8AuiPCapWwcy4YaPeVEZc+dwTmQLDuo/3Qx3pes1O8WDj6oldsWCjnOMKMnKiDo
o/VPMihMEG7Frk7mUyRc7LX9naESM6hKDGGqWNJxXIYbPVWQ3d47g2EUZndVR/r3Mf/2djE4Jkyj
yLVQNA2Vre25HGQA1fvHDNJPFGEAv4WlYKj1fjFQluTLQNbOrvEz1JghmbY9dwbGjTRsBBHBYF7I
Osy4OCbcq7jJb7aPI40FhroYav8qjfqdbaFSmJBgcgwOYgYbBwlprhIZY2mDbc/lII/JO7XN329z
YSzHvUqjl/vVIsFkefcDqHTEkLQO8nE0AeiaD3dnGL/YGf+gs8NiyGKUw2AodDrl8u4vhjqW5aps
jcNP356ioR6T3U3XLxcnbFKP7mly7S8GaYjmYDSiSWlVFmzAJetu1/ZZDAIoSIktbIX7hCNxcLUy
Jwr7CYGLzczEoPMMqVrb+zYh20KCF/9gxULf/l0A1SxUQlSCBnUrd/BwY4b6J3ACijAhmxmQ896V
JtRpNrp1hAvmfgELBpyAav03Bj09zgd1KaIv+JVKuOxtyCBqosoJeGQqjEZv0/9B3qxSu/kPnBIu
TJBkU858C47B/mJojInj1gqBU8oN0tgY7inZNar7xE92huxe8f51IgP+sm8XQ/BlDc7qzsN2yF0u
oz+apo+RrFQwAbYcHZlEyend3xliTCtYXrsGQ3bDRtPkaF7PY0LOxc3JpJ+J/cq2X7G/GBwTVP5N
TdXIuiRhebjHZBfP+hwTsEOpCyG3BjjShm+wvxiytyO7xZqJppazKeOGmoAqf6JoxfsBPgJkFJts
+xBN08aSxY5Oq1SSHXRn5080M0yGcS3QRYjk0ub7MGIAp6g6SwQqLaGV4R6S3T3X75DQuaGDtfF+
2iAi+2eEVBykWcJs8De2To1DPSPSGapn9GQ8hIsVepL+v0+7vxgqwRV8TaGbIYX5JG9jqIux+2z9
Noag8UlGRX+HZOKQsiPG/LVs+hFONjSW4S6G9ieiJ9W5AvmCCLqDy/Z3hhiDNmtgjqwVcdTc/sJB
5uJS16j3MSFo2qTZP9tY+4uhjtEbkKWLhj3csAGkd4JXv9/yI0JqcGB3Z2TTrNhfDBBntKscTHak
ksOwexl/okoTVCTox/9ElfcXA2KGVDCFDAzZD27wgNNPOXvX85joY5IpGRdgKdGrOCxZxRiMjW4w
XeJNPrbNawYZM9T+zWBjzIwFDyyxABrgMnHZ3xnamI4PJTzfoVicpgHvDPVP7AyLmwKIYHMK3iVd
An4ovS8KVlrG247gUPMMmTv3PiacDVjBsKFNeXUedHYEQwQg8KRdEnymDTbcPEPvj8BLIUSFZEtV
lR8I0f4xYTGEieIBf24h+OEuhiwwe+4MGJ7ycWE2wP19X6cxbUBZD86GHx2516DbXNtd2y8dBysB
LQN23nKD3wZQRnFke1T68SKjOWjWjoR7eu4MCKBCNckzNAWD1I1I+v4x2XTBqE2YpP/BYxlqAJVZ
Qc/FMOEbgAHAOSByvL9a5ZAWABKbAyhhS90Y6mLsWi19jol89SwHACLgyHsKkxibtD/hIqDoAGFB
ds6HuhhSyK3nzgBnhT4vSY1wobdeAvvHhKoVVF4HSKDMZ1p0m9gMMgPdEdr77AwWA2obzRtwk3fI
IpAJHD+Yw4QV2R/fnspBLoUEOHrvCylXguoV7g8mk4sHKZcKv0nWq+TispIf9Gjan1gMnpaBAQc2
n751tN0/JCo7w5D0TxRgZAt0wMjiOwuTv9PNAFImYgj0LHd0rbeLgTEw6bj0Ddkgj8MNn+8UP//O
YgiKdzTBf14W+4tBegrLj/+gRu7kzId6l7zTVPo7i4FmEiOcckpTlugHNBWow6ThmA5RqG3cpIe7
M5T+KZeERbgtfjb23ibj0iSbNof09oH+uTH++dWd8QtXDoIC8rue45fH1f/8BwAA//8=</cx:binary>
              </cx:geoCache>
            </cx:geography>
          </cx:layoutPr>
          <cx:valueColors>
            <cx:maxColor>
              <a:schemeClr val="accent1">
                <a:lumMod val="50000"/>
              </a:schemeClr>
            </cx:maxColor>
          </cx:valueColors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 sz="1100"/>
          </a:pPr>
          <a:endParaRPr lang="en-US" sz="11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10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5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4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dk1">
            <a:lumMod val="50000"/>
            <a:lumOff val="50000"/>
          </a:schemeClr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20" dropStyle="combo" dx="22" fmlaLink="'V1 Backend'!$B$19" fmlaRange="'V1 Backend'!$A$22:$A$39" noThreeD="1" sel="1" val="0"/>
</file>

<file path=xl/ctrlProps/ctrlProp10.xml><?xml version="1.0" encoding="utf-8"?>
<formControlPr xmlns="http://schemas.microsoft.com/office/spreadsheetml/2009/9/main" objectType="CheckBox" checked="Checked" fmlaLink="'V1 Backend'!$N$12" lockText="1" noThreeD="1"/>
</file>

<file path=xl/ctrlProps/ctrlProp11.xml><?xml version="1.0" encoding="utf-8"?>
<formControlPr xmlns="http://schemas.microsoft.com/office/spreadsheetml/2009/9/main" objectType="CheckBox" checked="Checked" fmlaLink="'V1 Backend'!$N$14" lockText="1" noThreeD="1"/>
</file>

<file path=xl/ctrlProps/ctrlProp12.xml><?xml version="1.0" encoding="utf-8"?>
<formControlPr xmlns="http://schemas.microsoft.com/office/spreadsheetml/2009/9/main" objectType="CheckBox" checked="Checked" fmlaLink="'V1 Backend'!$AB$4" lockText="1" noThreeD="1"/>
</file>

<file path=xl/ctrlProps/ctrlProp13.xml><?xml version="1.0" encoding="utf-8"?>
<formControlPr xmlns="http://schemas.microsoft.com/office/spreadsheetml/2009/9/main" objectType="CheckBox" checked="Checked" fmlaLink="'V1 Backend'!$AB$5" lockText="1" noThreeD="1"/>
</file>

<file path=xl/ctrlProps/ctrlProp14.xml><?xml version="1.0" encoding="utf-8"?>
<formControlPr xmlns="http://schemas.microsoft.com/office/spreadsheetml/2009/9/main" objectType="CheckBox" checked="Checked" fmlaLink="'V1 Backend'!$AB$6" lockText="1" noThreeD="1"/>
</file>

<file path=xl/ctrlProps/ctrlProp15.xml><?xml version="1.0" encoding="utf-8"?>
<formControlPr xmlns="http://schemas.microsoft.com/office/spreadsheetml/2009/9/main" objectType="Drop" dropStyle="combo" dx="22" fmlaLink="'V1 Backend'!$AY$12" fmlaRange="'V1 Backend'!$AY$2:$AY$9" noThreeD="1" sel="1" val="0"/>
</file>

<file path=xl/ctrlProps/ctrlProp16.xml><?xml version="1.0" encoding="utf-8"?>
<formControlPr xmlns="http://schemas.microsoft.com/office/spreadsheetml/2009/9/main" objectType="Drop" dropStyle="combo" dx="22" fmlaLink="'V1 Backend'!$BJ$11" fmlaRange="'V1 Backend'!$BI$2:$BI$9" noThreeD="1" sel="1" val="0"/>
</file>

<file path=xl/ctrlProps/ctrlProp17.xml><?xml version="1.0" encoding="utf-8"?>
<formControlPr xmlns="http://schemas.microsoft.com/office/spreadsheetml/2009/9/main" objectType="Drop" dropLines="10" dropStyle="combo" dx="22" fmlaLink="'V3 Backend'!$Z$1" fmlaRange="'V3 Backend'!$Y$3:$Y$11" noThreeD="1" sel="1" val="0"/>
</file>

<file path=xl/ctrlProps/ctrlProp18.xml><?xml version="1.0" encoding="utf-8"?>
<formControlPr xmlns="http://schemas.microsoft.com/office/spreadsheetml/2009/9/main" objectType="CheckBox" checked="Checked" fmlaLink="'V1 Backend'!$N$4" lockText="1" noThreeD="1"/>
</file>

<file path=xl/ctrlProps/ctrlProp19.xml><?xml version="1.0" encoding="utf-8"?>
<formControlPr xmlns="http://schemas.microsoft.com/office/spreadsheetml/2009/9/main" objectType="CheckBox" checked="Checked" fmlaLink="'V1 Backend'!$N$5" lockText="1" noThreeD="1"/>
</file>

<file path=xl/ctrlProps/ctrlProp2.xml><?xml version="1.0" encoding="utf-8"?>
<formControlPr xmlns="http://schemas.microsoft.com/office/spreadsheetml/2009/9/main" objectType="CheckBox" checked="Checked" fmlaLink="'V1 Backend'!$N$4" lockText="1" noThreeD="1"/>
</file>

<file path=xl/ctrlProps/ctrlProp20.xml><?xml version="1.0" encoding="utf-8"?>
<formControlPr xmlns="http://schemas.microsoft.com/office/spreadsheetml/2009/9/main" objectType="CheckBox" checked="Checked" fmlaLink="'V1 Backend'!$N$6" lockText="1" noThreeD="1"/>
</file>

<file path=xl/ctrlProps/ctrlProp21.xml><?xml version="1.0" encoding="utf-8"?>
<formControlPr xmlns="http://schemas.microsoft.com/office/spreadsheetml/2009/9/main" objectType="CheckBox" checked="Checked" fmlaLink="'V1 Backend'!$N$7" lockText="1" noThreeD="1"/>
</file>

<file path=xl/ctrlProps/ctrlProp22.xml><?xml version="1.0" encoding="utf-8"?>
<formControlPr xmlns="http://schemas.microsoft.com/office/spreadsheetml/2009/9/main" objectType="CheckBox" checked="Checked" fmlaLink="'V1 Backend'!$N$8" lockText="1" noThreeD="1"/>
</file>

<file path=xl/ctrlProps/ctrlProp23.xml><?xml version="1.0" encoding="utf-8"?>
<formControlPr xmlns="http://schemas.microsoft.com/office/spreadsheetml/2009/9/main" objectType="CheckBox" checked="Checked" fmlaLink="'V1 Backend'!$N$10" lockText="1" noThreeD="1"/>
</file>

<file path=xl/ctrlProps/ctrlProp24.xml><?xml version="1.0" encoding="utf-8"?>
<formControlPr xmlns="http://schemas.microsoft.com/office/spreadsheetml/2009/9/main" objectType="CheckBox" checked="Checked" fmlaLink="'V1 Backend'!$N$11" lockText="1" noThreeD="1"/>
</file>

<file path=xl/ctrlProps/ctrlProp25.xml><?xml version="1.0" encoding="utf-8"?>
<formControlPr xmlns="http://schemas.microsoft.com/office/spreadsheetml/2009/9/main" objectType="CheckBox" checked="Checked" fmlaLink="'V1 Backend'!$N$13" lockText="1" noThreeD="1"/>
</file>

<file path=xl/ctrlProps/ctrlProp26.xml><?xml version="1.0" encoding="utf-8"?>
<formControlPr xmlns="http://schemas.microsoft.com/office/spreadsheetml/2009/9/main" objectType="CheckBox" checked="Checked" fmlaLink="'V1 Backend'!$N$12" lockText="1" noThreeD="1"/>
</file>

<file path=xl/ctrlProps/ctrlProp27.xml><?xml version="1.0" encoding="utf-8"?>
<formControlPr xmlns="http://schemas.microsoft.com/office/spreadsheetml/2009/9/main" objectType="CheckBox" checked="Checked" fmlaLink="'V1 Backend'!$N$14" lockText="1" noThreeD="1"/>
</file>

<file path=xl/ctrlProps/ctrlProp28.xml><?xml version="1.0" encoding="utf-8"?>
<formControlPr xmlns="http://schemas.microsoft.com/office/spreadsheetml/2009/9/main" objectType="Drop" dropLines="15" dropStyle="combo" dx="22" fmlaLink="'V2 Backend'!$B$19" fmlaRange="'V2 Backend'!$A$23:$A$34" noThreeD="1" sel="1" val="0"/>
</file>

<file path=xl/ctrlProps/ctrlProp29.xml><?xml version="1.0" encoding="utf-8"?>
<formControlPr xmlns="http://schemas.microsoft.com/office/spreadsheetml/2009/9/main" objectType="CheckBox" checked="Checked" fmlaLink="'V1 Backend'!$N$4" lockText="1" noThreeD="1"/>
</file>

<file path=xl/ctrlProps/ctrlProp3.xml><?xml version="1.0" encoding="utf-8"?>
<formControlPr xmlns="http://schemas.microsoft.com/office/spreadsheetml/2009/9/main" objectType="CheckBox" checked="Checked" fmlaLink="'V1 Backend'!$N$5" lockText="1" noThreeD="1"/>
</file>

<file path=xl/ctrlProps/ctrlProp30.xml><?xml version="1.0" encoding="utf-8"?>
<formControlPr xmlns="http://schemas.microsoft.com/office/spreadsheetml/2009/9/main" objectType="CheckBox" checked="Checked" fmlaLink="'V1 Backend'!$N$5" lockText="1" noThreeD="1"/>
</file>

<file path=xl/ctrlProps/ctrlProp31.xml><?xml version="1.0" encoding="utf-8"?>
<formControlPr xmlns="http://schemas.microsoft.com/office/spreadsheetml/2009/9/main" objectType="CheckBox" checked="Checked" fmlaLink="'V1 Backend'!$N$6" lockText="1" noThreeD="1"/>
</file>

<file path=xl/ctrlProps/ctrlProp32.xml><?xml version="1.0" encoding="utf-8"?>
<formControlPr xmlns="http://schemas.microsoft.com/office/spreadsheetml/2009/9/main" objectType="CheckBox" checked="Checked" fmlaLink="'V1 Backend'!$N$7" lockText="1" noThreeD="1"/>
</file>

<file path=xl/ctrlProps/ctrlProp33.xml><?xml version="1.0" encoding="utf-8"?>
<formControlPr xmlns="http://schemas.microsoft.com/office/spreadsheetml/2009/9/main" objectType="CheckBox" checked="Checked" fmlaLink="'V1 Backend'!$N$8" lockText="1" noThreeD="1"/>
</file>

<file path=xl/ctrlProps/ctrlProp34.xml><?xml version="1.0" encoding="utf-8"?>
<formControlPr xmlns="http://schemas.microsoft.com/office/spreadsheetml/2009/9/main" objectType="CheckBox" checked="Checked" fmlaLink="'V1 Backend'!$N$10" lockText="1" noThreeD="1"/>
</file>

<file path=xl/ctrlProps/ctrlProp35.xml><?xml version="1.0" encoding="utf-8"?>
<formControlPr xmlns="http://schemas.microsoft.com/office/spreadsheetml/2009/9/main" objectType="CheckBox" checked="Checked" fmlaLink="'V1 Backend'!$N$11" lockText="1" noThreeD="1"/>
</file>

<file path=xl/ctrlProps/ctrlProp36.xml><?xml version="1.0" encoding="utf-8"?>
<formControlPr xmlns="http://schemas.microsoft.com/office/spreadsheetml/2009/9/main" objectType="CheckBox" checked="Checked" fmlaLink="'V1 Backend'!$N$13" lockText="1" noThreeD="1"/>
</file>

<file path=xl/ctrlProps/ctrlProp37.xml><?xml version="1.0" encoding="utf-8"?>
<formControlPr xmlns="http://schemas.microsoft.com/office/spreadsheetml/2009/9/main" objectType="CheckBox" checked="Checked" fmlaLink="'V1 Backend'!$N$12" lockText="1" noThreeD="1"/>
</file>

<file path=xl/ctrlProps/ctrlProp38.xml><?xml version="1.0" encoding="utf-8"?>
<formControlPr xmlns="http://schemas.microsoft.com/office/spreadsheetml/2009/9/main" objectType="CheckBox" checked="Checked" fmlaLink="'V1 Backend'!$N$14" lockText="1" noThreeD="1"/>
</file>

<file path=xl/ctrlProps/ctrlProp39.xml><?xml version="1.0" encoding="utf-8"?>
<formControlPr xmlns="http://schemas.microsoft.com/office/spreadsheetml/2009/9/main" objectType="CheckBox" checked="Checked" fmlaLink="'V1 Backend'!$AB$4" lockText="1" noThreeD="1"/>
</file>

<file path=xl/ctrlProps/ctrlProp4.xml><?xml version="1.0" encoding="utf-8"?>
<formControlPr xmlns="http://schemas.microsoft.com/office/spreadsheetml/2009/9/main" objectType="CheckBox" checked="Checked" fmlaLink="'V1 Backend'!$N$6" lockText="1" noThreeD="1"/>
</file>

<file path=xl/ctrlProps/ctrlProp40.xml><?xml version="1.0" encoding="utf-8"?>
<formControlPr xmlns="http://schemas.microsoft.com/office/spreadsheetml/2009/9/main" objectType="CheckBox" checked="Checked" fmlaLink="'V1 Backend'!$AB$5" lockText="1" noThreeD="1"/>
</file>

<file path=xl/ctrlProps/ctrlProp41.xml><?xml version="1.0" encoding="utf-8"?>
<formControlPr xmlns="http://schemas.microsoft.com/office/spreadsheetml/2009/9/main" objectType="CheckBox" checked="Checked" fmlaLink="'V1 Backend'!$AB$6" lockText="1" noThreeD="1"/>
</file>

<file path=xl/ctrlProps/ctrlProp42.xml><?xml version="1.0" encoding="utf-8"?>
<formControlPr xmlns="http://schemas.microsoft.com/office/spreadsheetml/2009/9/main" objectType="Drop" dropLines="15" dropStyle="combo" dx="22" fmlaLink="'V3 Backend'!$P$1" fmlaRange="'V3 Backend'!$O$3:$O$13" noThreeD="1" sel="1" val="0"/>
</file>

<file path=xl/ctrlProps/ctrlProp43.xml><?xml version="1.0" encoding="utf-8"?>
<formControlPr xmlns="http://schemas.microsoft.com/office/spreadsheetml/2009/9/main" objectType="CheckBox" checked="Checked" fmlaLink="'V1 Backend'!$N$4" lockText="1" noThreeD="1"/>
</file>

<file path=xl/ctrlProps/ctrlProp44.xml><?xml version="1.0" encoding="utf-8"?>
<formControlPr xmlns="http://schemas.microsoft.com/office/spreadsheetml/2009/9/main" objectType="CheckBox" checked="Checked" fmlaLink="'V1 Backend'!$N$5" lockText="1" noThreeD="1"/>
</file>

<file path=xl/ctrlProps/ctrlProp45.xml><?xml version="1.0" encoding="utf-8"?>
<formControlPr xmlns="http://schemas.microsoft.com/office/spreadsheetml/2009/9/main" objectType="CheckBox" checked="Checked" fmlaLink="'V1 Backend'!$N$6" lockText="1" noThreeD="1"/>
</file>

<file path=xl/ctrlProps/ctrlProp46.xml><?xml version="1.0" encoding="utf-8"?>
<formControlPr xmlns="http://schemas.microsoft.com/office/spreadsheetml/2009/9/main" objectType="CheckBox" checked="Checked" fmlaLink="'V1 Backend'!$N$7" lockText="1" noThreeD="1"/>
</file>

<file path=xl/ctrlProps/ctrlProp47.xml><?xml version="1.0" encoding="utf-8"?>
<formControlPr xmlns="http://schemas.microsoft.com/office/spreadsheetml/2009/9/main" objectType="CheckBox" checked="Checked" fmlaLink="'V1 Backend'!$N$8" lockText="1" noThreeD="1"/>
</file>

<file path=xl/ctrlProps/ctrlProp48.xml><?xml version="1.0" encoding="utf-8"?>
<formControlPr xmlns="http://schemas.microsoft.com/office/spreadsheetml/2009/9/main" objectType="CheckBox" checked="Checked" fmlaLink="'V1 Backend'!$N$10" lockText="1" noThreeD="1"/>
</file>

<file path=xl/ctrlProps/ctrlProp49.xml><?xml version="1.0" encoding="utf-8"?>
<formControlPr xmlns="http://schemas.microsoft.com/office/spreadsheetml/2009/9/main" objectType="CheckBox" checked="Checked" fmlaLink="'V1 Backend'!$N$11" lockText="1" noThreeD="1"/>
</file>

<file path=xl/ctrlProps/ctrlProp5.xml><?xml version="1.0" encoding="utf-8"?>
<formControlPr xmlns="http://schemas.microsoft.com/office/spreadsheetml/2009/9/main" objectType="CheckBox" checked="Checked" fmlaLink="'V1 Backend'!$N$7" lockText="1" noThreeD="1"/>
</file>

<file path=xl/ctrlProps/ctrlProp50.xml><?xml version="1.0" encoding="utf-8"?>
<formControlPr xmlns="http://schemas.microsoft.com/office/spreadsheetml/2009/9/main" objectType="CheckBox" checked="Checked" fmlaLink="'V1 Backend'!$N$13" lockText="1" noThreeD="1"/>
</file>

<file path=xl/ctrlProps/ctrlProp51.xml><?xml version="1.0" encoding="utf-8"?>
<formControlPr xmlns="http://schemas.microsoft.com/office/spreadsheetml/2009/9/main" objectType="CheckBox" checked="Checked" fmlaLink="'V1 Backend'!$N$12" lockText="1" noThreeD="1"/>
</file>

<file path=xl/ctrlProps/ctrlProp52.xml><?xml version="1.0" encoding="utf-8"?>
<formControlPr xmlns="http://schemas.microsoft.com/office/spreadsheetml/2009/9/main" objectType="CheckBox" checked="Checked" fmlaLink="'V1 Backend'!$N$14" lockText="1" noThreeD="1"/>
</file>

<file path=xl/ctrlProps/ctrlProp53.xml><?xml version="1.0" encoding="utf-8"?>
<formControlPr xmlns="http://schemas.microsoft.com/office/spreadsheetml/2009/9/main" objectType="Drop" dropLines="40" dropStyle="combo" dx="22" fmlaLink="'V5 data'!$AV$23" fmlaRange="'V5 data'!$AU$3:$AU$39" noThreeD="1" sel="2" val="0"/>
</file>

<file path=xl/ctrlProps/ctrlProp6.xml><?xml version="1.0" encoding="utf-8"?>
<formControlPr xmlns="http://schemas.microsoft.com/office/spreadsheetml/2009/9/main" objectType="CheckBox" checked="Checked" fmlaLink="'V1 Backend'!$N$8" lockText="1" noThreeD="1"/>
</file>

<file path=xl/ctrlProps/ctrlProp7.xml><?xml version="1.0" encoding="utf-8"?>
<formControlPr xmlns="http://schemas.microsoft.com/office/spreadsheetml/2009/9/main" objectType="CheckBox" checked="Checked" fmlaLink="'V1 Backend'!$N$10" lockText="1" noThreeD="1"/>
</file>

<file path=xl/ctrlProps/ctrlProp8.xml><?xml version="1.0" encoding="utf-8"?>
<formControlPr xmlns="http://schemas.microsoft.com/office/spreadsheetml/2009/9/main" objectType="CheckBox" checked="Checked" fmlaLink="'V1 Backend'!$N$11" lockText="1" noThreeD="1"/>
</file>

<file path=xl/ctrlProps/ctrlProp9.xml><?xml version="1.0" encoding="utf-8"?>
<formControlPr xmlns="http://schemas.microsoft.com/office/spreadsheetml/2009/9/main" objectType="CheckBox" checked="Checked" fmlaLink="'V1 Backend'!$N$13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hyperlink" Target="#Ekonominiai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hyperlink" Target="#&#381;em&#279;lapis!A1"/><Relationship Id="rId5" Type="http://schemas.openxmlformats.org/officeDocument/2006/relationships/hyperlink" Target="#Aplinkos!A1"/><Relationship Id="rId4" Type="http://schemas.openxmlformats.org/officeDocument/2006/relationships/hyperlink" Target="#&#352;vietimo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7" Type="http://schemas.openxmlformats.org/officeDocument/2006/relationships/chart" Target="../charts/chart6.xml"/><Relationship Id="rId2" Type="http://schemas.openxmlformats.org/officeDocument/2006/relationships/hyperlink" Target="#Aplinkos!A1"/><Relationship Id="rId1" Type="http://schemas.openxmlformats.org/officeDocument/2006/relationships/hyperlink" Target="#Visuomen&#279;s!A1"/><Relationship Id="rId6" Type="http://schemas.openxmlformats.org/officeDocument/2006/relationships/hyperlink" Target="#Ekonominiai!A1"/><Relationship Id="rId5" Type="http://schemas.openxmlformats.org/officeDocument/2006/relationships/hyperlink" Target="#&#381;em&#279;lapis!A1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Visuomen&#279;s!A1"/><Relationship Id="rId7" Type="http://schemas.openxmlformats.org/officeDocument/2006/relationships/hyperlink" Target="#&#381;em&#279;lapis!A1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hyperlink" Target="#Aplinkos!A1"/><Relationship Id="rId5" Type="http://schemas.openxmlformats.org/officeDocument/2006/relationships/chart" Target="../charts/chart9.xml"/><Relationship Id="rId4" Type="http://schemas.openxmlformats.org/officeDocument/2006/relationships/hyperlink" Target="#&#352;vietim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&#352;vietimo!A1"/><Relationship Id="rId2" Type="http://schemas.openxmlformats.org/officeDocument/2006/relationships/hyperlink" Target="#Visuomen&#279;s!A1"/><Relationship Id="rId1" Type="http://schemas.openxmlformats.org/officeDocument/2006/relationships/chart" Target="../charts/chart10.xml"/><Relationship Id="rId6" Type="http://schemas.openxmlformats.org/officeDocument/2006/relationships/hyperlink" Target="#Ekonominiai!A1"/><Relationship Id="rId5" Type="http://schemas.openxmlformats.org/officeDocument/2006/relationships/hyperlink" Target="#&#381;em&#279;lapis!A1"/><Relationship Id="rId4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Aplinkos!A1"/><Relationship Id="rId2" Type="http://schemas.openxmlformats.org/officeDocument/2006/relationships/hyperlink" Target="#&#352;vietimo!A1"/><Relationship Id="rId1" Type="http://schemas.openxmlformats.org/officeDocument/2006/relationships/hyperlink" Target="#Visuomen&#279;s!A1"/><Relationship Id="rId5" Type="http://schemas.openxmlformats.org/officeDocument/2006/relationships/hyperlink" Target="#Ekonominiai!A1"/><Relationship Id="rId4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</xdr:row>
          <xdr:rowOff>0</xdr:rowOff>
        </xdr:from>
        <xdr:to>
          <xdr:col>8</xdr:col>
          <xdr:colOff>76200</xdr:colOff>
          <xdr:row>6</xdr:row>
          <xdr:rowOff>57150</xdr:rowOff>
        </xdr:to>
        <xdr:sp macro="" textlink="">
          <xdr:nvSpPr>
            <xdr:cNvPr id="29697" name="Drop Down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00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5099</xdr:colOff>
      <xdr:row>10</xdr:row>
      <xdr:rowOff>20108</xdr:rowOff>
    </xdr:from>
    <xdr:to>
      <xdr:col>17</xdr:col>
      <xdr:colOff>309899</xdr:colOff>
      <xdr:row>34</xdr:row>
      <xdr:rowOff>10584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5603</xdr:colOff>
      <xdr:row>10</xdr:row>
      <xdr:rowOff>20109</xdr:rowOff>
    </xdr:from>
    <xdr:to>
      <xdr:col>25</xdr:col>
      <xdr:colOff>310403</xdr:colOff>
      <xdr:row>30</xdr:row>
      <xdr:rowOff>148167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8404</xdr:colOff>
      <xdr:row>10</xdr:row>
      <xdr:rowOff>20109</xdr:rowOff>
    </xdr:from>
    <xdr:to>
      <xdr:col>9</xdr:col>
      <xdr:colOff>313204</xdr:colOff>
      <xdr:row>29</xdr:row>
      <xdr:rowOff>58209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61339</xdr:colOff>
      <xdr:row>1</xdr:row>
      <xdr:rowOff>51546</xdr:rowOff>
    </xdr:from>
    <xdr:to>
      <xdr:col>3</xdr:col>
      <xdr:colOff>487162</xdr:colOff>
      <xdr:row>3</xdr:row>
      <xdr:rowOff>85164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51839" y="242046"/>
          <a:ext cx="1653490" cy="414618"/>
        </a:xfrm>
        <a:prstGeom prst="roundRect">
          <a:avLst/>
        </a:prstGeom>
        <a:ln>
          <a:solidFill>
            <a:schemeClr val="accent1"/>
          </a:solidFill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VISUOMEN</a:t>
          </a:r>
          <a:r>
            <a:rPr lang="lt-LT" sz="1400" b="1"/>
            <a:t>ĖS</a:t>
          </a:r>
          <a:endParaRPr lang="en-US" sz="1400" b="1"/>
        </a:p>
      </xdr:txBody>
    </xdr:sp>
    <xdr:clientData/>
  </xdr:twoCellAnchor>
  <xdr:twoCellAnchor>
    <xdr:from>
      <xdr:col>3</xdr:col>
      <xdr:colOff>578601</xdr:colOff>
      <xdr:row>1</xdr:row>
      <xdr:rowOff>45831</xdr:rowOff>
    </xdr:from>
    <xdr:to>
      <xdr:col>6</xdr:col>
      <xdr:colOff>393592</xdr:colOff>
      <xdr:row>3</xdr:row>
      <xdr:rowOff>79449</xdr:rowOff>
    </xdr:to>
    <xdr:sp macro="" textlink="">
      <xdr:nvSpPr>
        <xdr:cNvPr id="10" name="Rectangle: Rounded Corners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992534" y="240564"/>
          <a:ext cx="1643791" cy="423085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accent1"/>
          </a:solidFill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lt-LT" sz="1200"/>
            <a:t>ŠVIETIMO</a:t>
          </a:r>
        </a:p>
        <a:p>
          <a:pPr algn="ctr"/>
          <a:endParaRPr lang="en-US" sz="12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657225</xdr:colOff>
          <xdr:row>2</xdr:row>
          <xdr:rowOff>19050</xdr:rowOff>
        </xdr:from>
        <xdr:to>
          <xdr:col>16</xdr:col>
          <xdr:colOff>495300</xdr:colOff>
          <xdr:row>3</xdr:row>
          <xdr:rowOff>57150</xdr:rowOff>
        </xdr:to>
        <xdr:sp macro="" textlink="">
          <xdr:nvSpPr>
            <xdr:cNvPr id="29702" name="Check Box 6" hidden="1">
              <a:extLst>
                <a:ext uri="{63B3BB69-23CF-44E3-9099-C40C66FF867C}">
                  <a14:compatExt spid="_x0000_s29702"/>
                </a:ext>
                <a:ext uri="{FF2B5EF4-FFF2-40B4-BE49-F238E27FC236}">
                  <a16:creationId xmlns:a16="http://schemas.microsoft.com/office/drawing/2014/main" id="{00000000-0008-0000-0000-00000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Utenos r. sav.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657225</xdr:colOff>
          <xdr:row>3</xdr:row>
          <xdr:rowOff>104775</xdr:rowOff>
        </xdr:from>
        <xdr:to>
          <xdr:col>16</xdr:col>
          <xdr:colOff>485775</xdr:colOff>
          <xdr:row>4</xdr:row>
          <xdr:rowOff>114300</xdr:rowOff>
        </xdr:to>
        <xdr:sp macro="" textlink="">
          <xdr:nvSpPr>
            <xdr:cNvPr id="29703" name="Check Box 7" hidden="1">
              <a:extLst>
                <a:ext uri="{63B3BB69-23CF-44E3-9099-C40C66FF867C}">
                  <a14:compatExt spid="_x0000_s29703"/>
                </a:ext>
                <a:ext uri="{FF2B5EF4-FFF2-40B4-BE49-F238E27FC236}">
                  <a16:creationId xmlns:a16="http://schemas.microsoft.com/office/drawing/2014/main" id="{00000000-0008-0000-0000-00000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Panevėžio r. sav.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657225</xdr:colOff>
          <xdr:row>4</xdr:row>
          <xdr:rowOff>171450</xdr:rowOff>
        </xdr:from>
        <xdr:to>
          <xdr:col>16</xdr:col>
          <xdr:colOff>495300</xdr:colOff>
          <xdr:row>5</xdr:row>
          <xdr:rowOff>180975</xdr:rowOff>
        </xdr:to>
        <xdr:sp macro="" textlink="">
          <xdr:nvSpPr>
            <xdr:cNvPr id="29704" name="Check Box 8" hidden="1">
              <a:extLst>
                <a:ext uri="{63B3BB69-23CF-44E3-9099-C40C66FF867C}">
                  <a14:compatExt spid="_x0000_s29704"/>
                </a:ext>
                <a:ext uri="{FF2B5EF4-FFF2-40B4-BE49-F238E27FC236}">
                  <a16:creationId xmlns:a16="http://schemas.microsoft.com/office/drawing/2014/main" id="{00000000-0008-0000-0000-00000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Radviliškio r. sav.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657225</xdr:colOff>
          <xdr:row>6</xdr:row>
          <xdr:rowOff>19050</xdr:rowOff>
        </xdr:from>
        <xdr:to>
          <xdr:col>16</xdr:col>
          <xdr:colOff>514350</xdr:colOff>
          <xdr:row>7</xdr:row>
          <xdr:rowOff>19050</xdr:rowOff>
        </xdr:to>
        <xdr:sp macro="" textlink="">
          <xdr:nvSpPr>
            <xdr:cNvPr id="29705" name="Check Box 9" hidden="1">
              <a:extLst>
                <a:ext uri="{63B3BB69-23CF-44E3-9099-C40C66FF867C}">
                  <a14:compatExt spid="_x0000_s29705"/>
                </a:ext>
                <a:ext uri="{FF2B5EF4-FFF2-40B4-BE49-F238E27FC236}">
                  <a16:creationId xmlns:a16="http://schemas.microsoft.com/office/drawing/2014/main" id="{00000000-0008-0000-0000-00000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Vilkaviškio r. sav.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600075</xdr:colOff>
          <xdr:row>2</xdr:row>
          <xdr:rowOff>19050</xdr:rowOff>
        </xdr:from>
        <xdr:to>
          <xdr:col>18</xdr:col>
          <xdr:colOff>485775</xdr:colOff>
          <xdr:row>3</xdr:row>
          <xdr:rowOff>28575</xdr:rowOff>
        </xdr:to>
        <xdr:sp macro="" textlink="">
          <xdr:nvSpPr>
            <xdr:cNvPr id="29706" name="Check Box 10" hidden="1">
              <a:extLst>
                <a:ext uri="{63B3BB69-23CF-44E3-9099-C40C66FF867C}">
                  <a14:compatExt spid="_x0000_s29706"/>
                </a:ext>
                <a:ext uri="{FF2B5EF4-FFF2-40B4-BE49-F238E27FC236}">
                  <a16:creationId xmlns:a16="http://schemas.microsoft.com/office/drawing/2014/main" id="{00000000-0008-0000-0000-00000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Ukmergės r. sav.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600075</xdr:colOff>
          <xdr:row>3</xdr:row>
          <xdr:rowOff>76200</xdr:rowOff>
        </xdr:from>
        <xdr:to>
          <xdr:col>18</xdr:col>
          <xdr:colOff>523875</xdr:colOff>
          <xdr:row>4</xdr:row>
          <xdr:rowOff>95250</xdr:rowOff>
        </xdr:to>
        <xdr:sp macro="" textlink="">
          <xdr:nvSpPr>
            <xdr:cNvPr id="29707" name="Check Box 11" hidden="1">
              <a:extLst>
                <a:ext uri="{63B3BB69-23CF-44E3-9099-C40C66FF867C}">
                  <a14:compatExt spid="_x0000_s29707"/>
                </a:ext>
                <a:ext uri="{FF2B5EF4-FFF2-40B4-BE49-F238E27FC236}">
                  <a16:creationId xmlns:a16="http://schemas.microsoft.com/office/drawing/2014/main" id="{00000000-0008-0000-0000-00000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Trakų r. sav.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600075</xdr:colOff>
          <xdr:row>4</xdr:row>
          <xdr:rowOff>133350</xdr:rowOff>
        </xdr:from>
        <xdr:to>
          <xdr:col>18</xdr:col>
          <xdr:colOff>523875</xdr:colOff>
          <xdr:row>5</xdr:row>
          <xdr:rowOff>171450</xdr:rowOff>
        </xdr:to>
        <xdr:sp macro="" textlink="">
          <xdr:nvSpPr>
            <xdr:cNvPr id="29708" name="Check Box 12" hidden="1">
              <a:extLst>
                <a:ext uri="{63B3BB69-23CF-44E3-9099-C40C66FF867C}">
                  <a14:compatExt spid="_x0000_s29708"/>
                </a:ext>
                <a:ext uri="{FF2B5EF4-FFF2-40B4-BE49-F238E27FC236}">
                  <a16:creationId xmlns:a16="http://schemas.microsoft.com/office/drawing/2014/main" id="{00000000-0008-0000-0000-00000C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Raseinių r. sav.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561975</xdr:colOff>
          <xdr:row>3</xdr:row>
          <xdr:rowOff>76200</xdr:rowOff>
        </xdr:from>
        <xdr:to>
          <xdr:col>20</xdr:col>
          <xdr:colOff>447675</xdr:colOff>
          <xdr:row>4</xdr:row>
          <xdr:rowOff>76200</xdr:rowOff>
        </xdr:to>
        <xdr:sp macro="" textlink="">
          <xdr:nvSpPr>
            <xdr:cNvPr id="29709" name="Check Box 13" hidden="1">
              <a:extLst>
                <a:ext uri="{63B3BB69-23CF-44E3-9099-C40C66FF867C}">
                  <a14:compatExt spid="_x0000_s29709"/>
                </a:ext>
                <a:ext uri="{FF2B5EF4-FFF2-40B4-BE49-F238E27FC236}">
                  <a16:creationId xmlns:a16="http://schemas.microsoft.com/office/drawing/2014/main" id="{00000000-0008-0000-0000-00000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Kaišiadorių r. sav.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600075</xdr:colOff>
          <xdr:row>6</xdr:row>
          <xdr:rowOff>19050</xdr:rowOff>
        </xdr:from>
        <xdr:to>
          <xdr:col>18</xdr:col>
          <xdr:colOff>485775</xdr:colOff>
          <xdr:row>7</xdr:row>
          <xdr:rowOff>66675</xdr:rowOff>
        </xdr:to>
        <xdr:sp macro="" textlink="">
          <xdr:nvSpPr>
            <xdr:cNvPr id="29710" name="Check Box 14" hidden="1">
              <a:extLst>
                <a:ext uri="{63B3BB69-23CF-44E3-9099-C40C66FF867C}">
                  <a14:compatExt spid="_x0000_s29710"/>
                </a:ext>
                <a:ext uri="{FF2B5EF4-FFF2-40B4-BE49-F238E27FC236}">
                  <a16:creationId xmlns:a16="http://schemas.microsoft.com/office/drawing/2014/main" id="{00000000-0008-0000-0000-00000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Šalčininkų r. sav.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571500</xdr:colOff>
          <xdr:row>2</xdr:row>
          <xdr:rowOff>19050</xdr:rowOff>
        </xdr:from>
        <xdr:to>
          <xdr:col>20</xdr:col>
          <xdr:colOff>457200</xdr:colOff>
          <xdr:row>3</xdr:row>
          <xdr:rowOff>28575</xdr:rowOff>
        </xdr:to>
        <xdr:sp macro="" textlink="">
          <xdr:nvSpPr>
            <xdr:cNvPr id="29711" name="Check Box 15" hidden="1">
              <a:extLst>
                <a:ext uri="{63B3BB69-23CF-44E3-9099-C40C66FF867C}">
                  <a14:compatExt spid="_x0000_s29711"/>
                </a:ext>
                <a:ext uri="{FF2B5EF4-FFF2-40B4-BE49-F238E27FC236}">
                  <a16:creationId xmlns:a16="http://schemas.microsoft.com/office/drawing/2014/main" id="{00000000-0008-0000-0000-00000F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Telšių r. sav.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386555</xdr:colOff>
      <xdr:row>1</xdr:row>
      <xdr:rowOff>42021</xdr:rowOff>
    </xdr:from>
    <xdr:to>
      <xdr:col>12</xdr:col>
      <xdr:colOff>81916</xdr:colOff>
      <xdr:row>3</xdr:row>
      <xdr:rowOff>79449</xdr:rowOff>
    </xdr:to>
    <xdr:sp macro="" textlink="">
      <xdr:nvSpPr>
        <xdr:cNvPr id="26" name="Rectangle: Rounded Corners 2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5458088" y="236754"/>
          <a:ext cx="1642695" cy="426895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accent1"/>
          </a:solidFill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lt-LT" sz="1200" b="0"/>
            <a:t>APLINKOS</a:t>
          </a:r>
          <a:endParaRPr lang="lt-LT" sz="1400" b="0"/>
        </a:p>
      </xdr:txBody>
    </xdr:sp>
    <xdr:clientData/>
  </xdr:twoCellAnchor>
  <xdr:twoCellAnchor>
    <xdr:from>
      <xdr:col>12</xdr:col>
      <xdr:colOff>167640</xdr:colOff>
      <xdr:row>1</xdr:row>
      <xdr:rowOff>42021</xdr:rowOff>
    </xdr:from>
    <xdr:to>
      <xdr:col>14</xdr:col>
      <xdr:colOff>591348</xdr:colOff>
      <xdr:row>3</xdr:row>
      <xdr:rowOff>79449</xdr:rowOff>
    </xdr:to>
    <xdr:sp macro="" textlink="">
      <xdr:nvSpPr>
        <xdr:cNvPr id="30" name="Rectangle: Rounded Corners 2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7186507" y="236754"/>
          <a:ext cx="1642908" cy="426895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accent1"/>
          </a:solidFill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lt-LT" sz="1200" b="0"/>
            <a:t>ŽEMĖLAPIS</a:t>
          </a:r>
          <a:endParaRPr lang="lt-LT" sz="1400" b="0"/>
        </a:p>
      </xdr:txBody>
    </xdr:sp>
    <xdr:clientData/>
  </xdr:twoCellAnchor>
  <xdr:twoCellAnchor>
    <xdr:from>
      <xdr:col>3</xdr:col>
      <xdr:colOff>507994</xdr:colOff>
      <xdr:row>8</xdr:row>
      <xdr:rowOff>117473</xdr:rowOff>
    </xdr:from>
    <xdr:to>
      <xdr:col>7</xdr:col>
      <xdr:colOff>476244</xdr:colOff>
      <xdr:row>10</xdr:row>
      <xdr:rowOff>3169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926161" y="1641473"/>
          <a:ext cx="2423583" cy="2666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lt-LT" sz="1400" b="1">
              <a:solidFill>
                <a:schemeClr val="tx2"/>
              </a:solidFill>
            </a:rPr>
            <a:t>PLUNGĖS R. SAV.</a:t>
          </a:r>
          <a:r>
            <a:rPr lang="lt-LT" sz="1400" b="1" baseline="0">
              <a:solidFill>
                <a:schemeClr val="tx2"/>
              </a:solidFill>
            </a:rPr>
            <a:t> DUOMENYS</a:t>
          </a:r>
          <a:endParaRPr lang="en-US" sz="1400" b="1">
            <a:solidFill>
              <a:schemeClr val="tx2"/>
            </a:solidFill>
          </a:endParaRPr>
        </a:p>
      </xdr:txBody>
    </xdr:sp>
    <xdr:clientData/>
  </xdr:twoCellAnchor>
  <xdr:twoCellAnchor>
    <xdr:from>
      <xdr:col>11</xdr:col>
      <xdr:colOff>243409</xdr:colOff>
      <xdr:row>7</xdr:row>
      <xdr:rowOff>158749</xdr:rowOff>
    </xdr:from>
    <xdr:to>
      <xdr:col>16</xdr:col>
      <xdr:colOff>165099</xdr:colOff>
      <xdr:row>10</xdr:row>
      <xdr:rowOff>152393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6688659" y="1492249"/>
          <a:ext cx="2990857" cy="5651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lt-LT" sz="1400" b="1">
              <a:solidFill>
                <a:schemeClr val="tx2"/>
              </a:solidFill>
            </a:rPr>
            <a:t>DUOMENŲ</a:t>
          </a:r>
          <a:r>
            <a:rPr lang="en-US" sz="1400" b="1">
              <a:solidFill>
                <a:schemeClr val="tx2"/>
              </a:solidFill>
            </a:rPr>
            <a:t> </a:t>
          </a:r>
          <a:r>
            <a:rPr lang="lt-LT" sz="1400" b="1">
              <a:solidFill>
                <a:schemeClr val="tx2"/>
              </a:solidFill>
            </a:rPr>
            <a:t>PALYGINIMAS SU 10</a:t>
          </a:r>
          <a:r>
            <a:rPr lang="lt-LT" sz="1400" b="1" baseline="0">
              <a:solidFill>
                <a:schemeClr val="tx2"/>
              </a:solidFill>
            </a:rPr>
            <a:t> PANAŠIAUSIŲ SAVIVALDYBIŲ</a:t>
          </a:r>
          <a:endParaRPr lang="en-US" sz="1400" b="1">
            <a:solidFill>
              <a:schemeClr val="tx2"/>
            </a:solidFill>
          </a:endParaRPr>
        </a:p>
      </xdr:txBody>
    </xdr:sp>
    <xdr:clientData/>
  </xdr:twoCellAnchor>
  <xdr:twoCellAnchor>
    <xdr:from>
      <xdr:col>19</xdr:col>
      <xdr:colOff>137579</xdr:colOff>
      <xdr:row>7</xdr:row>
      <xdr:rowOff>164041</xdr:rowOff>
    </xdr:from>
    <xdr:to>
      <xdr:col>24</xdr:col>
      <xdr:colOff>59270</xdr:colOff>
      <xdr:row>10</xdr:row>
      <xdr:rowOff>147102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1493496" y="1497541"/>
          <a:ext cx="2990857" cy="554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lt-LT" sz="1400" b="1">
              <a:solidFill>
                <a:schemeClr val="tx2"/>
              </a:solidFill>
            </a:rPr>
            <a:t>DUOMENŲ PALYGINIMAS TELŠIŲ</a:t>
          </a:r>
          <a:r>
            <a:rPr lang="lt-LT" sz="1400" b="1" baseline="0">
              <a:solidFill>
                <a:schemeClr val="tx2"/>
              </a:solidFill>
            </a:rPr>
            <a:t> APSKRITIMI IR LIETUVOS RESPUBLIKA</a:t>
          </a:r>
          <a:endParaRPr lang="en-US" sz="1400" b="1">
            <a:solidFill>
              <a:schemeClr val="tx2"/>
            </a:solidFill>
          </a:endParaRPr>
        </a:p>
      </xdr:txBody>
    </xdr:sp>
    <xdr:clientData/>
  </xdr:twoCellAnchor>
  <xdr:twoCellAnchor>
    <xdr:from>
      <xdr:col>6</xdr:col>
      <xdr:colOff>483126</xdr:colOff>
      <xdr:row>1</xdr:row>
      <xdr:rowOff>45831</xdr:rowOff>
    </xdr:from>
    <xdr:to>
      <xdr:col>9</xdr:col>
      <xdr:colOff>297021</xdr:colOff>
      <xdr:row>3</xdr:row>
      <xdr:rowOff>85164</xdr:rowOff>
    </xdr:to>
    <xdr:sp macro="" textlink="">
      <xdr:nvSpPr>
        <xdr:cNvPr id="23" name="Rectangle: Rounded Corners 2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3725859" y="240564"/>
          <a:ext cx="1642695" cy="42880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accent1"/>
          </a:solidFill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lt-LT" sz="1200" b="0"/>
            <a:t>EKONOMINIAI</a:t>
          </a:r>
          <a:endParaRPr lang="lt-LT" sz="1400" b="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609600</xdr:colOff>
          <xdr:row>2</xdr:row>
          <xdr:rowOff>28575</xdr:rowOff>
        </xdr:from>
        <xdr:to>
          <xdr:col>23</xdr:col>
          <xdr:colOff>533400</xdr:colOff>
          <xdr:row>3</xdr:row>
          <xdr:rowOff>47625</xdr:rowOff>
        </xdr:to>
        <xdr:sp macro="" textlink="">
          <xdr:nvSpPr>
            <xdr:cNvPr id="29712" name="Check Box 16" hidden="1">
              <a:extLst>
                <a:ext uri="{63B3BB69-23CF-44E3-9099-C40C66FF867C}">
                  <a14:compatExt spid="_x0000_s29712"/>
                </a:ext>
                <a:ext uri="{FF2B5EF4-FFF2-40B4-BE49-F238E27FC236}">
                  <a16:creationId xmlns:a16="http://schemas.microsoft.com/office/drawing/2014/main" id="{00000000-0008-0000-0000-000010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Plungės r. sav.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609600</xdr:colOff>
          <xdr:row>3</xdr:row>
          <xdr:rowOff>85725</xdr:rowOff>
        </xdr:from>
        <xdr:to>
          <xdr:col>23</xdr:col>
          <xdr:colOff>533400</xdr:colOff>
          <xdr:row>4</xdr:row>
          <xdr:rowOff>123825</xdr:rowOff>
        </xdr:to>
        <xdr:sp macro="" textlink="">
          <xdr:nvSpPr>
            <xdr:cNvPr id="29713" name="Check Box 17" hidden="1">
              <a:extLst>
                <a:ext uri="{63B3BB69-23CF-44E3-9099-C40C66FF867C}">
                  <a14:compatExt spid="_x0000_s29713"/>
                </a:ext>
                <a:ext uri="{FF2B5EF4-FFF2-40B4-BE49-F238E27FC236}">
                  <a16:creationId xmlns:a16="http://schemas.microsoft.com/office/drawing/2014/main" id="{00000000-0008-0000-0000-00001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Lietuvos respublika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609600</xdr:colOff>
          <xdr:row>4</xdr:row>
          <xdr:rowOff>161925</xdr:rowOff>
        </xdr:from>
        <xdr:to>
          <xdr:col>23</xdr:col>
          <xdr:colOff>495300</xdr:colOff>
          <xdr:row>6</xdr:row>
          <xdr:rowOff>19050</xdr:rowOff>
        </xdr:to>
        <xdr:sp macro="" textlink="">
          <xdr:nvSpPr>
            <xdr:cNvPr id="29714" name="Check Box 18" hidden="1">
              <a:extLst>
                <a:ext uri="{63B3BB69-23CF-44E3-9099-C40C66FF867C}">
                  <a14:compatExt spid="_x0000_s29714"/>
                </a:ext>
                <a:ext uri="{FF2B5EF4-FFF2-40B4-BE49-F238E27FC236}">
                  <a16:creationId xmlns:a16="http://schemas.microsoft.com/office/drawing/2014/main" id="{00000000-0008-0000-0000-00001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Telšių apskritis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50805</xdr:colOff>
      <xdr:row>1</xdr:row>
      <xdr:rowOff>48683</xdr:rowOff>
    </xdr:from>
    <xdr:to>
      <xdr:col>3</xdr:col>
      <xdr:colOff>476628</xdr:colOff>
      <xdr:row>3</xdr:row>
      <xdr:rowOff>82301</xdr:rowOff>
    </xdr:to>
    <xdr:sp macro="" textlink="">
      <xdr:nvSpPr>
        <xdr:cNvPr id="5" name="Rectangle: Rounded Corner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51888" y="249766"/>
          <a:ext cx="1653490" cy="414618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accent1"/>
          </a:solidFill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0"/>
            <a:t>VISUOMEN</a:t>
          </a:r>
          <a:r>
            <a:rPr lang="lt-LT" sz="1200" b="0"/>
            <a:t>ĖS</a:t>
          </a:r>
          <a:endParaRPr lang="en-US" sz="1200" b="0"/>
        </a:p>
      </xdr:txBody>
    </xdr:sp>
    <xdr:clientData/>
  </xdr:twoCellAnchor>
  <xdr:twoCellAnchor>
    <xdr:from>
      <xdr:col>3</xdr:col>
      <xdr:colOff>541936</xdr:colOff>
      <xdr:row>1</xdr:row>
      <xdr:rowOff>44873</xdr:rowOff>
    </xdr:from>
    <xdr:to>
      <xdr:col>6</xdr:col>
      <xdr:colOff>358832</xdr:colOff>
      <xdr:row>3</xdr:row>
      <xdr:rowOff>80396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955869" y="239606"/>
          <a:ext cx="1645696" cy="424990"/>
        </a:xfrm>
        <a:prstGeom prst="roundRect">
          <a:avLst/>
        </a:prstGeom>
        <a:solidFill>
          <a:schemeClr val="accent5"/>
        </a:solidFill>
        <a:ln>
          <a:solidFill>
            <a:schemeClr val="accent1"/>
          </a:solidFill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lt-LT" sz="1400" b="1"/>
            <a:t>ŠVIETIMO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9</xdr:col>
      <xdr:colOff>291913</xdr:colOff>
      <xdr:row>1</xdr:row>
      <xdr:rowOff>41063</xdr:rowOff>
    </xdr:from>
    <xdr:to>
      <xdr:col>12</xdr:col>
      <xdr:colOff>108313</xdr:colOff>
      <xdr:row>3</xdr:row>
      <xdr:rowOff>80396</xdr:rowOff>
    </xdr:to>
    <xdr:sp macro="" textlink="">
      <xdr:nvSpPr>
        <xdr:cNvPr id="8" name="Rectangle: Rounded Corners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368738" y="241088"/>
          <a:ext cx="1645200" cy="420333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accent1"/>
          </a:solidFill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lt-LT" sz="1200" b="0"/>
            <a:t>APLINKOS</a:t>
          </a:r>
          <a:endParaRPr lang="lt-LT" sz="1400" b="0"/>
        </a:p>
      </xdr:txBody>
    </xdr:sp>
    <xdr:clientData/>
  </xdr:twoCellAnchor>
  <xdr:twoCellAnchor>
    <xdr:from>
      <xdr:col>2</xdr:col>
      <xdr:colOff>10583</xdr:colOff>
      <xdr:row>6</xdr:row>
      <xdr:rowOff>137576</xdr:rowOff>
    </xdr:from>
    <xdr:to>
      <xdr:col>4</xdr:col>
      <xdr:colOff>436407</xdr:colOff>
      <xdr:row>7</xdr:row>
      <xdr:rowOff>181777</xdr:rowOff>
    </xdr:to>
    <xdr:sp macro="" textlink="">
      <xdr:nvSpPr>
        <xdr:cNvPr id="9" name="Rectangle: Rounded Corners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25500" y="1672159"/>
          <a:ext cx="1653490" cy="234701"/>
        </a:xfrm>
        <a:prstGeom prst="roundRect">
          <a:avLst/>
        </a:prstGeom>
        <a:ln>
          <a:solidFill>
            <a:schemeClr val="accent1"/>
          </a:solidFill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/>
            <a:t>MOKINI</a:t>
          </a:r>
          <a:r>
            <a:rPr lang="lt-LT" sz="1200" b="1"/>
            <a:t>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</xdr:row>
          <xdr:rowOff>38100</xdr:rowOff>
        </xdr:from>
        <xdr:to>
          <xdr:col>6</xdr:col>
          <xdr:colOff>523875</xdr:colOff>
          <xdr:row>10</xdr:row>
          <xdr:rowOff>76200</xdr:rowOff>
        </xdr:to>
        <xdr:sp macro="" textlink="">
          <xdr:nvSpPr>
            <xdr:cNvPr id="36866" name="Drop Down 2" hidden="1">
              <a:extLst>
                <a:ext uri="{63B3BB69-23CF-44E3-9099-C40C66FF867C}">
                  <a14:compatExt spid="_x0000_s36866"/>
                </a:ext>
                <a:ext uri="{FF2B5EF4-FFF2-40B4-BE49-F238E27FC236}">
                  <a16:creationId xmlns:a16="http://schemas.microsoft.com/office/drawing/2014/main" id="{00000000-0008-0000-0100-000002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60959</xdr:colOff>
      <xdr:row>6</xdr:row>
      <xdr:rowOff>141386</xdr:rowOff>
    </xdr:from>
    <xdr:to>
      <xdr:col>12</xdr:col>
      <xdr:colOff>484878</xdr:colOff>
      <xdr:row>7</xdr:row>
      <xdr:rowOff>183682</xdr:rowOff>
    </xdr:to>
    <xdr:sp macro="" textlink="">
      <xdr:nvSpPr>
        <xdr:cNvPr id="22" name="Rectangle: Rounded Corners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6351692" y="1699253"/>
          <a:ext cx="1643119" cy="237029"/>
        </a:xfrm>
        <a:prstGeom prst="roundRect">
          <a:avLst/>
        </a:prstGeom>
        <a:ln>
          <a:solidFill>
            <a:schemeClr val="accent1"/>
          </a:solidFill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lt-LT" sz="1200" b="1"/>
            <a:t>PEDAGOGŲ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9</xdr:row>
          <xdr:rowOff>38100</xdr:rowOff>
        </xdr:from>
        <xdr:to>
          <xdr:col>16</xdr:col>
          <xdr:colOff>361950</xdr:colOff>
          <xdr:row>10</xdr:row>
          <xdr:rowOff>114300</xdr:rowOff>
        </xdr:to>
        <xdr:sp macro="" textlink="">
          <xdr:nvSpPr>
            <xdr:cNvPr id="36877" name="Drop Down 13" hidden="1">
              <a:extLst>
                <a:ext uri="{63B3BB69-23CF-44E3-9099-C40C66FF867C}">
                  <a14:compatExt spid="_x0000_s36877"/>
                </a:ext>
                <a:ext uri="{FF2B5EF4-FFF2-40B4-BE49-F238E27FC236}">
                  <a16:creationId xmlns:a16="http://schemas.microsoft.com/office/drawing/2014/main" id="{00000000-0008-0000-0100-00000D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10583</xdr:colOff>
      <xdr:row>10</xdr:row>
      <xdr:rowOff>188847</xdr:rowOff>
    </xdr:from>
    <xdr:to>
      <xdr:col>9</xdr:col>
      <xdr:colOff>314550</xdr:colOff>
      <xdr:row>34</xdr:row>
      <xdr:rowOff>95247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10</xdr:row>
      <xdr:rowOff>167247</xdr:rowOff>
    </xdr:from>
    <xdr:to>
      <xdr:col>17</xdr:col>
      <xdr:colOff>354266</xdr:colOff>
      <xdr:row>34</xdr:row>
      <xdr:rowOff>95247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163497</xdr:colOff>
      <xdr:row>1</xdr:row>
      <xdr:rowOff>41063</xdr:rowOff>
    </xdr:from>
    <xdr:to>
      <xdr:col>14</xdr:col>
      <xdr:colOff>589993</xdr:colOff>
      <xdr:row>3</xdr:row>
      <xdr:rowOff>80396</xdr:rowOff>
    </xdr:to>
    <xdr:sp macro="" textlink="">
      <xdr:nvSpPr>
        <xdr:cNvPr id="26" name="Rectangle: Rounded Corners 2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7069122" y="241088"/>
          <a:ext cx="1645696" cy="420333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accent1"/>
          </a:solidFill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lt-LT" sz="1200" b="0"/>
            <a:t>ŽEMĖLAPIS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420330</xdr:colOff>
      <xdr:row>1</xdr:row>
      <xdr:rowOff>44873</xdr:rowOff>
    </xdr:from>
    <xdr:to>
      <xdr:col>9</xdr:col>
      <xdr:colOff>230415</xdr:colOff>
      <xdr:row>3</xdr:row>
      <xdr:rowOff>88016</xdr:rowOff>
    </xdr:to>
    <xdr:sp macro="" textlink="">
      <xdr:nvSpPr>
        <xdr:cNvPr id="24" name="Rectangle: Rounded Corners 2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3663063" y="239606"/>
          <a:ext cx="1638885" cy="43261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accent1"/>
          </a:solidFill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lt-LT" sz="1200" b="0"/>
            <a:t>EKONOMINIAI</a:t>
          </a:r>
          <a:endParaRPr lang="lt-LT" sz="1400" b="0"/>
        </a:p>
      </xdr:txBody>
    </xdr:sp>
    <xdr:clientData/>
  </xdr:twoCellAnchor>
  <xdr:twoCellAnchor>
    <xdr:from>
      <xdr:col>35</xdr:col>
      <xdr:colOff>179387</xdr:colOff>
      <xdr:row>23</xdr:row>
      <xdr:rowOff>50800</xdr:rowOff>
    </xdr:from>
    <xdr:to>
      <xdr:col>36</xdr:col>
      <xdr:colOff>430212</xdr:colOff>
      <xdr:row>24</xdr:row>
      <xdr:rowOff>48154</xdr:rowOff>
    </xdr:to>
    <xdr:sp macro="" textlink="">
      <xdr:nvSpPr>
        <xdr:cNvPr id="28" name="Marcador de Posição do Texto 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Grp="1"/>
        </xdr:cNvSpPr>
      </xdr:nvSpPr>
      <xdr:spPr bwMode="auto">
        <a:xfrm>
          <a:off x="21710120" y="4919133"/>
          <a:ext cx="860425" cy="192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rgbClr r="0" g="0" b="0"/>
              </a:solidFill>
            </a14:hiddenFill>
          </a:ext>
        </a:extLst>
      </xdr:spPr>
      <xdr:txBody>
        <a:bodyPr vert="horz" wrap="square" lIns="0" tIns="0" rIns="0" bIns="0" numCol="1" spcCol="0" rtlCol="0" anchor="ctr" anchorCtr="0">
          <a:no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>
            <a:spcBef>
              <a:spcPct val="0"/>
            </a:spcBef>
            <a:spcAft>
              <a:spcPct val="0"/>
            </a:spcAft>
            <a:buNone/>
          </a:pPr>
          <a:endParaRPr lang="en-US">
            <a:sym typeface="+mn-lt"/>
          </a:endParaRPr>
        </a:p>
      </xdr:txBody>
    </xdr:sp>
    <xdr:clientData/>
  </xdr:twoCellAnchor>
  <xdr:twoCellAnchor>
    <xdr:from>
      <xdr:col>20</xdr:col>
      <xdr:colOff>479425</xdr:colOff>
      <xdr:row>24</xdr:row>
      <xdr:rowOff>183091</xdr:rowOff>
    </xdr:from>
    <xdr:to>
      <xdr:col>21</xdr:col>
      <xdr:colOff>244475</xdr:colOff>
      <xdr:row>25</xdr:row>
      <xdr:rowOff>180446</xdr:rowOff>
    </xdr:to>
    <xdr:sp macro="" textlink="">
      <xdr:nvSpPr>
        <xdr:cNvPr id="30" name="Marcador de Posição do Texto 2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Grp="1"/>
        </xdr:cNvSpPr>
      </xdr:nvSpPr>
      <xdr:spPr bwMode="auto">
        <a:xfrm>
          <a:off x="12866158" y="5246158"/>
          <a:ext cx="374650" cy="192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rgbClr r="0" g="0" b="0"/>
              </a:solidFill>
            </a14:hiddenFill>
          </a:ext>
        </a:extLst>
      </xdr:spPr>
      <xdr:txBody>
        <a:bodyPr vert="horz" wrap="square" lIns="0" tIns="0" rIns="0" bIns="0" numCol="1" spcCol="0" rtlCol="0" anchor="t" anchorCtr="0">
          <a:no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>
            <a:spcBef>
              <a:spcPct val="0"/>
            </a:spcBef>
            <a:spcAft>
              <a:spcPct val="0"/>
            </a:spcAft>
            <a:buNone/>
          </a:pPr>
          <a:endParaRPr lang="en-US">
            <a:sym typeface="+mn-lt"/>
          </a:endParaRPr>
        </a:p>
      </xdr:txBody>
    </xdr:sp>
    <xdr:clientData/>
  </xdr:twoCellAnchor>
  <xdr:twoCellAnchor>
    <xdr:from>
      <xdr:col>26</xdr:col>
      <xdr:colOff>225425</xdr:colOff>
      <xdr:row>24</xdr:row>
      <xdr:rowOff>183091</xdr:rowOff>
    </xdr:from>
    <xdr:to>
      <xdr:col>26</xdr:col>
      <xdr:colOff>600075</xdr:colOff>
      <xdr:row>25</xdr:row>
      <xdr:rowOff>180446</xdr:rowOff>
    </xdr:to>
    <xdr:sp macro="" textlink="">
      <xdr:nvSpPr>
        <xdr:cNvPr id="31" name="Marcador de Posição do Texto 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Grp="1"/>
        </xdr:cNvSpPr>
      </xdr:nvSpPr>
      <xdr:spPr bwMode="auto">
        <a:xfrm>
          <a:off x="16269758" y="5246158"/>
          <a:ext cx="374650" cy="192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rgbClr r="0" g="0" b="0"/>
              </a:solidFill>
            </a14:hiddenFill>
          </a:ext>
        </a:extLst>
      </xdr:spPr>
      <xdr:txBody>
        <a:bodyPr vert="horz" wrap="square" lIns="0" tIns="0" rIns="0" bIns="0" numCol="1" spcCol="0" rtlCol="0" anchor="t" anchorCtr="0">
          <a:no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>
            <a:spcBef>
              <a:spcPct val="0"/>
            </a:spcBef>
            <a:spcAft>
              <a:spcPct val="0"/>
            </a:spcAft>
            <a:buNone/>
          </a:pPr>
          <a:endParaRPr lang="en-US">
            <a:sym typeface="+mn-lt"/>
          </a:endParaRPr>
        </a:p>
      </xdr:txBody>
    </xdr:sp>
    <xdr:clientData/>
  </xdr:twoCellAnchor>
  <xdr:twoCellAnchor>
    <xdr:from>
      <xdr:col>34</xdr:col>
      <xdr:colOff>454025</xdr:colOff>
      <xdr:row>24</xdr:row>
      <xdr:rowOff>183091</xdr:rowOff>
    </xdr:from>
    <xdr:to>
      <xdr:col>35</xdr:col>
      <xdr:colOff>219075</xdr:colOff>
      <xdr:row>25</xdr:row>
      <xdr:rowOff>180446</xdr:rowOff>
    </xdr:to>
    <xdr:sp macro="" textlink="">
      <xdr:nvSpPr>
        <xdr:cNvPr id="32" name="Marcador de Posição do Texto 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Grp="1"/>
        </xdr:cNvSpPr>
      </xdr:nvSpPr>
      <xdr:spPr bwMode="auto">
        <a:xfrm>
          <a:off x="21375158" y="5246158"/>
          <a:ext cx="374650" cy="192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rgbClr r="0" g="0" b="0"/>
              </a:solidFill>
            </a14:hiddenFill>
          </a:ext>
        </a:extLst>
      </xdr:spPr>
      <xdr:txBody>
        <a:bodyPr vert="horz" wrap="square" lIns="0" tIns="0" rIns="0" bIns="0" numCol="1" spcCol="0" rtlCol="0" anchor="t" anchorCtr="0">
          <a:no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>
            <a:spcBef>
              <a:spcPct val="0"/>
            </a:spcBef>
            <a:spcAft>
              <a:spcPct val="0"/>
            </a:spcAft>
            <a:buNone/>
          </a:pPr>
          <a:endParaRPr lang="en-US">
            <a:sym typeface="+mn-lt"/>
          </a:endParaRPr>
        </a:p>
      </xdr:txBody>
    </xdr:sp>
    <xdr:clientData/>
  </xdr:twoCellAnchor>
  <xdr:twoCellAnchor>
    <xdr:from>
      <xdr:col>35</xdr:col>
      <xdr:colOff>179387</xdr:colOff>
      <xdr:row>19</xdr:row>
      <xdr:rowOff>169333</xdr:rowOff>
    </xdr:from>
    <xdr:to>
      <xdr:col>36</xdr:col>
      <xdr:colOff>520700</xdr:colOff>
      <xdr:row>20</xdr:row>
      <xdr:rowOff>166688</xdr:rowOff>
    </xdr:to>
    <xdr:sp macro="" textlink="">
      <xdr:nvSpPr>
        <xdr:cNvPr id="33" name="Marcador de Posição do Texto 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Grp="1"/>
        </xdr:cNvSpPr>
      </xdr:nvSpPr>
      <xdr:spPr bwMode="auto">
        <a:xfrm>
          <a:off x="21710120" y="4258733"/>
          <a:ext cx="950913" cy="192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rgbClr r="0" g="0" b="0"/>
              </a:solidFill>
            </a14:hiddenFill>
          </a:ext>
        </a:extLst>
      </xdr:spPr>
      <xdr:txBody>
        <a:bodyPr vert="horz" wrap="square" lIns="0" tIns="0" rIns="0" bIns="0" numCol="1" spcCol="0" rtlCol="0" anchor="ctr" anchorCtr="0">
          <a:no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>
            <a:spcBef>
              <a:spcPct val="0"/>
            </a:spcBef>
            <a:spcAft>
              <a:spcPct val="0"/>
            </a:spcAft>
            <a:buNone/>
          </a:pPr>
          <a:endParaRPr lang="en-US">
            <a:sym typeface="+mn-lt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9</xdr:row>
          <xdr:rowOff>38100</xdr:rowOff>
        </xdr:from>
        <xdr:to>
          <xdr:col>24</xdr:col>
          <xdr:colOff>38100</xdr:colOff>
          <xdr:row>10</xdr:row>
          <xdr:rowOff>76200</xdr:rowOff>
        </xdr:to>
        <xdr:sp macro="" textlink="">
          <xdr:nvSpPr>
            <xdr:cNvPr id="36878" name="Drop Down 14" hidden="1">
              <a:extLst>
                <a:ext uri="{63B3BB69-23CF-44E3-9099-C40C66FF867C}">
                  <a14:compatExt spid="_x0000_s36878"/>
                </a:ext>
                <a:ext uri="{FF2B5EF4-FFF2-40B4-BE49-F238E27FC236}">
                  <a16:creationId xmlns:a16="http://schemas.microsoft.com/office/drawing/2014/main" id="{00000000-0008-0000-0100-00000E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41062</xdr:colOff>
      <xdr:row>6</xdr:row>
      <xdr:rowOff>149006</xdr:rowOff>
    </xdr:from>
    <xdr:to>
      <xdr:col>22</xdr:col>
      <xdr:colOff>242887</xdr:colOff>
      <xdr:row>7</xdr:row>
      <xdr:rowOff>187492</xdr:rowOff>
    </xdr:to>
    <xdr:sp macro="" textlink="">
      <xdr:nvSpPr>
        <xdr:cNvPr id="59" name="Rectangle: Rounded Corners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11823487" y="1682531"/>
          <a:ext cx="1940138" cy="228986"/>
        </a:xfrm>
        <a:prstGeom prst="roundRect">
          <a:avLst/>
        </a:prstGeom>
        <a:ln>
          <a:solidFill>
            <a:schemeClr val="accent1"/>
          </a:solidFill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/>
            <a:t>EGZAMIN</a:t>
          </a:r>
          <a:r>
            <a:rPr lang="lt-LT" sz="1200" b="1"/>
            <a:t>Ų</a:t>
          </a:r>
          <a:r>
            <a:rPr lang="lt-LT" sz="1200" b="1" baseline="0"/>
            <a:t> REZULTATAI</a:t>
          </a:r>
          <a:endParaRPr lang="lt-LT" sz="1200" b="1"/>
        </a:p>
      </xdr:txBody>
    </xdr:sp>
    <xdr:clientData/>
  </xdr:twoCellAnchor>
  <xdr:twoCellAnchor>
    <xdr:from>
      <xdr:col>18</xdr:col>
      <xdr:colOff>269874</xdr:colOff>
      <xdr:row>11</xdr:row>
      <xdr:rowOff>42333</xdr:rowOff>
    </xdr:from>
    <xdr:to>
      <xdr:col>29</xdr:col>
      <xdr:colOff>257810</xdr:colOff>
      <xdr:row>28</xdr:row>
      <xdr:rowOff>186267</xdr:rowOff>
    </xdr:to>
    <xdr:graphicFrame macro="">
      <xdr:nvGraphicFramePr>
        <xdr:cNvPr id="60" name="Chart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</xdr:row>
          <xdr:rowOff>9525</xdr:rowOff>
        </xdr:from>
        <xdr:to>
          <xdr:col>16</xdr:col>
          <xdr:colOff>533400</xdr:colOff>
          <xdr:row>3</xdr:row>
          <xdr:rowOff>47625</xdr:rowOff>
        </xdr:to>
        <xdr:sp macro="" textlink="">
          <xdr:nvSpPr>
            <xdr:cNvPr id="36879" name="Check Box 15" hidden="1">
              <a:extLst>
                <a:ext uri="{63B3BB69-23CF-44E3-9099-C40C66FF867C}">
                  <a14:compatExt spid="_x0000_s36879"/>
                </a:ext>
                <a:ext uri="{FF2B5EF4-FFF2-40B4-BE49-F238E27FC236}">
                  <a16:creationId xmlns:a16="http://schemas.microsoft.com/office/drawing/2014/main" id="{00000000-0008-0000-0100-00000F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Utenos r. sav.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</xdr:row>
          <xdr:rowOff>85725</xdr:rowOff>
        </xdr:from>
        <xdr:to>
          <xdr:col>16</xdr:col>
          <xdr:colOff>504825</xdr:colOff>
          <xdr:row>4</xdr:row>
          <xdr:rowOff>85725</xdr:rowOff>
        </xdr:to>
        <xdr:sp macro="" textlink="">
          <xdr:nvSpPr>
            <xdr:cNvPr id="36880" name="Check Box 16" hidden="1">
              <a:extLst>
                <a:ext uri="{63B3BB69-23CF-44E3-9099-C40C66FF867C}">
                  <a14:compatExt spid="_x0000_s36880"/>
                </a:ext>
                <a:ext uri="{FF2B5EF4-FFF2-40B4-BE49-F238E27FC236}">
                  <a16:creationId xmlns:a16="http://schemas.microsoft.com/office/drawing/2014/main" id="{00000000-0008-0000-0100-000010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Panevėžio r. sav.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4</xdr:row>
          <xdr:rowOff>123825</xdr:rowOff>
        </xdr:from>
        <xdr:to>
          <xdr:col>16</xdr:col>
          <xdr:colOff>533400</xdr:colOff>
          <xdr:row>5</xdr:row>
          <xdr:rowOff>133350</xdr:rowOff>
        </xdr:to>
        <xdr:sp macro="" textlink="">
          <xdr:nvSpPr>
            <xdr:cNvPr id="36881" name="Check Box 17" hidden="1">
              <a:extLst>
                <a:ext uri="{63B3BB69-23CF-44E3-9099-C40C66FF867C}">
                  <a14:compatExt spid="_x0000_s36881"/>
                </a:ext>
                <a:ext uri="{FF2B5EF4-FFF2-40B4-BE49-F238E27FC236}">
                  <a16:creationId xmlns:a16="http://schemas.microsoft.com/office/drawing/2014/main" id="{00000000-0008-0000-0100-000011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Radviliškio r. sav.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2</xdr:row>
          <xdr:rowOff>19050</xdr:rowOff>
        </xdr:from>
        <xdr:to>
          <xdr:col>19</xdr:col>
          <xdr:colOff>38100</xdr:colOff>
          <xdr:row>3</xdr:row>
          <xdr:rowOff>19050</xdr:rowOff>
        </xdr:to>
        <xdr:sp macro="" textlink="">
          <xdr:nvSpPr>
            <xdr:cNvPr id="36882" name="Check Box 18" hidden="1">
              <a:extLst>
                <a:ext uri="{63B3BB69-23CF-44E3-9099-C40C66FF867C}">
                  <a14:compatExt spid="_x0000_s36882"/>
                </a:ext>
                <a:ext uri="{FF2B5EF4-FFF2-40B4-BE49-F238E27FC236}">
                  <a16:creationId xmlns:a16="http://schemas.microsoft.com/office/drawing/2014/main" id="{00000000-0008-0000-0100-000012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Vilkaviškio r. sav.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3</xdr:row>
          <xdr:rowOff>57150</xdr:rowOff>
        </xdr:from>
        <xdr:to>
          <xdr:col>19</xdr:col>
          <xdr:colOff>0</xdr:colOff>
          <xdr:row>4</xdr:row>
          <xdr:rowOff>85725</xdr:rowOff>
        </xdr:to>
        <xdr:sp macro="" textlink="">
          <xdr:nvSpPr>
            <xdr:cNvPr id="36883" name="Check Box 19" hidden="1">
              <a:extLst>
                <a:ext uri="{63B3BB69-23CF-44E3-9099-C40C66FF867C}">
                  <a14:compatExt spid="_x0000_s36883"/>
                </a:ext>
                <a:ext uri="{FF2B5EF4-FFF2-40B4-BE49-F238E27FC236}">
                  <a16:creationId xmlns:a16="http://schemas.microsoft.com/office/drawing/2014/main" id="{00000000-0008-0000-0100-000013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Ukmergės r. sav.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4</xdr:row>
          <xdr:rowOff>123825</xdr:rowOff>
        </xdr:from>
        <xdr:to>
          <xdr:col>19</xdr:col>
          <xdr:colOff>38100</xdr:colOff>
          <xdr:row>5</xdr:row>
          <xdr:rowOff>133350</xdr:rowOff>
        </xdr:to>
        <xdr:sp macro="" textlink="">
          <xdr:nvSpPr>
            <xdr:cNvPr id="36884" name="Check Box 20" hidden="1">
              <a:extLst>
                <a:ext uri="{63B3BB69-23CF-44E3-9099-C40C66FF867C}">
                  <a14:compatExt spid="_x0000_s36884"/>
                </a:ext>
                <a:ext uri="{FF2B5EF4-FFF2-40B4-BE49-F238E27FC236}">
                  <a16:creationId xmlns:a16="http://schemas.microsoft.com/office/drawing/2014/main" id="{00000000-0008-0000-0100-000014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Trakų r. sav.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2</xdr:row>
          <xdr:rowOff>9525</xdr:rowOff>
        </xdr:from>
        <xdr:to>
          <xdr:col>21</xdr:col>
          <xdr:colOff>200025</xdr:colOff>
          <xdr:row>3</xdr:row>
          <xdr:rowOff>47625</xdr:rowOff>
        </xdr:to>
        <xdr:sp macro="" textlink="">
          <xdr:nvSpPr>
            <xdr:cNvPr id="36885" name="Check Box 21" hidden="1">
              <a:extLst>
                <a:ext uri="{63B3BB69-23CF-44E3-9099-C40C66FF867C}">
                  <a14:compatExt spid="_x0000_s36885"/>
                </a:ext>
                <a:ext uri="{FF2B5EF4-FFF2-40B4-BE49-F238E27FC236}">
                  <a16:creationId xmlns:a16="http://schemas.microsoft.com/office/drawing/2014/main" id="{00000000-0008-0000-0100-000015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Raseinių r. sav.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</xdr:row>
          <xdr:rowOff>123825</xdr:rowOff>
        </xdr:from>
        <xdr:to>
          <xdr:col>21</xdr:col>
          <xdr:colOff>161925</xdr:colOff>
          <xdr:row>5</xdr:row>
          <xdr:rowOff>123825</xdr:rowOff>
        </xdr:to>
        <xdr:sp macro="" textlink="">
          <xdr:nvSpPr>
            <xdr:cNvPr id="36886" name="Check Box 22" hidden="1">
              <a:extLst>
                <a:ext uri="{63B3BB69-23CF-44E3-9099-C40C66FF867C}">
                  <a14:compatExt spid="_x0000_s36886"/>
                </a:ext>
                <a:ext uri="{FF2B5EF4-FFF2-40B4-BE49-F238E27FC236}">
                  <a16:creationId xmlns:a16="http://schemas.microsoft.com/office/drawing/2014/main" id="{00000000-0008-0000-0100-000016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Kaišiadorių r. sav.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3</xdr:row>
          <xdr:rowOff>47625</xdr:rowOff>
        </xdr:from>
        <xdr:to>
          <xdr:col>21</xdr:col>
          <xdr:colOff>161925</xdr:colOff>
          <xdr:row>4</xdr:row>
          <xdr:rowOff>95250</xdr:rowOff>
        </xdr:to>
        <xdr:sp macro="" textlink="">
          <xdr:nvSpPr>
            <xdr:cNvPr id="36887" name="Check Box 23" hidden="1">
              <a:extLst>
                <a:ext uri="{63B3BB69-23CF-44E3-9099-C40C66FF867C}">
                  <a14:compatExt spid="_x0000_s36887"/>
                </a:ext>
                <a:ext uri="{FF2B5EF4-FFF2-40B4-BE49-F238E27FC236}">
                  <a16:creationId xmlns:a16="http://schemas.microsoft.com/office/drawing/2014/main" id="{00000000-0008-0000-0100-000017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Šalčininkų r. sav.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390525</xdr:colOff>
          <xdr:row>1</xdr:row>
          <xdr:rowOff>161925</xdr:rowOff>
        </xdr:from>
        <xdr:to>
          <xdr:col>23</xdr:col>
          <xdr:colOff>447675</xdr:colOff>
          <xdr:row>3</xdr:row>
          <xdr:rowOff>57150</xdr:rowOff>
        </xdr:to>
        <xdr:sp macro="" textlink="">
          <xdr:nvSpPr>
            <xdr:cNvPr id="36888" name="Check Box 24" hidden="1">
              <a:extLst>
                <a:ext uri="{63B3BB69-23CF-44E3-9099-C40C66FF867C}">
                  <a14:compatExt spid="_x0000_s36888"/>
                </a:ext>
                <a:ext uri="{FF2B5EF4-FFF2-40B4-BE49-F238E27FC236}">
                  <a16:creationId xmlns:a16="http://schemas.microsoft.com/office/drawing/2014/main" id="{00000000-0008-0000-0100-000018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Telšių r. sav.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</xdr:row>
          <xdr:rowOff>0</xdr:rowOff>
        </xdr:from>
        <xdr:to>
          <xdr:col>7</xdr:col>
          <xdr:colOff>323850</xdr:colOff>
          <xdr:row>6</xdr:row>
          <xdr:rowOff>85725</xdr:rowOff>
        </xdr:to>
        <xdr:sp macro="" textlink="">
          <xdr:nvSpPr>
            <xdr:cNvPr id="31745" name="Drop Down 1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id="{00000000-0008-0000-0200-00000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13279</xdr:colOff>
      <xdr:row>10</xdr:row>
      <xdr:rowOff>110658</xdr:rowOff>
    </xdr:from>
    <xdr:to>
      <xdr:col>17</xdr:col>
      <xdr:colOff>318079</xdr:colOff>
      <xdr:row>34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5603</xdr:colOff>
      <xdr:row>10</xdr:row>
      <xdr:rowOff>123263</xdr:rowOff>
    </xdr:from>
    <xdr:to>
      <xdr:col>25</xdr:col>
      <xdr:colOff>310403</xdr:colOff>
      <xdr:row>31</xdr:row>
      <xdr:rowOff>42334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61402</xdr:colOff>
      <xdr:row>1</xdr:row>
      <xdr:rowOff>48683</xdr:rowOff>
    </xdr:from>
    <xdr:to>
      <xdr:col>3</xdr:col>
      <xdr:colOff>487225</xdr:colOff>
      <xdr:row>3</xdr:row>
      <xdr:rowOff>82301</xdr:rowOff>
    </xdr:to>
    <xdr:sp macro="" textlink="">
      <xdr:nvSpPr>
        <xdr:cNvPr id="8" name="Rectangle: Rounded Corners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675235" y="249766"/>
          <a:ext cx="1653490" cy="414618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accent1"/>
          </a:solidFill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0"/>
            <a:t>VISUOMEN</a:t>
          </a:r>
          <a:r>
            <a:rPr lang="lt-LT" sz="1200" b="0"/>
            <a:t>ĖS</a:t>
          </a:r>
          <a:endParaRPr lang="en-US" sz="1200" b="0"/>
        </a:p>
      </xdr:txBody>
    </xdr:sp>
    <xdr:clientData/>
  </xdr:twoCellAnchor>
  <xdr:twoCellAnchor>
    <xdr:from>
      <xdr:col>3</xdr:col>
      <xdr:colOff>551250</xdr:colOff>
      <xdr:row>1</xdr:row>
      <xdr:rowOff>44873</xdr:rowOff>
    </xdr:from>
    <xdr:to>
      <xdr:col>6</xdr:col>
      <xdr:colOff>381481</xdr:colOff>
      <xdr:row>3</xdr:row>
      <xdr:rowOff>80396</xdr:rowOff>
    </xdr:to>
    <xdr:sp macro="" textlink="">
      <xdr:nvSpPr>
        <xdr:cNvPr id="9" name="Rectangle: Rounded Corners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956717" y="239606"/>
          <a:ext cx="1659031" cy="42499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accent1"/>
          </a:solidFill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lt-LT" sz="1200" b="0"/>
            <a:t>ŠVIETIMO</a:t>
          </a:r>
        </a:p>
        <a:p>
          <a:pPr algn="ctr"/>
          <a:endParaRPr lang="en-US" sz="1200"/>
        </a:p>
      </xdr:txBody>
    </xdr:sp>
    <xdr:clientData/>
  </xdr:twoCellAnchor>
  <xdr:twoCellAnchor>
    <xdr:from>
      <xdr:col>2</xdr:col>
      <xdr:colOff>19050</xdr:colOff>
      <xdr:row>10</xdr:row>
      <xdr:rowOff>19050</xdr:rowOff>
    </xdr:from>
    <xdr:to>
      <xdr:col>9</xdr:col>
      <xdr:colOff>323850</xdr:colOff>
      <xdr:row>29</xdr:row>
      <xdr:rowOff>152400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315806</xdr:colOff>
      <xdr:row>1</xdr:row>
      <xdr:rowOff>41063</xdr:rowOff>
    </xdr:from>
    <xdr:to>
      <xdr:col>12</xdr:col>
      <xdr:colOff>125891</xdr:colOff>
      <xdr:row>3</xdr:row>
      <xdr:rowOff>80396</xdr:rowOff>
    </xdr:to>
    <xdr:sp macro="" textlink="">
      <xdr:nvSpPr>
        <xdr:cNvPr id="10" name="Rectangle: Rounded Corners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378873" y="235796"/>
          <a:ext cx="1638885" cy="42880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accent1"/>
          </a:solidFill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lt-LT" sz="1200" b="0"/>
            <a:t>APLINKOS</a:t>
          </a:r>
          <a:endParaRPr lang="lt-LT" sz="1400" b="0"/>
        </a:p>
      </xdr:txBody>
    </xdr:sp>
    <xdr:clientData/>
  </xdr:twoCellAnchor>
  <xdr:twoCellAnchor>
    <xdr:from>
      <xdr:col>12</xdr:col>
      <xdr:colOff>188010</xdr:colOff>
      <xdr:row>1</xdr:row>
      <xdr:rowOff>41063</xdr:rowOff>
    </xdr:from>
    <xdr:to>
      <xdr:col>14</xdr:col>
      <xdr:colOff>612743</xdr:colOff>
      <xdr:row>3</xdr:row>
      <xdr:rowOff>80396</xdr:rowOff>
    </xdr:to>
    <xdr:sp macro="" textlink="">
      <xdr:nvSpPr>
        <xdr:cNvPr id="19" name="Rectangle: Rounded Corners 1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7120093" y="242146"/>
          <a:ext cx="1652400" cy="420333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accent1"/>
          </a:solidFill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lt-LT" sz="1200" b="0"/>
            <a:t>ŽEMĖLAPIS</a:t>
          </a:r>
          <a:endParaRPr lang="lt-LT" sz="1400" b="0"/>
        </a:p>
      </xdr:txBody>
    </xdr:sp>
    <xdr:clientData/>
  </xdr:twoCellAnchor>
  <xdr:twoCellAnchor>
    <xdr:from>
      <xdr:col>3</xdr:col>
      <xdr:colOff>518587</xdr:colOff>
      <xdr:row>7</xdr:row>
      <xdr:rowOff>179915</xdr:rowOff>
    </xdr:from>
    <xdr:to>
      <xdr:col>7</xdr:col>
      <xdr:colOff>486836</xdr:colOff>
      <xdr:row>11</xdr:row>
      <xdr:rowOff>137581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26170" y="1523998"/>
          <a:ext cx="2423583" cy="3598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lt-LT" sz="1400" b="1">
              <a:solidFill>
                <a:schemeClr val="tx2"/>
              </a:solidFill>
            </a:rPr>
            <a:t>PLUNGĖS R. SAV.</a:t>
          </a:r>
          <a:r>
            <a:rPr lang="lt-LT" sz="1400" b="1" baseline="0">
              <a:solidFill>
                <a:schemeClr val="tx2"/>
              </a:solidFill>
            </a:rPr>
            <a:t> DUOMENYS</a:t>
          </a:r>
          <a:endParaRPr lang="en-US" sz="1400" b="1">
            <a:solidFill>
              <a:schemeClr val="tx2"/>
            </a:solidFill>
          </a:endParaRPr>
        </a:p>
      </xdr:txBody>
    </xdr:sp>
    <xdr:clientData/>
  </xdr:twoCellAnchor>
  <xdr:twoCellAnchor>
    <xdr:from>
      <xdr:col>11</xdr:col>
      <xdr:colOff>279395</xdr:colOff>
      <xdr:row>6</xdr:row>
      <xdr:rowOff>169331</xdr:rowOff>
    </xdr:from>
    <xdr:to>
      <xdr:col>16</xdr:col>
      <xdr:colOff>201085</xdr:colOff>
      <xdr:row>12</xdr:row>
      <xdr:rowOff>46562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6597645" y="1322914"/>
          <a:ext cx="2990857" cy="660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lt-LT" sz="1400" b="1">
              <a:solidFill>
                <a:schemeClr val="tx2"/>
              </a:solidFill>
            </a:rPr>
            <a:t>DUOMENŲ PALYGINIMAS SU 10</a:t>
          </a:r>
          <a:r>
            <a:rPr lang="lt-LT" sz="1400" b="1" baseline="0">
              <a:solidFill>
                <a:schemeClr val="tx2"/>
              </a:solidFill>
            </a:rPr>
            <a:t> PANAŠIAUSIŲ SAVIVALDYBIŲ</a:t>
          </a:r>
          <a:endParaRPr lang="en-US" sz="1400" b="1">
            <a:solidFill>
              <a:schemeClr val="tx2"/>
            </a:solidFill>
          </a:endParaRPr>
        </a:p>
      </xdr:txBody>
    </xdr:sp>
    <xdr:clientData/>
  </xdr:twoCellAnchor>
  <xdr:twoCellAnchor>
    <xdr:from>
      <xdr:col>19</xdr:col>
      <xdr:colOff>44825</xdr:colOff>
      <xdr:row>6</xdr:row>
      <xdr:rowOff>162980</xdr:rowOff>
    </xdr:from>
    <xdr:to>
      <xdr:col>24</xdr:col>
      <xdr:colOff>347382</xdr:colOff>
      <xdr:row>12</xdr:row>
      <xdr:rowOff>40211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11340354" y="1317186"/>
          <a:ext cx="3328146" cy="8521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lt-LT" sz="1400" b="1">
              <a:solidFill>
                <a:schemeClr val="tx2"/>
              </a:solidFill>
            </a:rPr>
            <a:t>DUOMENŲ PALYGINIMAS TELŠIŲ</a:t>
          </a:r>
          <a:r>
            <a:rPr lang="lt-LT" sz="1400" b="1" baseline="0">
              <a:solidFill>
                <a:schemeClr val="tx2"/>
              </a:solidFill>
            </a:rPr>
            <a:t> APSKRITIMI IR LIETUVOS RESPUBLIKA</a:t>
          </a:r>
          <a:endParaRPr lang="en-US" sz="1400" b="1">
            <a:solidFill>
              <a:schemeClr val="tx2"/>
            </a:solidFill>
          </a:endParaRPr>
        </a:p>
      </xdr:txBody>
    </xdr:sp>
    <xdr:clientData/>
  </xdr:twoCellAnchor>
  <xdr:twoCellAnchor>
    <xdr:from>
      <xdr:col>6</xdr:col>
      <xdr:colOff>443601</xdr:colOff>
      <xdr:row>1</xdr:row>
      <xdr:rowOff>41063</xdr:rowOff>
    </xdr:from>
    <xdr:to>
      <xdr:col>9</xdr:col>
      <xdr:colOff>253686</xdr:colOff>
      <xdr:row>3</xdr:row>
      <xdr:rowOff>80396</xdr:rowOff>
    </xdr:to>
    <xdr:sp macro="" textlink="">
      <xdr:nvSpPr>
        <xdr:cNvPr id="25" name="Rectangle: Rounded Corners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3672576" y="241088"/>
          <a:ext cx="1638885" cy="420333"/>
        </a:xfrm>
        <a:prstGeom prst="roundRect">
          <a:avLst/>
        </a:prstGeom>
        <a:solidFill>
          <a:schemeClr val="accent5"/>
        </a:solidFill>
        <a:ln>
          <a:solidFill>
            <a:schemeClr val="accent1"/>
          </a:solidFill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lt-LT" sz="1400" b="1"/>
            <a:t>EKONOMINIAI</a:t>
          </a:r>
          <a:endParaRPr lang="lt-LT" sz="16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819150</xdr:colOff>
          <xdr:row>2</xdr:row>
          <xdr:rowOff>9525</xdr:rowOff>
        </xdr:from>
        <xdr:to>
          <xdr:col>16</xdr:col>
          <xdr:colOff>504825</xdr:colOff>
          <xdr:row>3</xdr:row>
          <xdr:rowOff>47625</xdr:rowOff>
        </xdr:to>
        <xdr:sp macro="" textlink="">
          <xdr:nvSpPr>
            <xdr:cNvPr id="31766" name="Check Box 22" hidden="1">
              <a:extLst>
                <a:ext uri="{63B3BB69-23CF-44E3-9099-C40C66FF867C}">
                  <a14:compatExt spid="_x0000_s31766"/>
                </a:ext>
                <a:ext uri="{FF2B5EF4-FFF2-40B4-BE49-F238E27FC236}">
                  <a16:creationId xmlns:a16="http://schemas.microsoft.com/office/drawing/2014/main" id="{00000000-0008-0000-0200-000016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Utenos r. sav.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819150</xdr:colOff>
          <xdr:row>3</xdr:row>
          <xdr:rowOff>95250</xdr:rowOff>
        </xdr:from>
        <xdr:to>
          <xdr:col>16</xdr:col>
          <xdr:colOff>495300</xdr:colOff>
          <xdr:row>4</xdr:row>
          <xdr:rowOff>104775</xdr:rowOff>
        </xdr:to>
        <xdr:sp macro="" textlink="">
          <xdr:nvSpPr>
            <xdr:cNvPr id="31767" name="Check Box 23" hidden="1">
              <a:extLst>
                <a:ext uri="{63B3BB69-23CF-44E3-9099-C40C66FF867C}">
                  <a14:compatExt spid="_x0000_s31767"/>
                </a:ext>
                <a:ext uri="{FF2B5EF4-FFF2-40B4-BE49-F238E27FC236}">
                  <a16:creationId xmlns:a16="http://schemas.microsoft.com/office/drawing/2014/main" id="{00000000-0008-0000-0200-000017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Panevėžio r. sav.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819150</xdr:colOff>
          <xdr:row>4</xdr:row>
          <xdr:rowOff>161925</xdr:rowOff>
        </xdr:from>
        <xdr:to>
          <xdr:col>16</xdr:col>
          <xdr:colOff>504825</xdr:colOff>
          <xdr:row>5</xdr:row>
          <xdr:rowOff>171450</xdr:rowOff>
        </xdr:to>
        <xdr:sp macro="" textlink="">
          <xdr:nvSpPr>
            <xdr:cNvPr id="31768" name="Check Box 24" hidden="1">
              <a:extLst>
                <a:ext uri="{63B3BB69-23CF-44E3-9099-C40C66FF867C}">
                  <a14:compatExt spid="_x0000_s31768"/>
                </a:ext>
                <a:ext uri="{FF2B5EF4-FFF2-40B4-BE49-F238E27FC236}">
                  <a16:creationId xmlns:a16="http://schemas.microsoft.com/office/drawing/2014/main" id="{00000000-0008-0000-0200-000018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Radviliškio r. sav.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819150</xdr:colOff>
          <xdr:row>6</xdr:row>
          <xdr:rowOff>9525</xdr:rowOff>
        </xdr:from>
        <xdr:to>
          <xdr:col>16</xdr:col>
          <xdr:colOff>523875</xdr:colOff>
          <xdr:row>7</xdr:row>
          <xdr:rowOff>9525</xdr:rowOff>
        </xdr:to>
        <xdr:sp macro="" textlink="">
          <xdr:nvSpPr>
            <xdr:cNvPr id="31769" name="Check Box 25" hidden="1">
              <a:extLst>
                <a:ext uri="{63B3BB69-23CF-44E3-9099-C40C66FF867C}">
                  <a14:compatExt spid="_x0000_s31769"/>
                </a:ext>
                <a:ext uri="{FF2B5EF4-FFF2-40B4-BE49-F238E27FC236}">
                  <a16:creationId xmlns:a16="http://schemas.microsoft.com/office/drawing/2014/main" id="{00000000-0008-0000-0200-00001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Vilkaviškio r. sav.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</xdr:row>
          <xdr:rowOff>9525</xdr:rowOff>
        </xdr:from>
        <xdr:to>
          <xdr:col>18</xdr:col>
          <xdr:colOff>495300</xdr:colOff>
          <xdr:row>3</xdr:row>
          <xdr:rowOff>19050</xdr:rowOff>
        </xdr:to>
        <xdr:sp macro="" textlink="">
          <xdr:nvSpPr>
            <xdr:cNvPr id="31770" name="Check Box 26" hidden="1">
              <a:extLst>
                <a:ext uri="{63B3BB69-23CF-44E3-9099-C40C66FF867C}">
                  <a14:compatExt spid="_x0000_s31770"/>
                </a:ext>
                <a:ext uri="{FF2B5EF4-FFF2-40B4-BE49-F238E27FC236}">
                  <a16:creationId xmlns:a16="http://schemas.microsoft.com/office/drawing/2014/main" id="{00000000-0008-0000-0200-00001A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Ukmergės r. sav.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</xdr:row>
          <xdr:rowOff>66675</xdr:rowOff>
        </xdr:from>
        <xdr:to>
          <xdr:col>18</xdr:col>
          <xdr:colOff>533400</xdr:colOff>
          <xdr:row>4</xdr:row>
          <xdr:rowOff>85725</xdr:rowOff>
        </xdr:to>
        <xdr:sp macro="" textlink="">
          <xdr:nvSpPr>
            <xdr:cNvPr id="31771" name="Check Box 27" hidden="1">
              <a:extLst>
                <a:ext uri="{63B3BB69-23CF-44E3-9099-C40C66FF867C}">
                  <a14:compatExt spid="_x0000_s31771"/>
                </a:ext>
                <a:ext uri="{FF2B5EF4-FFF2-40B4-BE49-F238E27FC236}">
                  <a16:creationId xmlns:a16="http://schemas.microsoft.com/office/drawing/2014/main" id="{00000000-0008-0000-0200-00001B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Trakų r. sav.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</xdr:row>
          <xdr:rowOff>123825</xdr:rowOff>
        </xdr:from>
        <xdr:to>
          <xdr:col>18</xdr:col>
          <xdr:colOff>533400</xdr:colOff>
          <xdr:row>5</xdr:row>
          <xdr:rowOff>161925</xdr:rowOff>
        </xdr:to>
        <xdr:sp macro="" textlink="">
          <xdr:nvSpPr>
            <xdr:cNvPr id="31772" name="Check Box 28" hidden="1">
              <a:extLst>
                <a:ext uri="{63B3BB69-23CF-44E3-9099-C40C66FF867C}">
                  <a14:compatExt spid="_x0000_s31772"/>
                </a:ext>
                <a:ext uri="{FF2B5EF4-FFF2-40B4-BE49-F238E27FC236}">
                  <a16:creationId xmlns:a16="http://schemas.microsoft.com/office/drawing/2014/main" id="{00000000-0008-0000-0200-00001C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Raseinių r. sav.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571500</xdr:colOff>
          <xdr:row>3</xdr:row>
          <xdr:rowOff>66675</xdr:rowOff>
        </xdr:from>
        <xdr:to>
          <xdr:col>20</xdr:col>
          <xdr:colOff>457200</xdr:colOff>
          <xdr:row>4</xdr:row>
          <xdr:rowOff>66675</xdr:rowOff>
        </xdr:to>
        <xdr:sp macro="" textlink="">
          <xdr:nvSpPr>
            <xdr:cNvPr id="31773" name="Check Box 29" hidden="1">
              <a:extLst>
                <a:ext uri="{63B3BB69-23CF-44E3-9099-C40C66FF867C}">
                  <a14:compatExt spid="_x0000_s31773"/>
                </a:ext>
                <a:ext uri="{FF2B5EF4-FFF2-40B4-BE49-F238E27FC236}">
                  <a16:creationId xmlns:a16="http://schemas.microsoft.com/office/drawing/2014/main" id="{00000000-0008-0000-0200-00001D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Kaišiadorių r. sav.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6</xdr:row>
          <xdr:rowOff>9525</xdr:rowOff>
        </xdr:from>
        <xdr:to>
          <xdr:col>18</xdr:col>
          <xdr:colOff>495300</xdr:colOff>
          <xdr:row>7</xdr:row>
          <xdr:rowOff>57150</xdr:rowOff>
        </xdr:to>
        <xdr:sp macro="" textlink="">
          <xdr:nvSpPr>
            <xdr:cNvPr id="31774" name="Check Box 30" hidden="1">
              <a:extLst>
                <a:ext uri="{63B3BB69-23CF-44E3-9099-C40C66FF867C}">
                  <a14:compatExt spid="_x0000_s31774"/>
                </a:ext>
                <a:ext uri="{FF2B5EF4-FFF2-40B4-BE49-F238E27FC236}">
                  <a16:creationId xmlns:a16="http://schemas.microsoft.com/office/drawing/2014/main" id="{00000000-0008-0000-0200-00001E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Šalčininkų r. sav.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581025</xdr:colOff>
          <xdr:row>2</xdr:row>
          <xdr:rowOff>9525</xdr:rowOff>
        </xdr:from>
        <xdr:to>
          <xdr:col>20</xdr:col>
          <xdr:colOff>466725</xdr:colOff>
          <xdr:row>3</xdr:row>
          <xdr:rowOff>19050</xdr:rowOff>
        </xdr:to>
        <xdr:sp macro="" textlink="">
          <xdr:nvSpPr>
            <xdr:cNvPr id="31775" name="Check Box 31" hidden="1">
              <a:extLst>
                <a:ext uri="{63B3BB69-23CF-44E3-9099-C40C66FF867C}">
                  <a14:compatExt spid="_x0000_s31775"/>
                </a:ext>
                <a:ext uri="{FF2B5EF4-FFF2-40B4-BE49-F238E27FC236}">
                  <a16:creationId xmlns:a16="http://schemas.microsoft.com/office/drawing/2014/main" id="{00000000-0008-0000-0200-00001F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Telšių r. sav.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</xdr:row>
          <xdr:rowOff>19050</xdr:rowOff>
        </xdr:from>
        <xdr:to>
          <xdr:col>23</xdr:col>
          <xdr:colOff>542925</xdr:colOff>
          <xdr:row>3</xdr:row>
          <xdr:rowOff>38100</xdr:rowOff>
        </xdr:to>
        <xdr:sp macro="" textlink="">
          <xdr:nvSpPr>
            <xdr:cNvPr id="31776" name="Check Box 32" hidden="1">
              <a:extLst>
                <a:ext uri="{63B3BB69-23CF-44E3-9099-C40C66FF867C}">
                  <a14:compatExt spid="_x0000_s31776"/>
                </a:ext>
                <a:ext uri="{FF2B5EF4-FFF2-40B4-BE49-F238E27FC236}">
                  <a16:creationId xmlns:a16="http://schemas.microsoft.com/office/drawing/2014/main" id="{00000000-0008-0000-0200-000020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Plungės r. sav.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3</xdr:row>
          <xdr:rowOff>76200</xdr:rowOff>
        </xdr:from>
        <xdr:to>
          <xdr:col>23</xdr:col>
          <xdr:colOff>542925</xdr:colOff>
          <xdr:row>4</xdr:row>
          <xdr:rowOff>114300</xdr:rowOff>
        </xdr:to>
        <xdr:sp macro="" textlink="">
          <xdr:nvSpPr>
            <xdr:cNvPr id="31777" name="Check Box 33" hidden="1">
              <a:extLst>
                <a:ext uri="{63B3BB69-23CF-44E3-9099-C40C66FF867C}">
                  <a14:compatExt spid="_x0000_s31777"/>
                </a:ext>
                <a:ext uri="{FF2B5EF4-FFF2-40B4-BE49-F238E27FC236}">
                  <a16:creationId xmlns:a16="http://schemas.microsoft.com/office/drawing/2014/main" id="{00000000-0008-0000-0200-00002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Lietuvos respublika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4</xdr:row>
          <xdr:rowOff>152400</xdr:rowOff>
        </xdr:from>
        <xdr:to>
          <xdr:col>23</xdr:col>
          <xdr:colOff>504825</xdr:colOff>
          <xdr:row>6</xdr:row>
          <xdr:rowOff>9525</xdr:rowOff>
        </xdr:to>
        <xdr:sp macro="" textlink="">
          <xdr:nvSpPr>
            <xdr:cNvPr id="31778" name="Check Box 34" hidden="1">
              <a:extLst>
                <a:ext uri="{63B3BB69-23CF-44E3-9099-C40C66FF867C}">
                  <a14:compatExt spid="_x0000_s31778"/>
                </a:ext>
                <a:ext uri="{FF2B5EF4-FFF2-40B4-BE49-F238E27FC236}">
                  <a16:creationId xmlns:a16="http://schemas.microsoft.com/office/drawing/2014/main" id="{00000000-0008-0000-0200-00002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Telšių apskritis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</xdr:row>
          <xdr:rowOff>0</xdr:rowOff>
        </xdr:from>
        <xdr:to>
          <xdr:col>8</xdr:col>
          <xdr:colOff>28575</xdr:colOff>
          <xdr:row>6</xdr:row>
          <xdr:rowOff>76200</xdr:rowOff>
        </xdr:to>
        <xdr:sp macro="" textlink="">
          <xdr:nvSpPr>
            <xdr:cNvPr id="88065" name="Drop Down 1" hidden="1">
              <a:extLst>
                <a:ext uri="{63B3BB69-23CF-44E3-9099-C40C66FF867C}">
                  <a14:compatExt spid="_x0000_s88065"/>
                </a:ext>
                <a:ext uri="{FF2B5EF4-FFF2-40B4-BE49-F238E27FC236}">
                  <a16:creationId xmlns:a16="http://schemas.microsoft.com/office/drawing/2014/main" id="{00000000-0008-0000-0300-000001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13279</xdr:colOff>
      <xdr:row>10</xdr:row>
      <xdr:rowOff>110658</xdr:rowOff>
    </xdr:from>
    <xdr:to>
      <xdr:col>17</xdr:col>
      <xdr:colOff>318079</xdr:colOff>
      <xdr:row>34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61402</xdr:colOff>
      <xdr:row>1</xdr:row>
      <xdr:rowOff>48683</xdr:rowOff>
    </xdr:from>
    <xdr:to>
      <xdr:col>3</xdr:col>
      <xdr:colOff>487225</xdr:colOff>
      <xdr:row>3</xdr:row>
      <xdr:rowOff>82301</xdr:rowOff>
    </xdr:to>
    <xdr:sp macro="" textlink="">
      <xdr:nvSpPr>
        <xdr:cNvPr id="5" name="Rectangle: Rounded Corners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48092" y="244898"/>
          <a:ext cx="1643118" cy="414618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accent1"/>
          </a:solidFill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0"/>
            <a:t>VISUOMEN</a:t>
          </a:r>
          <a:r>
            <a:rPr lang="lt-LT" sz="1200" b="0"/>
            <a:t>ĖS</a:t>
          </a:r>
          <a:endParaRPr lang="en-US" sz="1200" b="0"/>
        </a:p>
      </xdr:txBody>
    </xdr:sp>
    <xdr:clientData/>
  </xdr:twoCellAnchor>
  <xdr:twoCellAnchor>
    <xdr:from>
      <xdr:col>3</xdr:col>
      <xdr:colOff>552194</xdr:colOff>
      <xdr:row>1</xdr:row>
      <xdr:rowOff>46778</xdr:rowOff>
    </xdr:from>
    <xdr:to>
      <xdr:col>6</xdr:col>
      <xdr:colOff>378615</xdr:colOff>
      <xdr:row>3</xdr:row>
      <xdr:rowOff>80396</xdr:rowOff>
    </xdr:to>
    <xdr:sp macro="" textlink="">
      <xdr:nvSpPr>
        <xdr:cNvPr id="6" name="Rectangle: Rounded Corners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957661" y="241511"/>
          <a:ext cx="1655221" cy="423085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accent1"/>
          </a:solidFill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lt-LT" sz="1200" b="0"/>
            <a:t>ŠVIETIMO</a:t>
          </a:r>
          <a:endParaRPr lang="en-US" sz="1100" b="0"/>
        </a:p>
      </xdr:txBody>
    </xdr:sp>
    <xdr:clientData/>
  </xdr:twoCellAnchor>
  <xdr:twoCellAnchor>
    <xdr:from>
      <xdr:col>2</xdr:col>
      <xdr:colOff>19050</xdr:colOff>
      <xdr:row>10</xdr:row>
      <xdr:rowOff>19050</xdr:rowOff>
    </xdr:from>
    <xdr:to>
      <xdr:col>9</xdr:col>
      <xdr:colOff>323850</xdr:colOff>
      <xdr:row>29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316733</xdr:colOff>
      <xdr:row>1</xdr:row>
      <xdr:rowOff>41063</xdr:rowOff>
    </xdr:from>
    <xdr:to>
      <xdr:col>12</xdr:col>
      <xdr:colOff>130628</xdr:colOff>
      <xdr:row>3</xdr:row>
      <xdr:rowOff>80396</xdr:rowOff>
    </xdr:to>
    <xdr:sp macro="" textlink="">
      <xdr:nvSpPr>
        <xdr:cNvPr id="8" name="Rectangle: Rounded Corners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5374508" y="241088"/>
          <a:ext cx="1642695" cy="420333"/>
        </a:xfrm>
        <a:prstGeom prst="roundRect">
          <a:avLst/>
        </a:prstGeom>
        <a:solidFill>
          <a:schemeClr val="accent5"/>
        </a:solidFill>
        <a:ln>
          <a:solidFill>
            <a:schemeClr val="accent1"/>
          </a:solidFill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lt-LT" sz="1400" b="1"/>
            <a:t>APLINKOS</a:t>
          </a:r>
          <a:endParaRPr lang="lt-LT" sz="1600" b="1"/>
        </a:p>
      </xdr:txBody>
    </xdr:sp>
    <xdr:clientData/>
  </xdr:twoCellAnchor>
  <xdr:twoCellAnchor>
    <xdr:from>
      <xdr:col>12</xdr:col>
      <xdr:colOff>193692</xdr:colOff>
      <xdr:row>1</xdr:row>
      <xdr:rowOff>41063</xdr:rowOff>
    </xdr:from>
    <xdr:to>
      <xdr:col>15</xdr:col>
      <xdr:colOff>3777</xdr:colOff>
      <xdr:row>3</xdr:row>
      <xdr:rowOff>80396</xdr:rowOff>
    </xdr:to>
    <xdr:sp macro="" textlink="">
      <xdr:nvSpPr>
        <xdr:cNvPr id="19" name="Rectangle: Rounded Corners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7085559" y="235796"/>
          <a:ext cx="1638885" cy="42880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accent1"/>
          </a:solidFill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lt-LT" sz="1200" b="0"/>
            <a:t>ŽEMĖLAPIS</a:t>
          </a:r>
          <a:endParaRPr lang="lt-LT" sz="1400" b="0"/>
        </a:p>
      </xdr:txBody>
    </xdr:sp>
    <xdr:clientData/>
  </xdr:twoCellAnchor>
  <xdr:twoCellAnchor>
    <xdr:from>
      <xdr:col>3</xdr:col>
      <xdr:colOff>518587</xdr:colOff>
      <xdr:row>7</xdr:row>
      <xdr:rowOff>179915</xdr:rowOff>
    </xdr:from>
    <xdr:to>
      <xdr:col>7</xdr:col>
      <xdr:colOff>486836</xdr:colOff>
      <xdr:row>11</xdr:row>
      <xdr:rowOff>137581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/>
      </xdr:nvSpPr>
      <xdr:spPr>
        <a:xfrm>
          <a:off x="1924477" y="1522940"/>
          <a:ext cx="2404744" cy="5539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lt-LT" sz="1400" b="1">
              <a:solidFill>
                <a:schemeClr val="tx2"/>
              </a:solidFill>
            </a:rPr>
            <a:t>PLUNGĖS R. SAV.</a:t>
          </a:r>
          <a:r>
            <a:rPr lang="lt-LT" sz="1400" b="1" baseline="0">
              <a:solidFill>
                <a:schemeClr val="tx2"/>
              </a:solidFill>
            </a:rPr>
            <a:t> DUOMENYS</a:t>
          </a:r>
          <a:endParaRPr lang="en-US" sz="1400" b="1">
            <a:solidFill>
              <a:schemeClr val="tx2"/>
            </a:solidFill>
          </a:endParaRPr>
        </a:p>
      </xdr:txBody>
    </xdr:sp>
    <xdr:clientData/>
  </xdr:twoCellAnchor>
  <xdr:twoCellAnchor>
    <xdr:from>
      <xdr:col>11</xdr:col>
      <xdr:colOff>275585</xdr:colOff>
      <xdr:row>6</xdr:row>
      <xdr:rowOff>176951</xdr:rowOff>
    </xdr:from>
    <xdr:to>
      <xdr:col>16</xdr:col>
      <xdr:colOff>197275</xdr:colOff>
      <xdr:row>12</xdr:row>
      <xdr:rowOff>25399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6557852" y="1345351"/>
          <a:ext cx="2969690" cy="8475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lt-LT" sz="1400" b="1">
              <a:solidFill>
                <a:schemeClr val="tx2"/>
              </a:solidFill>
            </a:rPr>
            <a:t>DUOMENŲ PALYGINIMAS SU 10</a:t>
          </a:r>
          <a:r>
            <a:rPr lang="lt-LT" sz="1400" b="1" baseline="0">
              <a:solidFill>
                <a:schemeClr val="tx2"/>
              </a:solidFill>
            </a:rPr>
            <a:t> PANAŠIAUSIŲ SAVIVALDYBIŲ</a:t>
          </a:r>
          <a:endParaRPr lang="en-US" sz="1400" b="1">
            <a:solidFill>
              <a:schemeClr val="tx2"/>
            </a:solidFill>
          </a:endParaRPr>
        </a:p>
      </xdr:txBody>
    </xdr:sp>
    <xdr:clientData/>
  </xdr:twoCellAnchor>
  <xdr:twoCellAnchor>
    <xdr:from>
      <xdr:col>6</xdr:col>
      <xdr:colOff>441679</xdr:colOff>
      <xdr:row>1</xdr:row>
      <xdr:rowOff>41063</xdr:rowOff>
    </xdr:from>
    <xdr:to>
      <xdr:col>9</xdr:col>
      <xdr:colOff>253669</xdr:colOff>
      <xdr:row>3</xdr:row>
      <xdr:rowOff>80396</xdr:rowOff>
    </xdr:to>
    <xdr:sp macro="" textlink="">
      <xdr:nvSpPr>
        <xdr:cNvPr id="23" name="Rectangle: Rounded Corners 2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3675946" y="235796"/>
          <a:ext cx="1640790" cy="42880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accent1"/>
          </a:solidFill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lt-LT" sz="1200" b="0"/>
            <a:t>EKONOMINIAI</a:t>
          </a:r>
          <a:endParaRPr lang="lt-LT" sz="1400" b="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</xdr:row>
          <xdr:rowOff>9525</xdr:rowOff>
        </xdr:from>
        <xdr:to>
          <xdr:col>17</xdr:col>
          <xdr:colOff>523875</xdr:colOff>
          <xdr:row>3</xdr:row>
          <xdr:rowOff>47625</xdr:rowOff>
        </xdr:to>
        <xdr:sp macro="" textlink="">
          <xdr:nvSpPr>
            <xdr:cNvPr id="88096" name="Check Box 32" hidden="1">
              <a:extLst>
                <a:ext uri="{63B3BB69-23CF-44E3-9099-C40C66FF867C}">
                  <a14:compatExt spid="_x0000_s88096"/>
                </a:ext>
                <a:ext uri="{FF2B5EF4-FFF2-40B4-BE49-F238E27FC236}">
                  <a16:creationId xmlns:a16="http://schemas.microsoft.com/office/drawing/2014/main" id="{00000000-0008-0000-0300-000020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Utenos r. sav.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</xdr:row>
          <xdr:rowOff>95250</xdr:rowOff>
        </xdr:from>
        <xdr:to>
          <xdr:col>17</xdr:col>
          <xdr:colOff>514350</xdr:colOff>
          <xdr:row>4</xdr:row>
          <xdr:rowOff>104775</xdr:rowOff>
        </xdr:to>
        <xdr:sp macro="" textlink="">
          <xdr:nvSpPr>
            <xdr:cNvPr id="88097" name="Check Box 33" hidden="1">
              <a:extLst>
                <a:ext uri="{63B3BB69-23CF-44E3-9099-C40C66FF867C}">
                  <a14:compatExt spid="_x0000_s88097"/>
                </a:ext>
                <a:ext uri="{FF2B5EF4-FFF2-40B4-BE49-F238E27FC236}">
                  <a16:creationId xmlns:a16="http://schemas.microsoft.com/office/drawing/2014/main" id="{00000000-0008-0000-0300-000021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Panevėžio r. sav.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</xdr:row>
          <xdr:rowOff>161925</xdr:rowOff>
        </xdr:from>
        <xdr:to>
          <xdr:col>17</xdr:col>
          <xdr:colOff>523875</xdr:colOff>
          <xdr:row>5</xdr:row>
          <xdr:rowOff>171450</xdr:rowOff>
        </xdr:to>
        <xdr:sp macro="" textlink="">
          <xdr:nvSpPr>
            <xdr:cNvPr id="88098" name="Check Box 34" hidden="1">
              <a:extLst>
                <a:ext uri="{63B3BB69-23CF-44E3-9099-C40C66FF867C}">
                  <a14:compatExt spid="_x0000_s88098"/>
                </a:ext>
                <a:ext uri="{FF2B5EF4-FFF2-40B4-BE49-F238E27FC236}">
                  <a16:creationId xmlns:a16="http://schemas.microsoft.com/office/drawing/2014/main" id="{00000000-0008-0000-0300-000022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Radviliškio r. sav.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</xdr:row>
          <xdr:rowOff>9525</xdr:rowOff>
        </xdr:from>
        <xdr:to>
          <xdr:col>17</xdr:col>
          <xdr:colOff>542925</xdr:colOff>
          <xdr:row>7</xdr:row>
          <xdr:rowOff>9525</xdr:rowOff>
        </xdr:to>
        <xdr:sp macro="" textlink="">
          <xdr:nvSpPr>
            <xdr:cNvPr id="88099" name="Check Box 35" hidden="1">
              <a:extLst>
                <a:ext uri="{63B3BB69-23CF-44E3-9099-C40C66FF867C}">
                  <a14:compatExt spid="_x0000_s88099"/>
                </a:ext>
                <a:ext uri="{FF2B5EF4-FFF2-40B4-BE49-F238E27FC236}">
                  <a16:creationId xmlns:a16="http://schemas.microsoft.com/office/drawing/2014/main" id="{00000000-0008-0000-0300-000023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Vilkaviškio r. sav.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</xdr:row>
          <xdr:rowOff>9525</xdr:rowOff>
        </xdr:from>
        <xdr:to>
          <xdr:col>19</xdr:col>
          <xdr:colOff>514350</xdr:colOff>
          <xdr:row>3</xdr:row>
          <xdr:rowOff>19050</xdr:rowOff>
        </xdr:to>
        <xdr:sp macro="" textlink="">
          <xdr:nvSpPr>
            <xdr:cNvPr id="88100" name="Check Box 36" hidden="1">
              <a:extLst>
                <a:ext uri="{63B3BB69-23CF-44E3-9099-C40C66FF867C}">
                  <a14:compatExt spid="_x0000_s88100"/>
                </a:ext>
                <a:ext uri="{FF2B5EF4-FFF2-40B4-BE49-F238E27FC236}">
                  <a16:creationId xmlns:a16="http://schemas.microsoft.com/office/drawing/2014/main" id="{00000000-0008-0000-0300-000024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Ukmergės r. sav.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</xdr:row>
          <xdr:rowOff>66675</xdr:rowOff>
        </xdr:from>
        <xdr:to>
          <xdr:col>19</xdr:col>
          <xdr:colOff>552450</xdr:colOff>
          <xdr:row>4</xdr:row>
          <xdr:rowOff>85725</xdr:rowOff>
        </xdr:to>
        <xdr:sp macro="" textlink="">
          <xdr:nvSpPr>
            <xdr:cNvPr id="88101" name="Check Box 37" hidden="1">
              <a:extLst>
                <a:ext uri="{63B3BB69-23CF-44E3-9099-C40C66FF867C}">
                  <a14:compatExt spid="_x0000_s88101"/>
                </a:ext>
                <a:ext uri="{FF2B5EF4-FFF2-40B4-BE49-F238E27FC236}">
                  <a16:creationId xmlns:a16="http://schemas.microsoft.com/office/drawing/2014/main" id="{00000000-0008-0000-0300-000025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Trakų r. sav.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</xdr:row>
          <xdr:rowOff>123825</xdr:rowOff>
        </xdr:from>
        <xdr:to>
          <xdr:col>19</xdr:col>
          <xdr:colOff>552450</xdr:colOff>
          <xdr:row>5</xdr:row>
          <xdr:rowOff>161925</xdr:rowOff>
        </xdr:to>
        <xdr:sp macro="" textlink="">
          <xdr:nvSpPr>
            <xdr:cNvPr id="88102" name="Check Box 38" hidden="1">
              <a:extLst>
                <a:ext uri="{63B3BB69-23CF-44E3-9099-C40C66FF867C}">
                  <a14:compatExt spid="_x0000_s88102"/>
                </a:ext>
                <a:ext uri="{FF2B5EF4-FFF2-40B4-BE49-F238E27FC236}">
                  <a16:creationId xmlns:a16="http://schemas.microsoft.com/office/drawing/2014/main" id="{00000000-0008-0000-0300-000026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Raseinių r. sav.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590550</xdr:colOff>
          <xdr:row>3</xdr:row>
          <xdr:rowOff>66675</xdr:rowOff>
        </xdr:from>
        <xdr:to>
          <xdr:col>21</xdr:col>
          <xdr:colOff>476250</xdr:colOff>
          <xdr:row>4</xdr:row>
          <xdr:rowOff>66675</xdr:rowOff>
        </xdr:to>
        <xdr:sp macro="" textlink="">
          <xdr:nvSpPr>
            <xdr:cNvPr id="88103" name="Check Box 39" hidden="1">
              <a:extLst>
                <a:ext uri="{63B3BB69-23CF-44E3-9099-C40C66FF867C}">
                  <a14:compatExt spid="_x0000_s88103"/>
                </a:ext>
                <a:ext uri="{FF2B5EF4-FFF2-40B4-BE49-F238E27FC236}">
                  <a16:creationId xmlns:a16="http://schemas.microsoft.com/office/drawing/2014/main" id="{00000000-0008-0000-0300-000027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Kaišiadorių r. sav.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</xdr:row>
          <xdr:rowOff>9525</xdr:rowOff>
        </xdr:from>
        <xdr:to>
          <xdr:col>19</xdr:col>
          <xdr:colOff>514350</xdr:colOff>
          <xdr:row>7</xdr:row>
          <xdr:rowOff>57150</xdr:rowOff>
        </xdr:to>
        <xdr:sp macro="" textlink="">
          <xdr:nvSpPr>
            <xdr:cNvPr id="88104" name="Check Box 40" hidden="1">
              <a:extLst>
                <a:ext uri="{63B3BB69-23CF-44E3-9099-C40C66FF867C}">
                  <a14:compatExt spid="_x0000_s88104"/>
                </a:ext>
                <a:ext uri="{FF2B5EF4-FFF2-40B4-BE49-F238E27FC236}">
                  <a16:creationId xmlns:a16="http://schemas.microsoft.com/office/drawing/2014/main" id="{00000000-0008-0000-0300-000028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Šalčininkų r. sav.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600075</xdr:colOff>
          <xdr:row>2</xdr:row>
          <xdr:rowOff>9525</xdr:rowOff>
        </xdr:from>
        <xdr:to>
          <xdr:col>21</xdr:col>
          <xdr:colOff>485775</xdr:colOff>
          <xdr:row>3</xdr:row>
          <xdr:rowOff>19050</xdr:rowOff>
        </xdr:to>
        <xdr:sp macro="" textlink="">
          <xdr:nvSpPr>
            <xdr:cNvPr id="88105" name="Check Box 41" hidden="1">
              <a:extLst>
                <a:ext uri="{63B3BB69-23CF-44E3-9099-C40C66FF867C}">
                  <a14:compatExt spid="_x0000_s88105"/>
                </a:ext>
                <a:ext uri="{FF2B5EF4-FFF2-40B4-BE49-F238E27FC236}">
                  <a16:creationId xmlns:a16="http://schemas.microsoft.com/office/drawing/2014/main" id="{00000000-0008-0000-0300-000029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Telšių r. sav.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48900</xdr:colOff>
      <xdr:row>1</xdr:row>
      <xdr:rowOff>41910</xdr:rowOff>
    </xdr:from>
    <xdr:to>
      <xdr:col>3</xdr:col>
      <xdr:colOff>480438</xdr:colOff>
      <xdr:row>3</xdr:row>
      <xdr:rowOff>75528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43633" y="236643"/>
          <a:ext cx="1650738" cy="423085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accent1"/>
          </a:solidFill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0"/>
            <a:t>VISUOMEN</a:t>
          </a:r>
          <a:r>
            <a:rPr lang="lt-LT" sz="1200" b="0"/>
            <a:t>ĖS</a:t>
          </a:r>
          <a:endParaRPr lang="en-US" sz="1200" b="0"/>
        </a:p>
      </xdr:txBody>
    </xdr:sp>
    <xdr:clientData/>
  </xdr:twoCellAnchor>
  <xdr:twoCellAnchor>
    <xdr:from>
      <xdr:col>3</xdr:col>
      <xdr:colOff>545495</xdr:colOff>
      <xdr:row>1</xdr:row>
      <xdr:rowOff>41910</xdr:rowOff>
    </xdr:from>
    <xdr:to>
      <xdr:col>6</xdr:col>
      <xdr:colOff>360486</xdr:colOff>
      <xdr:row>3</xdr:row>
      <xdr:rowOff>77433</xdr:rowOff>
    </xdr:to>
    <xdr:sp macro="" textlink="">
      <xdr:nvSpPr>
        <xdr:cNvPr id="3" name="Rectangle: Rounded Corner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959428" y="236643"/>
          <a:ext cx="1643791" cy="42499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accent1"/>
          </a:solidFill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lt-LT" sz="1200" b="0"/>
            <a:t>ŠVIETIMO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12</xdr:col>
      <xdr:colOff>164683</xdr:colOff>
      <xdr:row>1</xdr:row>
      <xdr:rowOff>41910</xdr:rowOff>
    </xdr:from>
    <xdr:to>
      <xdr:col>14</xdr:col>
      <xdr:colOff>961750</xdr:colOff>
      <xdr:row>3</xdr:row>
      <xdr:rowOff>79338</xdr:rowOff>
    </xdr:to>
    <xdr:sp macro="" textlink="">
      <xdr:nvSpPr>
        <xdr:cNvPr id="21" name="Rectangle: Rounded Corners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7259750" y="236643"/>
          <a:ext cx="1677600" cy="409962"/>
        </a:xfrm>
        <a:prstGeom prst="roundRect">
          <a:avLst/>
        </a:prstGeom>
        <a:solidFill>
          <a:schemeClr val="accent5"/>
        </a:solidFill>
        <a:ln>
          <a:solidFill>
            <a:schemeClr val="accent1"/>
          </a:solidFill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lt-LT" sz="1400" b="1"/>
            <a:t>ŽEMĖLAPIS</a:t>
          </a:r>
        </a:p>
      </xdr:txBody>
    </xdr:sp>
    <xdr:clientData/>
  </xdr:twoCellAnchor>
  <xdr:twoCellAnchor>
    <xdr:from>
      <xdr:col>9</xdr:col>
      <xdr:colOff>290351</xdr:colOff>
      <xdr:row>1</xdr:row>
      <xdr:rowOff>41910</xdr:rowOff>
    </xdr:from>
    <xdr:to>
      <xdr:col>12</xdr:col>
      <xdr:colOff>101532</xdr:colOff>
      <xdr:row>3</xdr:row>
      <xdr:rowOff>79338</xdr:rowOff>
    </xdr:to>
    <xdr:sp macro="" textlink="">
      <xdr:nvSpPr>
        <xdr:cNvPr id="22" name="Rectangle: Rounded Corners 2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5361884" y="236643"/>
          <a:ext cx="1639981" cy="426895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accent1"/>
          </a:solidFill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lt-LT" sz="1200" b="0"/>
            <a:t>APLINKOS</a:t>
          </a:r>
        </a:p>
        <a:p>
          <a:pPr algn="ctr"/>
          <a:endParaRPr lang="en-US" sz="1100" b="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</xdr:row>
          <xdr:rowOff>0</xdr:rowOff>
        </xdr:from>
        <xdr:to>
          <xdr:col>8</xdr:col>
          <xdr:colOff>304800</xdr:colOff>
          <xdr:row>6</xdr:row>
          <xdr:rowOff>19050</xdr:rowOff>
        </xdr:to>
        <xdr:sp macro="" textlink="">
          <xdr:nvSpPr>
            <xdr:cNvPr id="62477" name="Drop Down 13" hidden="1">
              <a:extLst>
                <a:ext uri="{63B3BB69-23CF-44E3-9099-C40C66FF867C}">
                  <a14:compatExt spid="_x0000_s62477"/>
                </a:ext>
                <a:ext uri="{FF2B5EF4-FFF2-40B4-BE49-F238E27FC236}">
                  <a16:creationId xmlns:a16="http://schemas.microsoft.com/office/drawing/2014/main" id="{00000000-0008-0000-0400-00000D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10586</xdr:colOff>
      <xdr:row>6</xdr:row>
      <xdr:rowOff>190499</xdr:rowOff>
    </xdr:from>
    <xdr:to>
      <xdr:col>12</xdr:col>
      <xdr:colOff>433917</xdr:colOff>
      <xdr:row>37</xdr:row>
      <xdr:rowOff>84666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4" name="Chart 23">
              <a:extLst>
                <a:ext uri="{FF2B5EF4-FFF2-40B4-BE49-F238E27FC236}">
                  <a16:creationId xmlns:a16="http://schemas.microsoft.com/office/drawing/2014/main" id="{00000000-0008-0000-0400-000018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0611" y="1362074"/>
              <a:ext cx="7128931" cy="580919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285750</xdr:colOff>
      <xdr:row>36</xdr:row>
      <xdr:rowOff>10583</xdr:rowOff>
    </xdr:from>
    <xdr:to>
      <xdr:col>12</xdr:col>
      <xdr:colOff>497415</xdr:colOff>
      <xdr:row>37</xdr:row>
      <xdr:rowOff>52917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6011333" y="6900333"/>
          <a:ext cx="1439332" cy="2328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421733</xdr:colOff>
      <xdr:row>1</xdr:row>
      <xdr:rowOff>41910</xdr:rowOff>
    </xdr:from>
    <xdr:to>
      <xdr:col>9</xdr:col>
      <xdr:colOff>229104</xdr:colOff>
      <xdr:row>3</xdr:row>
      <xdr:rowOff>79338</xdr:rowOff>
    </xdr:to>
    <xdr:sp macro="" textlink="">
      <xdr:nvSpPr>
        <xdr:cNvPr id="10" name="Rectangle: Rounded Corners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3664466" y="236643"/>
          <a:ext cx="1636171" cy="426895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accent1"/>
          </a:solidFill>
        </a:ln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lt-LT" sz="1200" b="0"/>
            <a:t>EKONOMINIAI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13" Type="http://schemas.openxmlformats.org/officeDocument/2006/relationships/ctrlProp" Target="../ctrlProps/ctrlProp25.xml"/><Relationship Id="rId3" Type="http://schemas.openxmlformats.org/officeDocument/2006/relationships/ctrlProp" Target="../ctrlProps/ctrlProp15.xml"/><Relationship Id="rId7" Type="http://schemas.openxmlformats.org/officeDocument/2006/relationships/ctrlProp" Target="../ctrlProps/ctrlProp19.xml"/><Relationship Id="rId12" Type="http://schemas.openxmlformats.org/officeDocument/2006/relationships/ctrlProp" Target="../ctrlProps/ctrlProp24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18.xml"/><Relationship Id="rId11" Type="http://schemas.openxmlformats.org/officeDocument/2006/relationships/ctrlProp" Target="../ctrlProps/ctrlProp23.xml"/><Relationship Id="rId5" Type="http://schemas.openxmlformats.org/officeDocument/2006/relationships/ctrlProp" Target="../ctrlProps/ctrlProp17.xml"/><Relationship Id="rId15" Type="http://schemas.openxmlformats.org/officeDocument/2006/relationships/ctrlProp" Target="../ctrlProps/ctrlProp27.xml"/><Relationship Id="rId10" Type="http://schemas.openxmlformats.org/officeDocument/2006/relationships/ctrlProp" Target="../ctrlProps/ctrlProp22.xml"/><Relationship Id="rId4" Type="http://schemas.openxmlformats.org/officeDocument/2006/relationships/ctrlProp" Target="../ctrlProps/ctrlProp16.xml"/><Relationship Id="rId9" Type="http://schemas.openxmlformats.org/officeDocument/2006/relationships/ctrlProp" Target="../ctrlProps/ctrlProp21.xml"/><Relationship Id="rId14" Type="http://schemas.openxmlformats.org/officeDocument/2006/relationships/ctrlProp" Target="../ctrlProps/ctrlProp2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2.xml"/><Relationship Id="rId13" Type="http://schemas.openxmlformats.org/officeDocument/2006/relationships/ctrlProp" Target="../ctrlProps/ctrlProp37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1.xml"/><Relationship Id="rId12" Type="http://schemas.openxmlformats.org/officeDocument/2006/relationships/ctrlProp" Target="../ctrlProps/ctrlProp36.xml"/><Relationship Id="rId17" Type="http://schemas.openxmlformats.org/officeDocument/2006/relationships/ctrlProp" Target="../ctrlProps/ctrlProp41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4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0.xml"/><Relationship Id="rId11" Type="http://schemas.openxmlformats.org/officeDocument/2006/relationships/ctrlProp" Target="../ctrlProps/ctrlProp35.xml"/><Relationship Id="rId5" Type="http://schemas.openxmlformats.org/officeDocument/2006/relationships/ctrlProp" Target="../ctrlProps/ctrlProp29.xml"/><Relationship Id="rId15" Type="http://schemas.openxmlformats.org/officeDocument/2006/relationships/ctrlProp" Target="../ctrlProps/ctrlProp39.xml"/><Relationship Id="rId10" Type="http://schemas.openxmlformats.org/officeDocument/2006/relationships/ctrlProp" Target="../ctrlProps/ctrlProp34.xml"/><Relationship Id="rId4" Type="http://schemas.openxmlformats.org/officeDocument/2006/relationships/ctrlProp" Target="../ctrlProps/ctrlProp28.xml"/><Relationship Id="rId9" Type="http://schemas.openxmlformats.org/officeDocument/2006/relationships/ctrlProp" Target="../ctrlProps/ctrlProp33.xml"/><Relationship Id="rId14" Type="http://schemas.openxmlformats.org/officeDocument/2006/relationships/ctrlProp" Target="../ctrlProps/ctrlProp38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6.xml"/><Relationship Id="rId13" Type="http://schemas.openxmlformats.org/officeDocument/2006/relationships/ctrlProp" Target="../ctrlProps/ctrlProp51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45.xml"/><Relationship Id="rId12" Type="http://schemas.openxmlformats.org/officeDocument/2006/relationships/ctrlProp" Target="../ctrlProps/ctrlProp50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4.xml"/><Relationship Id="rId11" Type="http://schemas.openxmlformats.org/officeDocument/2006/relationships/ctrlProp" Target="../ctrlProps/ctrlProp49.xml"/><Relationship Id="rId5" Type="http://schemas.openxmlformats.org/officeDocument/2006/relationships/ctrlProp" Target="../ctrlProps/ctrlProp43.xml"/><Relationship Id="rId10" Type="http://schemas.openxmlformats.org/officeDocument/2006/relationships/ctrlProp" Target="../ctrlProps/ctrlProp48.xml"/><Relationship Id="rId4" Type="http://schemas.openxmlformats.org/officeDocument/2006/relationships/ctrlProp" Target="../ctrlProps/ctrlProp42.xml"/><Relationship Id="rId9" Type="http://schemas.openxmlformats.org/officeDocument/2006/relationships/ctrlProp" Target="../ctrlProps/ctrlProp47.xml"/><Relationship Id="rId14" Type="http://schemas.openxmlformats.org/officeDocument/2006/relationships/ctrlProp" Target="../ctrlProps/ctrlProp5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53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F05DE-DDDE-4658-901C-0A525C768F4E}">
  <sheetPr codeName="Sheet23"/>
  <dimension ref="A1:Z83"/>
  <sheetViews>
    <sheetView showGridLines="0" showRowColHeaders="0" tabSelected="1" topLeftCell="A4" zoomScale="85" zoomScaleNormal="85" workbookViewId="0"/>
  </sheetViews>
  <sheetFormatPr defaultRowHeight="15"/>
  <cols>
    <col min="1" max="1" width="2.85546875" style="4" customWidth="1"/>
    <col min="2" max="2" width="9.140625" style="4"/>
    <col min="10" max="10" width="11" bestFit="1" customWidth="1"/>
    <col min="11" max="11" width="9.140625" customWidth="1"/>
    <col min="15" max="15" width="10.140625" customWidth="1"/>
  </cols>
  <sheetData>
    <row r="1" spans="2:26" s="4" customFormat="1" ht="15" customHeight="1" thickBot="1">
      <c r="I1" s="10"/>
      <c r="K1" s="118"/>
      <c r="M1" s="10"/>
      <c r="P1" s="23"/>
    </row>
    <row r="2" spans="2:26" s="4" customFormat="1">
      <c r="B2" s="17"/>
      <c r="C2" s="18"/>
      <c r="D2" s="18"/>
      <c r="E2" s="18"/>
      <c r="F2" s="18"/>
      <c r="G2" s="18"/>
      <c r="H2" s="18"/>
      <c r="I2" s="18"/>
      <c r="J2" s="18"/>
      <c r="L2" s="85"/>
      <c r="M2" s="18"/>
      <c r="N2" s="85"/>
      <c r="O2" s="18"/>
      <c r="P2" s="61" t="s">
        <v>109</v>
      </c>
      <c r="Q2" s="18"/>
      <c r="R2" s="18"/>
      <c r="S2" s="18"/>
      <c r="T2" s="18"/>
      <c r="U2" s="18"/>
      <c r="V2" s="18"/>
      <c r="W2" s="85" t="s">
        <v>277</v>
      </c>
      <c r="X2" s="18"/>
      <c r="Y2" s="18"/>
      <c r="Z2" s="19"/>
    </row>
    <row r="3" spans="2:26" s="4" customFormat="1">
      <c r="B3" s="2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21"/>
    </row>
    <row r="4" spans="2:26" s="4" customFormat="1">
      <c r="B4" s="2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21"/>
    </row>
    <row r="5" spans="2:26">
      <c r="B5" s="20"/>
      <c r="C5" s="61" t="s">
        <v>48</v>
      </c>
      <c r="D5" s="10"/>
      <c r="E5" s="10"/>
      <c r="F5" s="10"/>
      <c r="G5" s="10"/>
      <c r="H5" s="10"/>
      <c r="I5" s="10"/>
      <c r="J5" s="10"/>
      <c r="K5" s="10"/>
      <c r="L5" s="10"/>
      <c r="M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21"/>
    </row>
    <row r="6" spans="2:26">
      <c r="B6" s="20"/>
      <c r="C6" s="61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21"/>
    </row>
    <row r="7" spans="2:26">
      <c r="B7" s="2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21"/>
    </row>
    <row r="8" spans="2:26">
      <c r="B8" s="2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61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21"/>
    </row>
    <row r="9" spans="2:26">
      <c r="B9" s="2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 t="str">
        <f>IF(N9,P24,"")</f>
        <v/>
      </c>
      <c r="Q9" s="10" t="str">
        <f t="shared" ref="Q9:Y9" si="0">IF($N9,INDEX(Q$19:Q$142,MATCH($B$20,$N$19:$N$142)+$O9),"")</f>
        <v/>
      </c>
      <c r="R9" s="10" t="str">
        <f t="shared" si="0"/>
        <v/>
      </c>
      <c r="S9" s="10" t="str">
        <f t="shared" si="0"/>
        <v/>
      </c>
      <c r="T9" s="10" t="str">
        <f t="shared" si="0"/>
        <v/>
      </c>
      <c r="U9" s="10" t="str">
        <f t="shared" si="0"/>
        <v/>
      </c>
      <c r="V9" s="10" t="str">
        <f t="shared" si="0"/>
        <v/>
      </c>
      <c r="W9" s="10" t="str">
        <f t="shared" si="0"/>
        <v/>
      </c>
      <c r="X9" s="10" t="str">
        <f t="shared" si="0"/>
        <v/>
      </c>
      <c r="Y9" s="10" t="str">
        <f t="shared" si="0"/>
        <v/>
      </c>
      <c r="Z9" s="21" t="str">
        <f>IF($N9,INDEX(Z$19:Z$142,MATCH($B$20,$N$19:$N$142)+$O9),"")</f>
        <v/>
      </c>
    </row>
    <row r="10" spans="2:26">
      <c r="B10" s="2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21"/>
    </row>
    <row r="11" spans="2:26">
      <c r="B11" s="2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21"/>
    </row>
    <row r="12" spans="2:26">
      <c r="B12" s="2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21"/>
    </row>
    <row r="13" spans="2:26">
      <c r="B13" s="2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21"/>
    </row>
    <row r="14" spans="2:26">
      <c r="B14" s="2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21"/>
    </row>
    <row r="15" spans="2:26">
      <c r="B15" s="2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21"/>
    </row>
    <row r="16" spans="2:26">
      <c r="B16" s="2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21"/>
    </row>
    <row r="17" spans="2:26">
      <c r="B17" s="2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21"/>
    </row>
    <row r="18" spans="2:26">
      <c r="B18" s="2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21"/>
    </row>
    <row r="19" spans="2:26">
      <c r="B19" s="2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21"/>
    </row>
    <row r="20" spans="2:26">
      <c r="B20" s="2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21"/>
    </row>
    <row r="21" spans="2:26">
      <c r="B21" s="2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21"/>
    </row>
    <row r="22" spans="2:26">
      <c r="B22" s="2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21"/>
    </row>
    <row r="23" spans="2:26">
      <c r="B23" s="2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21"/>
    </row>
    <row r="24" spans="2:26">
      <c r="B24" s="2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21"/>
    </row>
    <row r="25" spans="2:26">
      <c r="B25" s="2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21"/>
    </row>
    <row r="26" spans="2:26">
      <c r="B26" s="2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21"/>
    </row>
    <row r="27" spans="2:26">
      <c r="B27" s="2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21"/>
    </row>
    <row r="28" spans="2:26">
      <c r="B28" s="2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21"/>
    </row>
    <row r="29" spans="2:26">
      <c r="B29" s="2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21"/>
    </row>
    <row r="30" spans="2:26">
      <c r="B30" s="2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21"/>
    </row>
    <row r="31" spans="2:26">
      <c r="B31" s="2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21"/>
    </row>
    <row r="32" spans="2:26">
      <c r="B32" s="2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21"/>
    </row>
    <row r="33" spans="2:26">
      <c r="B33" s="2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21"/>
    </row>
    <row r="34" spans="2:26">
      <c r="B34" s="2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21"/>
    </row>
    <row r="35" spans="2:26" ht="15.75" thickBot="1">
      <c r="B35" s="22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4"/>
    </row>
    <row r="36" spans="2:26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2:26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2:26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2:26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2:26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2:26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pans="2:26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2:26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2:26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2:26">
      <c r="B45" s="10"/>
      <c r="C45" s="10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</row>
    <row r="46" spans="2:26">
      <c r="B46" s="10"/>
      <c r="C46" s="10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</row>
    <row r="47" spans="2:26">
      <c r="B47" s="10"/>
      <c r="C47" s="10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</row>
    <row r="48" spans="2:26">
      <c r="B48" s="10"/>
      <c r="C48" s="10"/>
      <c r="D48" s="88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W48" s="4"/>
    </row>
    <row r="49" spans="2:23">
      <c r="B49" s="10"/>
      <c r="C49" s="10"/>
      <c r="D49" s="88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W49" s="4"/>
    </row>
    <row r="50" spans="2:23">
      <c r="B50" s="10"/>
      <c r="C50" s="10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88"/>
      <c r="S50" s="16"/>
      <c r="T50" s="16"/>
      <c r="W50" s="4"/>
    </row>
    <row r="51" spans="2:23">
      <c r="B51" s="10"/>
      <c r="C51" s="10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W51" s="4"/>
    </row>
    <row r="52" spans="2:23">
      <c r="B52" s="10"/>
      <c r="C52" s="10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W52" s="4"/>
    </row>
    <row r="53" spans="2:23">
      <c r="B53" s="10"/>
      <c r="C53" s="10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W53" s="4"/>
    </row>
    <row r="54" spans="2:23">
      <c r="B54" s="10"/>
      <c r="C54" s="10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W54" s="4"/>
    </row>
    <row r="55" spans="2:23">
      <c r="B55" s="10"/>
      <c r="C55" s="10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W55" s="4"/>
    </row>
    <row r="56" spans="2:23">
      <c r="B56" s="10"/>
      <c r="C56" s="10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</row>
    <row r="57" spans="2:23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</row>
    <row r="58" spans="2:23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spans="2:23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2:23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2:23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2:23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2:23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 spans="2:23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2:13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2:13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2:13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2:13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2:13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5" spans="2:13">
      <c r="D75" s="89"/>
      <c r="E75" s="89"/>
      <c r="F75" s="89"/>
    </row>
    <row r="76" spans="2:13">
      <c r="D76" s="89"/>
      <c r="E76" s="89"/>
      <c r="F76" s="89"/>
    </row>
    <row r="77" spans="2:13">
      <c r="D77" s="110"/>
      <c r="E77" s="110"/>
      <c r="F77" s="110"/>
    </row>
    <row r="78" spans="2:13">
      <c r="D78" s="89"/>
      <c r="E78" s="89"/>
      <c r="F78" s="89"/>
    </row>
    <row r="79" spans="2:13">
      <c r="D79" s="4"/>
    </row>
    <row r="80" spans="2:13">
      <c r="D80" s="4"/>
    </row>
    <row r="81" spans="4:4">
      <c r="D81" s="4"/>
    </row>
    <row r="82" spans="4:4">
      <c r="D82" s="4"/>
    </row>
    <row r="83" spans="4:4">
      <c r="D83" s="4"/>
    </row>
  </sheetData>
  <sheetProtection sheet="1" scenarios="1" selectLockedCells="1" selectUnlockedCells="1"/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7" r:id="rId4" name="Drop Down 1">
              <controlPr defaultSize="0" autoLine="0" autoPict="0">
                <anchor moveWithCells="1">
                  <from>
                    <xdr:col>2</xdr:col>
                    <xdr:colOff>9525</xdr:colOff>
                    <xdr:row>5</xdr:row>
                    <xdr:rowOff>0</xdr:rowOff>
                  </from>
                  <to>
                    <xdr:col>8</xdr:col>
                    <xdr:colOff>76200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2" r:id="rId5" name="Check Box 6">
              <controlPr defaultSize="0" autoFill="0" autoLine="0" autoPict="0">
                <anchor moveWithCells="1">
                  <from>
                    <xdr:col>14</xdr:col>
                    <xdr:colOff>657225</xdr:colOff>
                    <xdr:row>2</xdr:row>
                    <xdr:rowOff>19050</xdr:rowOff>
                  </from>
                  <to>
                    <xdr:col>16</xdr:col>
                    <xdr:colOff>495300</xdr:colOff>
                    <xdr:row>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3" r:id="rId6" name="Check Box 7">
              <controlPr defaultSize="0" autoFill="0" autoLine="0" autoPict="0">
                <anchor moveWithCells="1">
                  <from>
                    <xdr:col>14</xdr:col>
                    <xdr:colOff>657225</xdr:colOff>
                    <xdr:row>3</xdr:row>
                    <xdr:rowOff>104775</xdr:rowOff>
                  </from>
                  <to>
                    <xdr:col>16</xdr:col>
                    <xdr:colOff>485775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4" r:id="rId7" name="Check Box 8">
              <controlPr defaultSize="0" autoFill="0" autoLine="0" autoPict="0">
                <anchor moveWithCells="1">
                  <from>
                    <xdr:col>14</xdr:col>
                    <xdr:colOff>657225</xdr:colOff>
                    <xdr:row>4</xdr:row>
                    <xdr:rowOff>171450</xdr:rowOff>
                  </from>
                  <to>
                    <xdr:col>16</xdr:col>
                    <xdr:colOff>495300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5" r:id="rId8" name="Check Box 9">
              <controlPr defaultSize="0" autoFill="0" autoLine="0" autoPict="0">
                <anchor moveWithCells="1">
                  <from>
                    <xdr:col>14</xdr:col>
                    <xdr:colOff>657225</xdr:colOff>
                    <xdr:row>6</xdr:row>
                    <xdr:rowOff>19050</xdr:rowOff>
                  </from>
                  <to>
                    <xdr:col>16</xdr:col>
                    <xdr:colOff>514350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6" r:id="rId9" name="Check Box 10">
              <controlPr defaultSize="0" autoFill="0" autoLine="0" autoPict="0">
                <anchor moveWithCells="1">
                  <from>
                    <xdr:col>16</xdr:col>
                    <xdr:colOff>600075</xdr:colOff>
                    <xdr:row>2</xdr:row>
                    <xdr:rowOff>19050</xdr:rowOff>
                  </from>
                  <to>
                    <xdr:col>18</xdr:col>
                    <xdr:colOff>485775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7" r:id="rId10" name="Check Box 11">
              <controlPr defaultSize="0" autoFill="0" autoLine="0" autoPict="0">
                <anchor moveWithCells="1">
                  <from>
                    <xdr:col>16</xdr:col>
                    <xdr:colOff>600075</xdr:colOff>
                    <xdr:row>3</xdr:row>
                    <xdr:rowOff>76200</xdr:rowOff>
                  </from>
                  <to>
                    <xdr:col>18</xdr:col>
                    <xdr:colOff>523875</xdr:colOff>
                    <xdr:row>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8" r:id="rId11" name="Check Box 12">
              <controlPr defaultSize="0" autoFill="0" autoLine="0" autoPict="0">
                <anchor moveWithCells="1">
                  <from>
                    <xdr:col>16</xdr:col>
                    <xdr:colOff>600075</xdr:colOff>
                    <xdr:row>4</xdr:row>
                    <xdr:rowOff>133350</xdr:rowOff>
                  </from>
                  <to>
                    <xdr:col>18</xdr:col>
                    <xdr:colOff>523875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9" r:id="rId12" name="Check Box 13">
              <controlPr defaultSize="0" autoFill="0" autoLine="0" autoPict="0">
                <anchor moveWithCells="1">
                  <from>
                    <xdr:col>18</xdr:col>
                    <xdr:colOff>561975</xdr:colOff>
                    <xdr:row>3</xdr:row>
                    <xdr:rowOff>76200</xdr:rowOff>
                  </from>
                  <to>
                    <xdr:col>20</xdr:col>
                    <xdr:colOff>447675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0" r:id="rId13" name="Check Box 14">
              <controlPr defaultSize="0" autoFill="0" autoLine="0" autoPict="0">
                <anchor moveWithCells="1">
                  <from>
                    <xdr:col>16</xdr:col>
                    <xdr:colOff>600075</xdr:colOff>
                    <xdr:row>6</xdr:row>
                    <xdr:rowOff>19050</xdr:rowOff>
                  </from>
                  <to>
                    <xdr:col>18</xdr:col>
                    <xdr:colOff>485775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1" r:id="rId14" name="Check Box 15">
              <controlPr defaultSize="0" autoFill="0" autoLine="0" autoPict="0">
                <anchor moveWithCells="1">
                  <from>
                    <xdr:col>18</xdr:col>
                    <xdr:colOff>571500</xdr:colOff>
                    <xdr:row>2</xdr:row>
                    <xdr:rowOff>19050</xdr:rowOff>
                  </from>
                  <to>
                    <xdr:col>20</xdr:col>
                    <xdr:colOff>457200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2" r:id="rId15" name="Check Box 16">
              <controlPr defaultSize="0" autoFill="0" autoLine="0" autoPict="0">
                <anchor moveWithCells="1">
                  <from>
                    <xdr:col>21</xdr:col>
                    <xdr:colOff>609600</xdr:colOff>
                    <xdr:row>2</xdr:row>
                    <xdr:rowOff>28575</xdr:rowOff>
                  </from>
                  <to>
                    <xdr:col>23</xdr:col>
                    <xdr:colOff>533400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3" r:id="rId16" name="Check Box 17">
              <controlPr defaultSize="0" autoFill="0" autoLine="0" autoPict="0">
                <anchor moveWithCells="1">
                  <from>
                    <xdr:col>21</xdr:col>
                    <xdr:colOff>609600</xdr:colOff>
                    <xdr:row>3</xdr:row>
                    <xdr:rowOff>85725</xdr:rowOff>
                  </from>
                  <to>
                    <xdr:col>23</xdr:col>
                    <xdr:colOff>533400</xdr:colOff>
                    <xdr:row>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4" r:id="rId17" name="Check Box 18">
              <controlPr defaultSize="0" autoFill="0" autoLine="0" autoPict="0">
                <anchor moveWithCells="1">
                  <from>
                    <xdr:col>21</xdr:col>
                    <xdr:colOff>609600</xdr:colOff>
                    <xdr:row>4</xdr:row>
                    <xdr:rowOff>161925</xdr:rowOff>
                  </from>
                  <to>
                    <xdr:col>23</xdr:col>
                    <xdr:colOff>495300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58D79-1E78-49BA-80F2-B19FFB6A3EBD}">
  <sheetPr>
    <tabColor theme="0" tint="-0.499984740745262"/>
  </sheetPr>
  <dimension ref="A1:AW64"/>
  <sheetViews>
    <sheetView topLeftCell="AG18" workbookViewId="0">
      <selection activeCell="AU12" sqref="AU12"/>
    </sheetView>
  </sheetViews>
  <sheetFormatPr defaultRowHeight="15"/>
  <cols>
    <col min="5" max="5" width="9.140625" style="120"/>
    <col min="10" max="10" width="17" style="120" customWidth="1"/>
    <col min="12" max="12" width="9.140625" style="120"/>
    <col min="13" max="19" width="17" style="120" customWidth="1"/>
    <col min="25" max="30" width="9.140625" style="120"/>
    <col min="35" max="35" width="9.140625" style="120"/>
    <col min="37" max="38" width="9.140625" style="120"/>
    <col min="42" max="45" width="9.140625" style="120"/>
    <col min="47" max="47" width="62.5703125" customWidth="1"/>
    <col min="48" max="48" width="18.42578125" customWidth="1"/>
  </cols>
  <sheetData>
    <row r="1" spans="1:48">
      <c r="A1" s="89"/>
      <c r="B1" s="4" t="s">
        <v>118</v>
      </c>
      <c r="C1" s="4"/>
      <c r="D1" s="4"/>
      <c r="F1" s="4"/>
      <c r="G1" s="4"/>
      <c r="H1" s="4"/>
      <c r="I1" s="4"/>
      <c r="K1" s="120"/>
      <c r="T1" s="4"/>
      <c r="U1" s="4"/>
      <c r="V1" s="4"/>
      <c r="W1" s="4"/>
      <c r="X1" s="4"/>
      <c r="AE1" s="120"/>
      <c r="AF1" s="120"/>
      <c r="AG1" s="120"/>
      <c r="AH1" s="120"/>
      <c r="AJ1" s="120"/>
      <c r="AM1" s="4"/>
      <c r="AN1" s="4"/>
      <c r="AO1" s="4"/>
      <c r="AT1" s="120"/>
      <c r="AU1" s="4"/>
      <c r="AV1" s="4"/>
    </row>
    <row r="2" spans="1:48">
      <c r="A2" s="89"/>
      <c r="B2" s="4"/>
      <c r="C2" s="4"/>
      <c r="D2" s="4"/>
      <c r="F2" s="4"/>
      <c r="G2" s="4"/>
      <c r="H2" s="4"/>
      <c r="I2" s="4"/>
      <c r="K2" s="120"/>
      <c r="T2" s="4"/>
      <c r="U2" s="4"/>
      <c r="V2" s="4"/>
      <c r="W2" s="4"/>
      <c r="X2" s="4"/>
      <c r="AE2" s="120"/>
      <c r="AF2" s="120"/>
      <c r="AG2" s="120"/>
      <c r="AH2" s="120"/>
      <c r="AJ2" s="120"/>
      <c r="AM2" s="4"/>
      <c r="AN2" s="4"/>
      <c r="AO2" s="4"/>
      <c r="AT2" s="120"/>
      <c r="AU2" s="4"/>
      <c r="AV2" s="4"/>
    </row>
    <row r="3" spans="1:48" ht="135">
      <c r="A3" s="90" t="s">
        <v>111</v>
      </c>
      <c r="B3" s="90" t="s">
        <v>112</v>
      </c>
      <c r="C3" s="72" t="str">
        <f>INDEX(E3:AO3,1,AV23)</f>
        <v>Nusikaltimų skaičius, tenkantis 100 tūkst, gyv., vnt</v>
      </c>
      <c r="D3" s="4" t="s">
        <v>178</v>
      </c>
      <c r="E3" s="92" t="s">
        <v>306</v>
      </c>
      <c r="F3" s="93" t="s">
        <v>272</v>
      </c>
      <c r="G3" s="93" t="s">
        <v>238</v>
      </c>
      <c r="H3" s="93" t="s">
        <v>273</v>
      </c>
      <c r="I3" s="93" t="s">
        <v>274</v>
      </c>
      <c r="J3" s="93" t="s">
        <v>288</v>
      </c>
      <c r="K3" s="94" t="s">
        <v>191</v>
      </c>
      <c r="L3" s="32" t="s">
        <v>275</v>
      </c>
      <c r="M3" s="32" t="s">
        <v>266</v>
      </c>
      <c r="N3" s="32" t="s">
        <v>267</v>
      </c>
      <c r="O3" s="32" t="s">
        <v>268</v>
      </c>
      <c r="P3" s="32" t="s">
        <v>269</v>
      </c>
      <c r="Q3" s="32" t="s">
        <v>270</v>
      </c>
      <c r="R3" s="32" t="s">
        <v>271</v>
      </c>
      <c r="S3" s="32" t="s">
        <v>276</v>
      </c>
      <c r="T3" s="73" t="s">
        <v>28</v>
      </c>
      <c r="U3" s="77" t="s">
        <v>29</v>
      </c>
      <c r="V3" s="79" t="s">
        <v>47</v>
      </c>
      <c r="W3" s="79" t="s">
        <v>192</v>
      </c>
      <c r="X3" s="81" t="s">
        <v>33</v>
      </c>
      <c r="Y3" s="32" t="s">
        <v>278</v>
      </c>
      <c r="Z3" s="32" t="s">
        <v>279</v>
      </c>
      <c r="AA3" s="32" t="s">
        <v>307</v>
      </c>
      <c r="AB3" s="32" t="s">
        <v>281</v>
      </c>
      <c r="AC3" s="32" t="s">
        <v>282</v>
      </c>
      <c r="AD3" s="32" t="s">
        <v>283</v>
      </c>
      <c r="AE3" s="120" t="s">
        <v>203</v>
      </c>
      <c r="AF3" s="10" t="s">
        <v>204</v>
      </c>
      <c r="AG3" s="120" t="s">
        <v>205</v>
      </c>
      <c r="AH3" s="120" t="s">
        <v>206</v>
      </c>
      <c r="AI3" s="120" t="s">
        <v>207</v>
      </c>
      <c r="AJ3" s="120" t="s">
        <v>208</v>
      </c>
      <c r="AK3" s="120" t="s">
        <v>284</v>
      </c>
      <c r="AL3" s="120" t="s">
        <v>285</v>
      </c>
      <c r="AM3" s="120" t="s">
        <v>183</v>
      </c>
      <c r="AN3" s="120" t="s">
        <v>193</v>
      </c>
      <c r="AO3" s="120" t="s">
        <v>194</v>
      </c>
      <c r="AP3" s="120" t="s">
        <v>105</v>
      </c>
      <c r="AT3" s="120" t="s">
        <v>105</v>
      </c>
      <c r="AU3" s="92" t="s">
        <v>306</v>
      </c>
      <c r="AV3" s="4" t="s">
        <v>105</v>
      </c>
    </row>
    <row r="4" spans="1:48">
      <c r="A4" s="89" t="s">
        <v>110</v>
      </c>
      <c r="B4" s="4" t="s">
        <v>120</v>
      </c>
      <c r="C4" s="1">
        <f>INDEX($E4:$AO4,1,$AV$23)</f>
        <v>1587</v>
      </c>
      <c r="D4" s="4"/>
      <c r="E4" s="130">
        <v>-0.7</v>
      </c>
      <c r="F4" s="1">
        <v>1587</v>
      </c>
      <c r="G4" s="134">
        <v>44</v>
      </c>
      <c r="H4" s="1">
        <v>149</v>
      </c>
      <c r="I4" s="5">
        <v>24</v>
      </c>
      <c r="J4" s="145">
        <v>-2.9</v>
      </c>
      <c r="K4" s="1">
        <v>18</v>
      </c>
      <c r="L4" s="1">
        <v>6.6</v>
      </c>
      <c r="M4" s="121">
        <v>-99</v>
      </c>
      <c r="N4" s="121">
        <v>487</v>
      </c>
      <c r="O4" s="121">
        <v>7</v>
      </c>
      <c r="P4" s="121">
        <v>5283</v>
      </c>
      <c r="Q4" s="121">
        <v>151</v>
      </c>
      <c r="R4" s="121">
        <v>12</v>
      </c>
      <c r="S4" s="121">
        <v>193</v>
      </c>
      <c r="T4" s="1" t="e">
        <f>NA()</f>
        <v>#N/A</v>
      </c>
      <c r="U4" s="1">
        <v>6.5</v>
      </c>
      <c r="V4" s="1">
        <v>1162.5999999999999</v>
      </c>
      <c r="W4" s="1">
        <v>4277</v>
      </c>
      <c r="X4" s="5">
        <v>3864</v>
      </c>
      <c r="Y4" s="2">
        <v>33258.300000000003</v>
      </c>
      <c r="Z4" s="2">
        <v>32645</v>
      </c>
      <c r="AA4" s="2">
        <v>-1.9</v>
      </c>
      <c r="AB4" s="2">
        <v>3895</v>
      </c>
      <c r="AC4" s="2">
        <v>1357</v>
      </c>
      <c r="AD4" s="2">
        <v>36.299999999999997</v>
      </c>
      <c r="AE4" s="135">
        <v>15.8</v>
      </c>
      <c r="AF4" s="135">
        <v>474</v>
      </c>
      <c r="AG4" s="135">
        <v>13</v>
      </c>
      <c r="AH4" s="120">
        <v>801.03</v>
      </c>
      <c r="AI4" s="120">
        <v>18</v>
      </c>
      <c r="AJ4" s="1">
        <v>2</v>
      </c>
      <c r="AK4" s="144">
        <v>33.799999999999997</v>
      </c>
      <c r="AL4" s="144">
        <v>66.400000000000006</v>
      </c>
      <c r="AM4" s="119">
        <v>19.739999999999998</v>
      </c>
      <c r="AN4" s="119">
        <v>26.34</v>
      </c>
      <c r="AO4" s="119">
        <v>13.26</v>
      </c>
      <c r="AP4" s="144"/>
      <c r="AQ4" s="144"/>
      <c r="AR4" s="144"/>
      <c r="AS4" s="144"/>
      <c r="AT4" s="2"/>
      <c r="AU4" s="93" t="s">
        <v>272</v>
      </c>
      <c r="AV4" s="4" t="s">
        <v>105</v>
      </c>
    </row>
    <row r="5" spans="1:48">
      <c r="A5" s="89" t="s">
        <v>110</v>
      </c>
      <c r="B5" s="4" t="s">
        <v>121</v>
      </c>
      <c r="C5" s="1">
        <f t="shared" ref="C5:C63" si="0">INDEX($E5:$AO5,1,$AV$23)</f>
        <v>1978</v>
      </c>
      <c r="D5" s="4"/>
      <c r="E5" s="130">
        <v>-6.7</v>
      </c>
      <c r="F5" s="1">
        <v>1978</v>
      </c>
      <c r="G5" s="134">
        <v>42</v>
      </c>
      <c r="H5" s="1">
        <v>27.7</v>
      </c>
      <c r="I5" s="5">
        <v>15.7</v>
      </c>
      <c r="J5" s="145">
        <v>-6.5</v>
      </c>
      <c r="K5" s="1">
        <v>24</v>
      </c>
      <c r="L5" s="1">
        <v>7.1</v>
      </c>
      <c r="M5" s="121">
        <v>-341</v>
      </c>
      <c r="N5" s="121">
        <v>603</v>
      </c>
      <c r="O5" s="121">
        <v>0</v>
      </c>
      <c r="P5" s="121">
        <v>9400</v>
      </c>
      <c r="Q5" s="121">
        <v>138</v>
      </c>
      <c r="R5" s="121">
        <v>10</v>
      </c>
      <c r="S5" s="121">
        <v>179</v>
      </c>
      <c r="T5" s="1">
        <v>62</v>
      </c>
      <c r="U5" s="1">
        <v>8.8000000000000007</v>
      </c>
      <c r="V5" s="1">
        <v>935.7</v>
      </c>
      <c r="W5" s="1">
        <v>56</v>
      </c>
      <c r="X5" s="5">
        <v>1239</v>
      </c>
      <c r="Y5" s="2">
        <v>38872.699999999997</v>
      </c>
      <c r="Z5" s="2">
        <v>38563.699999999997</v>
      </c>
      <c r="AA5" s="2">
        <v>-0.8</v>
      </c>
      <c r="AB5" s="2">
        <v>346</v>
      </c>
      <c r="AC5" s="2">
        <v>151</v>
      </c>
      <c r="AD5" s="2">
        <v>23.5</v>
      </c>
      <c r="AE5" s="135">
        <v>5.5</v>
      </c>
      <c r="AF5" s="135">
        <v>491</v>
      </c>
      <c r="AG5" s="135">
        <v>58</v>
      </c>
      <c r="AH5" s="120">
        <v>105.46</v>
      </c>
      <c r="AI5" s="120">
        <v>24</v>
      </c>
      <c r="AJ5" s="1">
        <v>3</v>
      </c>
      <c r="AK5" s="144">
        <v>34.4</v>
      </c>
      <c r="AL5" s="144">
        <v>73</v>
      </c>
      <c r="AM5" s="119">
        <v>12.83</v>
      </c>
      <c r="AN5" s="119">
        <v>38.39</v>
      </c>
      <c r="AO5" s="119">
        <v>20.94</v>
      </c>
      <c r="AP5" s="144"/>
      <c r="AQ5" s="144"/>
      <c r="AR5" s="144"/>
      <c r="AS5" s="144"/>
      <c r="AT5" s="2"/>
      <c r="AU5" s="93" t="s">
        <v>238</v>
      </c>
      <c r="AV5" s="4" t="s">
        <v>105</v>
      </c>
    </row>
    <row r="6" spans="1:48">
      <c r="A6" s="89" t="s">
        <v>110</v>
      </c>
      <c r="B6" s="4" t="s">
        <v>122</v>
      </c>
      <c r="C6" s="1">
        <f t="shared" si="0"/>
        <v>1563</v>
      </c>
      <c r="D6" s="4"/>
      <c r="E6" s="130">
        <v>-7.7</v>
      </c>
      <c r="F6" s="1">
        <v>1563</v>
      </c>
      <c r="G6" s="134">
        <v>47</v>
      </c>
      <c r="H6" s="1">
        <v>21.5</v>
      </c>
      <c r="I6" s="5">
        <v>15.4</v>
      </c>
      <c r="J6" s="145">
        <v>-16.399999999999999</v>
      </c>
      <c r="K6" s="1">
        <v>8</v>
      </c>
      <c r="L6" s="1">
        <v>6.7</v>
      </c>
      <c r="M6" s="121">
        <v>-109</v>
      </c>
      <c r="N6" s="121">
        <v>390</v>
      </c>
      <c r="O6" s="121">
        <v>107</v>
      </c>
      <c r="P6" s="121">
        <v>7349</v>
      </c>
      <c r="Q6" s="121">
        <v>77</v>
      </c>
      <c r="R6" s="121">
        <v>2</v>
      </c>
      <c r="S6" s="121">
        <v>191</v>
      </c>
      <c r="T6" s="1">
        <v>76</v>
      </c>
      <c r="U6" s="1">
        <v>9.1</v>
      </c>
      <c r="V6" s="1">
        <v>1075.3</v>
      </c>
      <c r="W6" s="1">
        <v>146</v>
      </c>
      <c r="X6" s="5">
        <v>1638</v>
      </c>
      <c r="Y6" s="2">
        <v>20335.3</v>
      </c>
      <c r="Z6" s="2">
        <v>20365.099999999999</v>
      </c>
      <c r="AA6" s="2">
        <v>0.1</v>
      </c>
      <c r="AB6" s="2">
        <v>3290</v>
      </c>
      <c r="AC6" s="2">
        <v>160</v>
      </c>
      <c r="AD6" s="2">
        <v>31.7</v>
      </c>
      <c r="AE6" s="135">
        <v>5.6</v>
      </c>
      <c r="AF6" s="135">
        <v>539</v>
      </c>
      <c r="AG6" s="135">
        <v>39</v>
      </c>
      <c r="AH6" s="120">
        <v>195.81</v>
      </c>
      <c r="AI6" s="120">
        <v>8</v>
      </c>
      <c r="AJ6" s="1">
        <v>1</v>
      </c>
      <c r="AK6" s="144">
        <v>42.7</v>
      </c>
      <c r="AL6" s="144">
        <v>73.099999999999994</v>
      </c>
      <c r="AM6" s="119">
        <v>17.43</v>
      </c>
      <c r="AN6" s="119">
        <v>38.15</v>
      </c>
      <c r="AO6" s="119">
        <v>18.920000000000002</v>
      </c>
      <c r="AP6" s="144"/>
      <c r="AQ6" s="144"/>
      <c r="AR6" s="144"/>
      <c r="AS6" s="144"/>
      <c r="AT6" s="2"/>
      <c r="AU6" s="93" t="s">
        <v>273</v>
      </c>
      <c r="AV6" s="4" t="s">
        <v>105</v>
      </c>
    </row>
    <row r="7" spans="1:48">
      <c r="A7" s="89" t="s">
        <v>110</v>
      </c>
      <c r="B7" s="4" t="s">
        <v>123</v>
      </c>
      <c r="C7" s="1">
        <f t="shared" si="0"/>
        <v>1466</v>
      </c>
      <c r="D7" s="4"/>
      <c r="E7" s="130">
        <v>-10.8</v>
      </c>
      <c r="F7" s="1">
        <v>1466</v>
      </c>
      <c r="G7" s="134">
        <v>48</v>
      </c>
      <c r="H7" s="1">
        <v>29.5</v>
      </c>
      <c r="I7" s="5">
        <v>18.8</v>
      </c>
      <c r="J7" s="145">
        <v>-16.100000000000001</v>
      </c>
      <c r="K7" s="1">
        <v>15</v>
      </c>
      <c r="L7" s="1">
        <v>5.9</v>
      </c>
      <c r="M7" s="121">
        <v>-75</v>
      </c>
      <c r="N7" s="121">
        <v>768</v>
      </c>
      <c r="O7" s="121">
        <v>6</v>
      </c>
      <c r="P7" s="121">
        <v>4780</v>
      </c>
      <c r="Q7" s="121">
        <v>110</v>
      </c>
      <c r="R7" s="121">
        <v>0</v>
      </c>
      <c r="S7" s="121">
        <v>242</v>
      </c>
      <c r="T7" s="1">
        <v>59</v>
      </c>
      <c r="U7" s="1">
        <v>8.6999999999999993</v>
      </c>
      <c r="V7" s="1">
        <v>1028.7</v>
      </c>
      <c r="W7" s="1">
        <v>3400</v>
      </c>
      <c r="X7" s="5">
        <v>1912</v>
      </c>
      <c r="Y7" s="2">
        <v>30729.8</v>
      </c>
      <c r="Z7" s="2">
        <v>29204.1</v>
      </c>
      <c r="AA7" s="2">
        <v>-5.2</v>
      </c>
      <c r="AB7" s="2">
        <v>3733</v>
      </c>
      <c r="AC7" s="2">
        <v>24</v>
      </c>
      <c r="AD7" s="2">
        <v>15.1</v>
      </c>
      <c r="AE7" s="135">
        <v>1.4</v>
      </c>
      <c r="AF7" s="135">
        <v>498</v>
      </c>
      <c r="AG7" s="135">
        <v>16</v>
      </c>
      <c r="AH7" s="120">
        <v>229.26</v>
      </c>
      <c r="AI7" s="120">
        <v>15</v>
      </c>
      <c r="AJ7" s="1">
        <v>7</v>
      </c>
      <c r="AK7" s="144">
        <v>42.4</v>
      </c>
      <c r="AL7" s="144">
        <v>68.7</v>
      </c>
      <c r="AM7" s="119">
        <v>18.07</v>
      </c>
      <c r="AN7" s="119">
        <v>34.11</v>
      </c>
      <c r="AO7" s="119">
        <v>16.079999999999998</v>
      </c>
      <c r="AP7" s="144"/>
      <c r="AQ7" s="144"/>
      <c r="AR7" s="144"/>
      <c r="AS7" s="144"/>
      <c r="AT7" s="2"/>
      <c r="AU7" s="93" t="s">
        <v>274</v>
      </c>
      <c r="AV7" s="16" t="s">
        <v>105</v>
      </c>
    </row>
    <row r="8" spans="1:48">
      <c r="A8" s="89" t="s">
        <v>110</v>
      </c>
      <c r="B8" s="4" t="s">
        <v>124</v>
      </c>
      <c r="C8" s="1">
        <f t="shared" si="0"/>
        <v>1732</v>
      </c>
      <c r="D8" s="4"/>
      <c r="E8" s="130">
        <v>-2.7</v>
      </c>
      <c r="F8" s="1">
        <v>1732</v>
      </c>
      <c r="G8" s="134">
        <v>42</v>
      </c>
      <c r="H8" s="1">
        <v>24</v>
      </c>
      <c r="I8" s="5">
        <v>18.2</v>
      </c>
      <c r="J8" s="145">
        <v>-8.5</v>
      </c>
      <c r="K8" s="1">
        <v>39</v>
      </c>
      <c r="L8" s="1">
        <v>7.1</v>
      </c>
      <c r="M8" s="121">
        <v>10</v>
      </c>
      <c r="N8" s="121">
        <v>764</v>
      </c>
      <c r="O8" s="121">
        <v>441</v>
      </c>
      <c r="P8" s="121">
        <v>10534</v>
      </c>
      <c r="Q8" s="121">
        <v>119</v>
      </c>
      <c r="R8" s="121">
        <v>8</v>
      </c>
      <c r="S8" s="121">
        <v>175</v>
      </c>
      <c r="T8" s="1">
        <v>80.900000000000006</v>
      </c>
      <c r="U8" s="1">
        <v>6.5</v>
      </c>
      <c r="V8" s="1">
        <v>1264.0999999999999</v>
      </c>
      <c r="W8" s="1">
        <v>1672</v>
      </c>
      <c r="X8" s="5">
        <v>2508</v>
      </c>
      <c r="Y8" s="2">
        <v>43219.9</v>
      </c>
      <c r="Z8" s="2">
        <v>43148.9</v>
      </c>
      <c r="AA8" s="2">
        <v>-0.2</v>
      </c>
      <c r="AB8" s="2">
        <v>85774</v>
      </c>
      <c r="AC8" s="2">
        <v>24498</v>
      </c>
      <c r="AD8" s="2">
        <v>6.8</v>
      </c>
      <c r="AE8" s="135">
        <v>8.6999999999999993</v>
      </c>
      <c r="AF8" s="135">
        <v>495</v>
      </c>
      <c r="AG8" s="135">
        <v>13</v>
      </c>
      <c r="AH8" s="120">
        <v>131.36000000000001</v>
      </c>
      <c r="AI8" s="120">
        <v>39</v>
      </c>
      <c r="AJ8" s="1">
        <v>7</v>
      </c>
      <c r="AK8" s="144">
        <v>40.6</v>
      </c>
      <c r="AL8" s="144">
        <v>76.400000000000006</v>
      </c>
      <c r="AM8" s="119">
        <v>17.059999999999999</v>
      </c>
      <c r="AN8" s="119">
        <v>27.09</v>
      </c>
      <c r="AO8" s="119">
        <v>13.88</v>
      </c>
      <c r="AP8" s="144"/>
      <c r="AQ8" s="144"/>
      <c r="AR8" s="144"/>
      <c r="AS8" s="144"/>
      <c r="AT8" s="2"/>
      <c r="AU8" s="93" t="s">
        <v>288</v>
      </c>
      <c r="AV8" s="16" t="s">
        <v>105</v>
      </c>
    </row>
    <row r="9" spans="1:48">
      <c r="A9" s="89" t="s">
        <v>110</v>
      </c>
      <c r="B9" s="4" t="s">
        <v>125</v>
      </c>
      <c r="C9" s="1">
        <f t="shared" si="0"/>
        <v>1815</v>
      </c>
      <c r="D9" s="4"/>
      <c r="E9" s="130">
        <v>-9.3000000000000007</v>
      </c>
      <c r="F9" s="1">
        <v>1815</v>
      </c>
      <c r="G9" s="134">
        <v>49</v>
      </c>
      <c r="H9" s="1">
        <v>29.5</v>
      </c>
      <c r="I9" s="5">
        <v>23.3</v>
      </c>
      <c r="J9" s="145">
        <v>-12.3</v>
      </c>
      <c r="K9" s="1">
        <v>24</v>
      </c>
      <c r="L9" s="1">
        <v>6</v>
      </c>
      <c r="M9" s="121">
        <v>-159</v>
      </c>
      <c r="N9" s="121">
        <v>1223</v>
      </c>
      <c r="O9" s="121">
        <v>21</v>
      </c>
      <c r="P9" s="121">
        <v>13830</v>
      </c>
      <c r="Q9" s="121">
        <v>208</v>
      </c>
      <c r="R9" s="121">
        <v>18</v>
      </c>
      <c r="S9" s="121">
        <v>228</v>
      </c>
      <c r="T9" s="1">
        <v>64.7</v>
      </c>
      <c r="U9" s="1">
        <v>10.5</v>
      </c>
      <c r="V9" s="1">
        <v>1109.7</v>
      </c>
      <c r="W9" s="1">
        <v>1726</v>
      </c>
      <c r="X9" s="5">
        <v>1358</v>
      </c>
      <c r="Y9" s="2">
        <v>44362</v>
      </c>
      <c r="Z9" s="2">
        <v>43013.599999999999</v>
      </c>
      <c r="AA9" s="2">
        <v>-3.1</v>
      </c>
      <c r="AB9" s="2">
        <v>8786</v>
      </c>
      <c r="AC9" s="2">
        <v>2149</v>
      </c>
      <c r="AD9" s="2">
        <v>36.299999999999997</v>
      </c>
      <c r="AE9" s="135">
        <v>5.4</v>
      </c>
      <c r="AF9" s="135">
        <v>493</v>
      </c>
      <c r="AG9" s="135">
        <v>37</v>
      </c>
      <c r="AH9" s="120">
        <v>527.21</v>
      </c>
      <c r="AI9" s="120">
        <v>24</v>
      </c>
      <c r="AJ9" s="1">
        <v>2</v>
      </c>
      <c r="AK9" s="144">
        <v>41.3</v>
      </c>
      <c r="AL9" s="144">
        <v>68</v>
      </c>
      <c r="AM9" s="119">
        <v>17.239999999999998</v>
      </c>
      <c r="AN9" s="119">
        <v>34.99</v>
      </c>
      <c r="AO9" s="119">
        <v>16.7</v>
      </c>
      <c r="AP9" s="144"/>
      <c r="AQ9" s="144"/>
      <c r="AR9" s="144"/>
      <c r="AS9" s="144"/>
      <c r="AT9" s="2"/>
      <c r="AU9" s="94" t="s">
        <v>191</v>
      </c>
      <c r="AV9" s="16" t="s">
        <v>105</v>
      </c>
    </row>
    <row r="10" spans="1:48">
      <c r="A10" s="89" t="s">
        <v>110</v>
      </c>
      <c r="B10" s="4" t="s">
        <v>113</v>
      </c>
      <c r="C10" s="1">
        <f t="shared" si="0"/>
        <v>2676</v>
      </c>
      <c r="D10" s="4"/>
      <c r="E10" s="130">
        <v>3.5</v>
      </c>
      <c r="F10" s="1">
        <v>2676</v>
      </c>
      <c r="G10" s="134">
        <v>38</v>
      </c>
      <c r="H10" s="1">
        <v>83.1</v>
      </c>
      <c r="I10" s="5">
        <v>59.9</v>
      </c>
      <c r="J10" s="145">
        <v>12</v>
      </c>
      <c r="K10" s="1">
        <v>666</v>
      </c>
      <c r="L10" s="1">
        <v>8.6999999999999993</v>
      </c>
      <c r="M10" s="121">
        <v>4717</v>
      </c>
      <c r="N10" s="121">
        <v>4659</v>
      </c>
      <c r="O10" s="121">
        <v>1734</v>
      </c>
      <c r="P10" s="121">
        <v>105909</v>
      </c>
      <c r="Q10" s="121">
        <v>640</v>
      </c>
      <c r="R10" s="121">
        <v>346</v>
      </c>
      <c r="S10" s="121">
        <v>292</v>
      </c>
      <c r="T10" s="1">
        <v>82.5</v>
      </c>
      <c r="U10" s="1">
        <v>7.2</v>
      </c>
      <c r="V10" s="1">
        <v>1501.5</v>
      </c>
      <c r="W10" s="1">
        <v>20586</v>
      </c>
      <c r="X10" s="5">
        <v>5289</v>
      </c>
      <c r="Y10" s="2">
        <v>661201.69999999995</v>
      </c>
      <c r="Z10" s="2">
        <v>660313.19999999995</v>
      </c>
      <c r="AA10" s="2">
        <v>-0.1</v>
      </c>
      <c r="AB10" s="2">
        <v>1356767</v>
      </c>
      <c r="AC10" s="2">
        <v>1090113</v>
      </c>
      <c r="AD10" s="2">
        <v>0</v>
      </c>
      <c r="AE10" s="135">
        <v>152.1</v>
      </c>
      <c r="AF10" s="135">
        <v>373</v>
      </c>
      <c r="AG10" s="135">
        <v>260</v>
      </c>
      <c r="AH10" s="120">
        <v>3433.86</v>
      </c>
      <c r="AI10" s="120">
        <v>666</v>
      </c>
      <c r="AJ10" s="1">
        <v>16</v>
      </c>
      <c r="AK10" s="144">
        <v>32</v>
      </c>
      <c r="AL10" s="144">
        <v>63.4</v>
      </c>
      <c r="AM10" s="119">
        <v>23.62</v>
      </c>
      <c r="AN10" s="119">
        <v>17.510000000000002</v>
      </c>
      <c r="AO10" s="119">
        <v>10.17</v>
      </c>
      <c r="AP10" s="144"/>
      <c r="AQ10" s="144"/>
      <c r="AR10" s="144"/>
      <c r="AS10" s="144"/>
      <c r="AT10" s="2"/>
      <c r="AU10" s="32" t="s">
        <v>275</v>
      </c>
      <c r="AV10" s="16" t="s">
        <v>105</v>
      </c>
    </row>
    <row r="11" spans="1:48">
      <c r="A11" s="89" t="s">
        <v>110</v>
      </c>
      <c r="B11" s="4" t="s">
        <v>126</v>
      </c>
      <c r="C11" s="1">
        <f t="shared" si="0"/>
        <v>1946</v>
      </c>
      <c r="D11" s="4"/>
      <c r="E11" s="130">
        <v>4.7</v>
      </c>
      <c r="F11" s="1">
        <v>1946</v>
      </c>
      <c r="G11" s="134">
        <v>41</v>
      </c>
      <c r="H11" s="1" t="e">
        <f>NA()</f>
        <v>#N/A</v>
      </c>
      <c r="I11" s="5">
        <v>12.4</v>
      </c>
      <c r="J11" s="145">
        <v>14.7</v>
      </c>
      <c r="K11" s="1">
        <v>125</v>
      </c>
      <c r="L11" s="1">
        <v>5.8</v>
      </c>
      <c r="M11" s="121">
        <v>1201</v>
      </c>
      <c r="N11" s="121">
        <v>1607</v>
      </c>
      <c r="O11" s="121">
        <v>34</v>
      </c>
      <c r="P11" s="121">
        <v>8612</v>
      </c>
      <c r="Q11" s="121">
        <v>247</v>
      </c>
      <c r="R11" s="121">
        <v>21</v>
      </c>
      <c r="S11" s="121">
        <v>74</v>
      </c>
      <c r="T11" s="1">
        <v>76.7</v>
      </c>
      <c r="U11" s="1">
        <v>8.6</v>
      </c>
      <c r="V11" s="1">
        <v>1177.2</v>
      </c>
      <c r="W11" s="1">
        <v>3004</v>
      </c>
      <c r="X11" s="5">
        <v>2699</v>
      </c>
      <c r="Y11" s="2">
        <v>101371.5</v>
      </c>
      <c r="Z11" s="2">
        <v>101282.4</v>
      </c>
      <c r="AA11" s="2">
        <v>-0.1</v>
      </c>
      <c r="AB11" s="2">
        <v>36113</v>
      </c>
      <c r="AC11" s="2">
        <v>20885</v>
      </c>
      <c r="AD11" s="2">
        <v>46.8</v>
      </c>
      <c r="AE11" s="135">
        <v>10.1</v>
      </c>
      <c r="AF11" s="135">
        <v>471</v>
      </c>
      <c r="AG11" s="135">
        <v>18</v>
      </c>
      <c r="AH11" s="120">
        <v>908.65</v>
      </c>
      <c r="AI11" s="120">
        <v>125</v>
      </c>
      <c r="AJ11" s="1">
        <v>20</v>
      </c>
      <c r="AK11" s="144">
        <v>44.5</v>
      </c>
      <c r="AL11" s="144">
        <v>95.7</v>
      </c>
      <c r="AM11" s="119">
        <v>14.43</v>
      </c>
      <c r="AN11" s="119">
        <v>32.19</v>
      </c>
      <c r="AO11" s="119">
        <v>15.99</v>
      </c>
      <c r="AP11" s="144"/>
      <c r="AQ11" s="144"/>
      <c r="AR11" s="144"/>
      <c r="AS11" s="144"/>
      <c r="AT11" s="2"/>
      <c r="AU11" s="32" t="s">
        <v>266</v>
      </c>
      <c r="AV11" s="16" t="s">
        <v>105</v>
      </c>
    </row>
    <row r="12" spans="1:48">
      <c r="A12" s="89" t="s">
        <v>110</v>
      </c>
      <c r="B12" s="4" t="s">
        <v>117</v>
      </c>
      <c r="C12" s="1">
        <f t="shared" si="0"/>
        <v>1904</v>
      </c>
      <c r="D12" s="4"/>
      <c r="E12" s="130">
        <v>-10.3</v>
      </c>
      <c r="F12" s="1">
        <v>1904</v>
      </c>
      <c r="G12" s="134">
        <v>47</v>
      </c>
      <c r="H12" s="1">
        <v>64.900000000000006</v>
      </c>
      <c r="I12" s="5">
        <v>39.799999999999997</v>
      </c>
      <c r="J12" s="145">
        <v>-10.1</v>
      </c>
      <c r="K12" s="1">
        <v>55</v>
      </c>
      <c r="L12" s="1">
        <v>6.4</v>
      </c>
      <c r="M12" s="121">
        <v>-456</v>
      </c>
      <c r="N12" s="121">
        <v>341</v>
      </c>
      <c r="O12" s="121">
        <v>21</v>
      </c>
      <c r="P12" s="121">
        <v>43350</v>
      </c>
      <c r="Q12" s="121">
        <v>151</v>
      </c>
      <c r="R12" s="121">
        <v>22</v>
      </c>
      <c r="S12" s="121">
        <v>343</v>
      </c>
      <c r="T12" s="1">
        <v>68.900000000000006</v>
      </c>
      <c r="U12" s="1">
        <v>9.5</v>
      </c>
      <c r="V12" s="1">
        <v>1131.2</v>
      </c>
      <c r="W12" s="1">
        <v>1644</v>
      </c>
      <c r="X12" s="5">
        <v>1508</v>
      </c>
      <c r="Y12" s="2">
        <v>61365.2</v>
      </c>
      <c r="Z12" s="2">
        <v>60315.4</v>
      </c>
      <c r="AA12" s="2">
        <v>-1.7</v>
      </c>
      <c r="AB12" s="2">
        <v>12547</v>
      </c>
      <c r="AC12" s="2">
        <v>4693</v>
      </c>
      <c r="AD12" s="2">
        <v>0</v>
      </c>
      <c r="AE12" s="135">
        <v>33.9</v>
      </c>
      <c r="AF12" s="135">
        <v>494</v>
      </c>
      <c r="AG12" s="135">
        <v>52</v>
      </c>
      <c r="AH12" s="120">
        <v>453.17</v>
      </c>
      <c r="AI12" s="120">
        <v>55</v>
      </c>
      <c r="AJ12" s="1">
        <v>3</v>
      </c>
      <c r="AK12" s="144">
        <v>31.9</v>
      </c>
      <c r="AL12" s="144">
        <v>60.7</v>
      </c>
      <c r="AM12" s="119">
        <v>23.15</v>
      </c>
      <c r="AN12" s="119">
        <v>26.3</v>
      </c>
      <c r="AO12" s="119">
        <v>14.14</v>
      </c>
      <c r="AP12" s="144"/>
      <c r="AQ12" s="144"/>
      <c r="AR12" s="144"/>
      <c r="AS12" s="144"/>
      <c r="AT12" s="2"/>
      <c r="AU12" s="32" t="s">
        <v>267</v>
      </c>
      <c r="AV12" s="16" t="s">
        <v>105</v>
      </c>
    </row>
    <row r="13" spans="1:48">
      <c r="A13" s="89" t="s">
        <v>110</v>
      </c>
      <c r="B13" s="4" t="s">
        <v>127</v>
      </c>
      <c r="C13" s="1">
        <f t="shared" si="0"/>
        <v>1572</v>
      </c>
      <c r="D13" s="4"/>
      <c r="E13" s="130">
        <v>-4.5999999999999996</v>
      </c>
      <c r="F13" s="1">
        <v>1572</v>
      </c>
      <c r="G13" s="134">
        <v>48</v>
      </c>
      <c r="H13" s="1" t="e">
        <f>NA()</f>
        <v>#N/A</v>
      </c>
      <c r="I13" s="5">
        <v>7.3</v>
      </c>
      <c r="J13" s="145">
        <v>-27.3</v>
      </c>
      <c r="K13" s="1">
        <v>54</v>
      </c>
      <c r="L13" s="1">
        <v>5.8</v>
      </c>
      <c r="M13" s="121">
        <v>61</v>
      </c>
      <c r="N13" s="121">
        <v>565</v>
      </c>
      <c r="O13" s="121">
        <v>0</v>
      </c>
      <c r="P13" s="121">
        <v>1660</v>
      </c>
      <c r="Q13" s="121">
        <v>128</v>
      </c>
      <c r="R13" s="121">
        <v>24</v>
      </c>
      <c r="S13" s="121">
        <v>0</v>
      </c>
      <c r="T13" s="1">
        <v>68.900000000000006</v>
      </c>
      <c r="U13" s="1">
        <v>9.6</v>
      </c>
      <c r="V13" s="1">
        <v>1103.8</v>
      </c>
      <c r="W13" s="1">
        <v>1226</v>
      </c>
      <c r="X13" s="5">
        <v>986</v>
      </c>
      <c r="Y13" s="2">
        <v>27548.2</v>
      </c>
      <c r="Z13" s="2">
        <v>27182.1</v>
      </c>
      <c r="AA13" s="2">
        <v>-1.3</v>
      </c>
      <c r="AB13" s="2">
        <v>2795</v>
      </c>
      <c r="AC13" s="2">
        <v>1286</v>
      </c>
      <c r="AD13" s="2">
        <v>48.9</v>
      </c>
      <c r="AE13" s="135">
        <v>2.8</v>
      </c>
      <c r="AF13" s="135">
        <v>565</v>
      </c>
      <c r="AG13" s="135">
        <v>1</v>
      </c>
      <c r="AH13" s="120">
        <v>324.45</v>
      </c>
      <c r="AI13" s="120">
        <v>54</v>
      </c>
      <c r="AJ13" s="1">
        <v>3</v>
      </c>
      <c r="AK13" s="144">
        <v>50.2</v>
      </c>
      <c r="AL13" s="144">
        <v>79.099999999999994</v>
      </c>
      <c r="AM13" s="119">
        <v>14.11</v>
      </c>
      <c r="AN13" s="119">
        <v>43.48</v>
      </c>
      <c r="AO13" s="119">
        <v>20.67</v>
      </c>
      <c r="AP13" s="144"/>
      <c r="AQ13" s="144"/>
      <c r="AR13" s="144"/>
      <c r="AS13" s="144"/>
      <c r="AT13" s="2"/>
      <c r="AU13" s="32" t="s">
        <v>268</v>
      </c>
      <c r="AV13" s="16" t="s">
        <v>105</v>
      </c>
    </row>
    <row r="14" spans="1:48">
      <c r="A14" s="89" t="s">
        <v>110</v>
      </c>
      <c r="B14" s="4" t="s">
        <v>128</v>
      </c>
      <c r="C14" s="1">
        <f t="shared" si="0"/>
        <v>1312</v>
      </c>
      <c r="D14" s="4"/>
      <c r="E14" s="130">
        <v>-7.7</v>
      </c>
      <c r="F14" s="1">
        <v>1312</v>
      </c>
      <c r="G14" s="134">
        <v>49</v>
      </c>
      <c r="H14" s="1">
        <v>50.1</v>
      </c>
      <c r="I14" s="5">
        <v>39.299999999999997</v>
      </c>
      <c r="J14" s="145">
        <v>-9.4</v>
      </c>
      <c r="K14" s="1">
        <v>7</v>
      </c>
      <c r="L14" s="1">
        <v>6.4</v>
      </c>
      <c r="M14" s="121">
        <v>-142</v>
      </c>
      <c r="N14" s="121">
        <v>296</v>
      </c>
      <c r="O14" s="121">
        <v>73</v>
      </c>
      <c r="P14" s="121">
        <v>12021</v>
      </c>
      <c r="Q14" s="121">
        <v>21</v>
      </c>
      <c r="R14" s="121">
        <v>7</v>
      </c>
      <c r="S14" s="121">
        <v>197</v>
      </c>
      <c r="T14" s="1">
        <v>83.2</v>
      </c>
      <c r="U14" s="1">
        <v>8.9</v>
      </c>
      <c r="V14" s="1">
        <v>1044.3</v>
      </c>
      <c r="W14" s="1">
        <v>2425</v>
      </c>
      <c r="X14" s="5">
        <v>1648</v>
      </c>
      <c r="Y14" s="2">
        <v>31754.400000000001</v>
      </c>
      <c r="Z14" s="2">
        <v>29781.599999999999</v>
      </c>
      <c r="AA14" s="2">
        <v>-6.6</v>
      </c>
      <c r="AB14" s="2">
        <v>371009</v>
      </c>
      <c r="AC14" s="2">
        <v>129966</v>
      </c>
      <c r="AD14" s="2">
        <v>2.4</v>
      </c>
      <c r="AE14" s="135">
        <v>65.599999999999994</v>
      </c>
      <c r="AF14" s="135">
        <v>518</v>
      </c>
      <c r="AG14" s="135">
        <v>11</v>
      </c>
      <c r="AH14" s="120">
        <v>441.53</v>
      </c>
      <c r="AI14" s="120">
        <v>7</v>
      </c>
      <c r="AJ14" s="1">
        <v>2</v>
      </c>
      <c r="AK14" s="144">
        <v>43.2</v>
      </c>
      <c r="AL14" s="144">
        <v>66.400000000000006</v>
      </c>
      <c r="AM14" s="119">
        <v>21.44</v>
      </c>
      <c r="AN14" s="119">
        <v>33.51</v>
      </c>
      <c r="AO14" s="119">
        <v>14.35</v>
      </c>
      <c r="AP14" s="144"/>
      <c r="AQ14" s="144"/>
      <c r="AR14" s="144"/>
      <c r="AS14" s="144"/>
      <c r="AT14" s="2"/>
      <c r="AU14" s="32" t="s">
        <v>269</v>
      </c>
      <c r="AV14" s="16" t="s">
        <v>105</v>
      </c>
    </row>
    <row r="15" spans="1:48">
      <c r="A15" s="89" t="s">
        <v>110</v>
      </c>
      <c r="B15" s="4" t="s">
        <v>129</v>
      </c>
      <c r="C15" s="1">
        <f t="shared" si="0"/>
        <v>1508</v>
      </c>
      <c r="D15" s="4"/>
      <c r="E15" s="130">
        <v>-12</v>
      </c>
      <c r="F15" s="1">
        <v>1508</v>
      </c>
      <c r="G15" s="134">
        <v>49</v>
      </c>
      <c r="H15" s="1">
        <v>35.799999999999997</v>
      </c>
      <c r="I15" s="5">
        <v>19.899999999999999</v>
      </c>
      <c r="J15" s="145">
        <v>-17.100000000000001</v>
      </c>
      <c r="K15" s="1">
        <v>16</v>
      </c>
      <c r="L15" s="1">
        <v>6.4</v>
      </c>
      <c r="M15" s="121">
        <v>-122</v>
      </c>
      <c r="N15" s="121">
        <v>739</v>
      </c>
      <c r="O15" s="121">
        <v>10</v>
      </c>
      <c r="P15" s="121">
        <v>7915</v>
      </c>
      <c r="Q15" s="121">
        <v>87</v>
      </c>
      <c r="R15" s="121">
        <v>25</v>
      </c>
      <c r="S15" s="121">
        <v>259</v>
      </c>
      <c r="T15" s="1">
        <v>65.2</v>
      </c>
      <c r="U15" s="1">
        <v>13.1</v>
      </c>
      <c r="V15" s="1">
        <v>963.5</v>
      </c>
      <c r="W15" s="1">
        <v>14</v>
      </c>
      <c r="X15" s="5">
        <v>618</v>
      </c>
      <c r="Y15" s="2">
        <v>24286.6</v>
      </c>
      <c r="Z15" s="2">
        <v>23885.7</v>
      </c>
      <c r="AA15" s="2">
        <v>-1.7</v>
      </c>
      <c r="AB15" s="2">
        <v>9510</v>
      </c>
      <c r="AC15" s="2">
        <v>1524</v>
      </c>
      <c r="AD15" s="2">
        <v>26.6</v>
      </c>
      <c r="AE15" s="135">
        <v>5</v>
      </c>
      <c r="AF15" s="135">
        <v>587</v>
      </c>
      <c r="AG15" s="135">
        <v>10</v>
      </c>
      <c r="AH15" s="120">
        <v>119.1</v>
      </c>
      <c r="AI15" s="120">
        <v>16</v>
      </c>
      <c r="AJ15" s="1">
        <v>0</v>
      </c>
      <c r="AK15" s="144">
        <v>43.6</v>
      </c>
      <c r="AL15" s="144">
        <v>74.099999999999994</v>
      </c>
      <c r="AM15" s="119">
        <v>15.23</v>
      </c>
      <c r="AN15" s="119">
        <v>48.06</v>
      </c>
      <c r="AO15" s="119">
        <v>16.16</v>
      </c>
      <c r="AP15" s="144"/>
      <c r="AQ15" s="144"/>
      <c r="AR15" s="144"/>
      <c r="AS15" s="144"/>
      <c r="AT15" s="2"/>
      <c r="AU15" s="32" t="s">
        <v>270</v>
      </c>
      <c r="AV15" s="16" t="s">
        <v>105</v>
      </c>
    </row>
    <row r="16" spans="1:48">
      <c r="A16" s="89" t="s">
        <v>110</v>
      </c>
      <c r="B16" s="4" t="s">
        <v>130</v>
      </c>
      <c r="C16" s="1">
        <f t="shared" si="0"/>
        <v>1800</v>
      </c>
      <c r="D16" s="4"/>
      <c r="E16" s="130">
        <v>-11.4</v>
      </c>
      <c r="F16" s="1">
        <v>1800</v>
      </c>
      <c r="G16" s="134">
        <v>49</v>
      </c>
      <c r="H16" s="1">
        <v>31.5</v>
      </c>
      <c r="I16" s="5">
        <v>19.8</v>
      </c>
      <c r="J16" s="145">
        <v>-22.2</v>
      </c>
      <c r="K16" s="1">
        <v>29</v>
      </c>
      <c r="L16" s="1">
        <v>6.7</v>
      </c>
      <c r="M16" s="121">
        <v>-191</v>
      </c>
      <c r="N16" s="121">
        <v>1085</v>
      </c>
      <c r="O16" s="121">
        <v>8</v>
      </c>
      <c r="P16" s="121">
        <v>11800</v>
      </c>
      <c r="Q16" s="121">
        <v>140</v>
      </c>
      <c r="R16" s="121">
        <v>10</v>
      </c>
      <c r="S16" s="121">
        <v>228</v>
      </c>
      <c r="T16" s="1">
        <v>67.5</v>
      </c>
      <c r="U16" s="1">
        <v>8.9</v>
      </c>
      <c r="V16" s="1">
        <v>958.4</v>
      </c>
      <c r="W16" s="1">
        <v>439</v>
      </c>
      <c r="X16" s="5">
        <v>867</v>
      </c>
      <c r="Y16" s="2">
        <v>30192.400000000001</v>
      </c>
      <c r="Z16" s="2">
        <v>29832.2</v>
      </c>
      <c r="AA16" s="2">
        <v>-1.2</v>
      </c>
      <c r="AB16" s="2">
        <v>8847</v>
      </c>
      <c r="AC16" s="2">
        <v>400</v>
      </c>
      <c r="AD16" s="2">
        <v>19.3</v>
      </c>
      <c r="AE16" s="135">
        <v>11.3</v>
      </c>
      <c r="AF16" s="135">
        <v>535</v>
      </c>
      <c r="AG16" s="135">
        <v>8</v>
      </c>
      <c r="AH16" s="120">
        <v>301.98</v>
      </c>
      <c r="AI16" s="120">
        <v>29</v>
      </c>
      <c r="AJ16" s="1">
        <v>1</v>
      </c>
      <c r="AK16" s="144">
        <v>45.8</v>
      </c>
      <c r="AL16" s="144">
        <v>68.099999999999994</v>
      </c>
      <c r="AM16" s="119">
        <v>17.36</v>
      </c>
      <c r="AN16" s="119">
        <v>31.76</v>
      </c>
      <c r="AO16" s="119">
        <v>19.59</v>
      </c>
      <c r="AP16" s="144"/>
      <c r="AQ16" s="144"/>
      <c r="AR16" s="144"/>
      <c r="AS16" s="144"/>
      <c r="AT16" s="2"/>
      <c r="AU16" s="32" t="s">
        <v>271</v>
      </c>
      <c r="AV16" s="16" t="s">
        <v>105</v>
      </c>
    </row>
    <row r="17" spans="1:48">
      <c r="A17" s="89" t="s">
        <v>110</v>
      </c>
      <c r="B17" s="4" t="s">
        <v>131</v>
      </c>
      <c r="C17" s="1">
        <f t="shared" si="0"/>
        <v>1701</v>
      </c>
      <c r="D17" s="4"/>
      <c r="E17" s="130">
        <v>-7</v>
      </c>
      <c r="F17" s="1">
        <v>1701</v>
      </c>
      <c r="G17" s="134">
        <v>50</v>
      </c>
      <c r="H17" s="1" t="e">
        <f>NA()</f>
        <v>#N/A</v>
      </c>
      <c r="I17" s="5">
        <v>9.6</v>
      </c>
      <c r="J17" s="145">
        <v>-8.6999999999999993</v>
      </c>
      <c r="K17" s="1">
        <v>8</v>
      </c>
      <c r="L17" s="1" t="e">
        <f>NA()</f>
        <v>#N/A</v>
      </c>
      <c r="M17" s="121">
        <v>2</v>
      </c>
      <c r="N17" s="121">
        <v>281</v>
      </c>
      <c r="O17" s="121">
        <v>15</v>
      </c>
      <c r="P17" s="121">
        <v>4530</v>
      </c>
      <c r="Q17" s="121">
        <v>18</v>
      </c>
      <c r="R17" s="121">
        <v>4</v>
      </c>
      <c r="S17" s="121">
        <v>367</v>
      </c>
      <c r="T17" s="1">
        <v>68.900000000000006</v>
      </c>
      <c r="U17" s="1">
        <v>6.4</v>
      </c>
      <c r="V17" s="1">
        <v>1065</v>
      </c>
      <c r="W17" s="1">
        <v>165</v>
      </c>
      <c r="X17" s="5">
        <v>2197</v>
      </c>
      <c r="Y17" s="2">
        <v>9910.7000000000007</v>
      </c>
      <c r="Z17" s="2">
        <v>10159.4</v>
      </c>
      <c r="AA17" s="2">
        <v>2.4</v>
      </c>
      <c r="AB17" s="2">
        <v>168567</v>
      </c>
      <c r="AC17" s="2">
        <v>14997</v>
      </c>
      <c r="AD17" s="2">
        <v>3.1</v>
      </c>
      <c r="AE17" s="135">
        <v>20.3</v>
      </c>
      <c r="AF17" s="135">
        <v>549</v>
      </c>
      <c r="AG17" s="135" t="e">
        <f>NA()</f>
        <v>#N/A</v>
      </c>
      <c r="AH17" s="120">
        <v>86.17</v>
      </c>
      <c r="AI17" s="120">
        <v>8</v>
      </c>
      <c r="AJ17" s="1">
        <v>1</v>
      </c>
      <c r="AK17" s="144">
        <v>44.9</v>
      </c>
      <c r="AL17" s="144">
        <v>73.599999999999994</v>
      </c>
      <c r="AM17" s="119">
        <v>19.61</v>
      </c>
      <c r="AN17" s="119">
        <v>25.87</v>
      </c>
      <c r="AO17" s="119">
        <v>12.55</v>
      </c>
      <c r="AP17" s="144"/>
      <c r="AQ17" s="144"/>
      <c r="AR17" s="144"/>
      <c r="AS17" s="144"/>
      <c r="AT17" s="2"/>
      <c r="AU17" s="32" t="s">
        <v>276</v>
      </c>
      <c r="AV17" s="16" t="s">
        <v>105</v>
      </c>
    </row>
    <row r="18" spans="1:48">
      <c r="A18" s="89" t="s">
        <v>110</v>
      </c>
      <c r="B18" s="4" t="s">
        <v>132</v>
      </c>
      <c r="C18" s="1">
        <f t="shared" si="0"/>
        <v>2188</v>
      </c>
      <c r="D18" s="4"/>
      <c r="E18" s="130">
        <v>-6.2</v>
      </c>
      <c r="F18" s="1">
        <v>2188</v>
      </c>
      <c r="G18" s="134">
        <v>44</v>
      </c>
      <c r="H18" s="1">
        <v>24.5</v>
      </c>
      <c r="I18" s="5">
        <v>22.8</v>
      </c>
      <c r="J18" s="145">
        <v>-12</v>
      </c>
      <c r="K18" s="1">
        <v>23</v>
      </c>
      <c r="L18" s="1">
        <v>7.1</v>
      </c>
      <c r="M18" s="121">
        <v>-233</v>
      </c>
      <c r="N18" s="121">
        <v>736</v>
      </c>
      <c r="O18" s="121">
        <v>11</v>
      </c>
      <c r="P18" s="121">
        <v>10759</v>
      </c>
      <c r="Q18" s="121">
        <v>212</v>
      </c>
      <c r="R18" s="121">
        <v>54</v>
      </c>
      <c r="S18" s="121">
        <v>186</v>
      </c>
      <c r="T18" s="1">
        <v>68.2</v>
      </c>
      <c r="U18" s="1">
        <v>11.4</v>
      </c>
      <c r="V18" s="1">
        <v>1251.8</v>
      </c>
      <c r="W18" s="1">
        <v>298</v>
      </c>
      <c r="X18" s="5">
        <v>1778</v>
      </c>
      <c r="Y18" s="2">
        <v>50863.5</v>
      </c>
      <c r="Z18" s="2">
        <v>50218.5</v>
      </c>
      <c r="AA18" s="2">
        <v>-1.3</v>
      </c>
      <c r="AB18" s="2">
        <v>4324</v>
      </c>
      <c r="AC18" s="2">
        <v>186</v>
      </c>
      <c r="AD18" s="2">
        <v>33.299999999999997</v>
      </c>
      <c r="AE18" s="135">
        <v>88.3</v>
      </c>
      <c r="AF18" s="135">
        <v>454</v>
      </c>
      <c r="AG18" s="135">
        <v>42</v>
      </c>
      <c r="AH18" s="120">
        <v>3459.19</v>
      </c>
      <c r="AI18" s="120">
        <v>23</v>
      </c>
      <c r="AJ18" s="1">
        <v>0</v>
      </c>
      <c r="AK18" s="144">
        <v>36.200000000000003</v>
      </c>
      <c r="AL18" s="144">
        <v>61.9</v>
      </c>
      <c r="AM18" s="119">
        <v>19.41</v>
      </c>
      <c r="AN18" s="119">
        <v>29.2</v>
      </c>
      <c r="AO18" s="119">
        <v>15.78</v>
      </c>
      <c r="AP18" s="144"/>
      <c r="AQ18" s="144"/>
      <c r="AR18" s="144"/>
      <c r="AS18" s="144"/>
      <c r="AT18" s="2"/>
      <c r="AU18" s="73" t="s">
        <v>28</v>
      </c>
      <c r="AV18" s="16" t="s">
        <v>105</v>
      </c>
    </row>
    <row r="19" spans="1:48">
      <c r="A19" s="89" t="s">
        <v>110</v>
      </c>
      <c r="B19" s="4" t="s">
        <v>133</v>
      </c>
      <c r="C19" s="1">
        <f t="shared" si="0"/>
        <v>2665</v>
      </c>
      <c r="D19" s="4"/>
      <c r="E19" s="130">
        <v>-7.5</v>
      </c>
      <c r="F19" s="1">
        <v>2665</v>
      </c>
      <c r="G19" s="134">
        <v>44</v>
      </c>
      <c r="H19" s="1">
        <v>18.7</v>
      </c>
      <c r="I19" s="5">
        <v>16.5</v>
      </c>
      <c r="J19" s="145">
        <v>-13.6</v>
      </c>
      <c r="K19" s="1">
        <v>22</v>
      </c>
      <c r="L19" s="1">
        <v>6.2</v>
      </c>
      <c r="M19" s="121">
        <v>-179</v>
      </c>
      <c r="N19" s="121">
        <v>1155</v>
      </c>
      <c r="O19" s="121">
        <v>103</v>
      </c>
      <c r="P19" s="121">
        <v>1992</v>
      </c>
      <c r="Q19" s="121">
        <v>148</v>
      </c>
      <c r="R19" s="121">
        <v>18</v>
      </c>
      <c r="S19" s="121">
        <v>178</v>
      </c>
      <c r="T19" s="1">
        <v>74.900000000000006</v>
      </c>
      <c r="U19" s="1">
        <v>8.1</v>
      </c>
      <c r="V19" s="1">
        <v>1130.4000000000001</v>
      </c>
      <c r="W19" s="1">
        <v>151</v>
      </c>
      <c r="X19" s="5">
        <v>900</v>
      </c>
      <c r="Y19" s="2">
        <v>32645.9</v>
      </c>
      <c r="Z19" s="2">
        <v>32402.2</v>
      </c>
      <c r="AA19" s="2">
        <v>-0.8</v>
      </c>
      <c r="AB19" s="2">
        <v>3424</v>
      </c>
      <c r="AC19" s="2">
        <v>244</v>
      </c>
      <c r="AD19" s="2">
        <v>96.6</v>
      </c>
      <c r="AE19" s="135" t="e">
        <f>NA()</f>
        <v>#N/A</v>
      </c>
      <c r="AF19" s="135">
        <v>491</v>
      </c>
      <c r="AG19" s="135">
        <v>13</v>
      </c>
      <c r="AH19" s="120">
        <v>532.70000000000005</v>
      </c>
      <c r="AI19" s="120">
        <v>22</v>
      </c>
      <c r="AJ19" s="1">
        <v>1</v>
      </c>
      <c r="AK19" s="144">
        <v>39</v>
      </c>
      <c r="AL19" s="144">
        <v>75.099999999999994</v>
      </c>
      <c r="AM19" s="119">
        <v>19.510000000000002</v>
      </c>
      <c r="AN19" s="119">
        <v>29.76</v>
      </c>
      <c r="AO19" s="119">
        <v>15.81</v>
      </c>
      <c r="AP19" s="144"/>
      <c r="AQ19" s="144"/>
      <c r="AR19" s="144"/>
      <c r="AS19" s="144"/>
      <c r="AT19" s="2"/>
      <c r="AU19" s="77" t="s">
        <v>29</v>
      </c>
      <c r="AV19" s="16" t="s">
        <v>105</v>
      </c>
    </row>
    <row r="20" spans="1:48">
      <c r="A20" s="89" t="s">
        <v>110</v>
      </c>
      <c r="B20" s="4" t="s">
        <v>114</v>
      </c>
      <c r="C20" s="1">
        <f t="shared" si="0"/>
        <v>2453</v>
      </c>
      <c r="D20" s="4"/>
      <c r="E20" s="130">
        <v>-4</v>
      </c>
      <c r="F20" s="1">
        <v>2453</v>
      </c>
      <c r="G20" s="121">
        <v>42</v>
      </c>
      <c r="H20" s="1">
        <v>128.6</v>
      </c>
      <c r="I20" s="5">
        <v>84.1</v>
      </c>
      <c r="J20" s="145">
        <v>-1</v>
      </c>
      <c r="K20" s="1">
        <v>421</v>
      </c>
      <c r="L20" s="1">
        <v>6.3</v>
      </c>
      <c r="M20" s="121">
        <v>2257</v>
      </c>
      <c r="N20" s="121">
        <v>773</v>
      </c>
      <c r="O20" s="121">
        <v>1007</v>
      </c>
      <c r="P20" s="121">
        <v>92267</v>
      </c>
      <c r="Q20" s="121">
        <v>472</v>
      </c>
      <c r="R20" s="121">
        <v>189</v>
      </c>
      <c r="S20" s="121">
        <v>348</v>
      </c>
      <c r="T20" s="1">
        <v>77</v>
      </c>
      <c r="U20" s="1">
        <v>8.8000000000000007</v>
      </c>
      <c r="V20" s="1">
        <v>1328.3</v>
      </c>
      <c r="W20" s="1">
        <v>5297</v>
      </c>
      <c r="X20" s="5">
        <v>3306</v>
      </c>
      <c r="Y20" s="2">
        <v>366426.5</v>
      </c>
      <c r="Z20" s="2">
        <v>348488.4</v>
      </c>
      <c r="AA20" s="2">
        <v>-5.0999999999999996</v>
      </c>
      <c r="AB20" s="2">
        <v>349530</v>
      </c>
      <c r="AC20" s="2">
        <v>236398</v>
      </c>
      <c r="AD20" s="2">
        <v>0</v>
      </c>
      <c r="AE20" s="135">
        <v>109.8</v>
      </c>
      <c r="AF20" s="135">
        <v>432</v>
      </c>
      <c r="AG20" s="135">
        <v>201</v>
      </c>
      <c r="AH20" s="120">
        <v>4645.1400000000003</v>
      </c>
      <c r="AI20" s="120">
        <v>421</v>
      </c>
      <c r="AJ20" s="1">
        <v>13</v>
      </c>
      <c r="AK20" s="144">
        <v>33.6</v>
      </c>
      <c r="AL20" s="144">
        <v>64.5</v>
      </c>
      <c r="AM20" s="119">
        <v>22.76</v>
      </c>
      <c r="AN20" s="119">
        <v>25.12</v>
      </c>
      <c r="AO20" s="119">
        <v>11.55</v>
      </c>
      <c r="AP20" s="144"/>
      <c r="AQ20" s="144"/>
      <c r="AR20" s="144"/>
      <c r="AS20" s="144"/>
      <c r="AT20" s="2"/>
      <c r="AU20" s="79" t="s">
        <v>47</v>
      </c>
      <c r="AV20" s="16" t="s">
        <v>105</v>
      </c>
    </row>
    <row r="21" spans="1:48" ht="15.75" thickBot="1">
      <c r="A21" s="89" t="s">
        <v>110</v>
      </c>
      <c r="B21" s="4" t="s">
        <v>134</v>
      </c>
      <c r="C21" s="1">
        <f t="shared" si="0"/>
        <v>1563</v>
      </c>
      <c r="D21" s="4"/>
      <c r="E21" s="130">
        <v>9.1</v>
      </c>
      <c r="F21" s="1">
        <v>1563</v>
      </c>
      <c r="G21" s="121">
        <v>40</v>
      </c>
      <c r="H21" s="1">
        <v>8.6</v>
      </c>
      <c r="I21" s="5">
        <v>8.3000000000000007</v>
      </c>
      <c r="J21" s="145">
        <v>6</v>
      </c>
      <c r="K21" s="1">
        <v>106</v>
      </c>
      <c r="L21" s="1">
        <v>6.8</v>
      </c>
      <c r="M21" s="121">
        <v>440</v>
      </c>
      <c r="N21" s="121">
        <v>3098</v>
      </c>
      <c r="O21" s="121">
        <v>23</v>
      </c>
      <c r="P21" s="121">
        <v>6293</v>
      </c>
      <c r="Q21" s="121">
        <v>203</v>
      </c>
      <c r="R21" s="121">
        <v>25</v>
      </c>
      <c r="S21" s="121">
        <v>69</v>
      </c>
      <c r="T21" s="1">
        <v>70.8</v>
      </c>
      <c r="U21" s="1">
        <v>7.7</v>
      </c>
      <c r="V21" s="1">
        <v>1236.2</v>
      </c>
      <c r="W21" s="1">
        <v>2077</v>
      </c>
      <c r="X21" s="5">
        <v>3226</v>
      </c>
      <c r="Y21" s="2">
        <v>95133.9</v>
      </c>
      <c r="Z21" s="2">
        <v>94288.3</v>
      </c>
      <c r="AA21" s="2">
        <v>-0.9</v>
      </c>
      <c r="AB21" s="2">
        <v>28910</v>
      </c>
      <c r="AC21" s="2">
        <v>7412</v>
      </c>
      <c r="AD21" s="2">
        <v>64.2</v>
      </c>
      <c r="AE21" s="135">
        <v>67</v>
      </c>
      <c r="AF21" s="135">
        <v>521</v>
      </c>
      <c r="AG21" s="135">
        <v>5</v>
      </c>
      <c r="AH21" s="120">
        <v>456.75</v>
      </c>
      <c r="AI21" s="120">
        <v>106</v>
      </c>
      <c r="AJ21" s="1">
        <v>6</v>
      </c>
      <c r="AK21" s="144">
        <v>43.5</v>
      </c>
      <c r="AL21" s="144">
        <v>87.6</v>
      </c>
      <c r="AM21" s="119">
        <v>20.77</v>
      </c>
      <c r="AN21" s="119">
        <v>26.53</v>
      </c>
      <c r="AO21" s="119">
        <v>13.77</v>
      </c>
      <c r="AP21" s="144"/>
      <c r="AQ21" s="144"/>
      <c r="AR21" s="144"/>
      <c r="AS21" s="144"/>
      <c r="AT21" s="2"/>
      <c r="AU21" s="79" t="s">
        <v>192</v>
      </c>
      <c r="AV21" s="16"/>
    </row>
    <row r="22" spans="1:48">
      <c r="A22" s="89" t="s">
        <v>110</v>
      </c>
      <c r="B22" s="4" t="s">
        <v>135</v>
      </c>
      <c r="C22" s="1">
        <f t="shared" si="0"/>
        <v>2428</v>
      </c>
      <c r="D22" s="4"/>
      <c r="E22" s="130">
        <v>-9.3000000000000007</v>
      </c>
      <c r="F22" s="1">
        <v>2428</v>
      </c>
      <c r="G22" s="121">
        <v>47</v>
      </c>
      <c r="H22" s="1">
        <v>30.7</v>
      </c>
      <c r="I22" s="5">
        <v>25.5</v>
      </c>
      <c r="J22" s="145">
        <v>-13.3</v>
      </c>
      <c r="K22" s="1">
        <v>46</v>
      </c>
      <c r="L22" s="1">
        <v>6.5</v>
      </c>
      <c r="M22" s="121">
        <v>-343</v>
      </c>
      <c r="N22" s="121">
        <v>1080</v>
      </c>
      <c r="O22" s="121">
        <v>58</v>
      </c>
      <c r="P22" s="121">
        <v>33441</v>
      </c>
      <c r="Q22" s="121">
        <v>229</v>
      </c>
      <c r="R22" s="121">
        <v>40</v>
      </c>
      <c r="S22" s="121">
        <v>167</v>
      </c>
      <c r="T22" s="1">
        <v>66.400000000000006</v>
      </c>
      <c r="U22" s="1">
        <v>9.1999999999999993</v>
      </c>
      <c r="V22" s="1">
        <v>1235.7</v>
      </c>
      <c r="W22" s="1">
        <v>5159</v>
      </c>
      <c r="X22" s="5">
        <v>1824</v>
      </c>
      <c r="Y22" s="2">
        <v>59330.5</v>
      </c>
      <c r="Z22" s="2">
        <v>58686.1</v>
      </c>
      <c r="AA22" s="2">
        <v>-1.1000000000000001</v>
      </c>
      <c r="AB22" s="2">
        <v>10020</v>
      </c>
      <c r="AC22" s="2">
        <v>4138</v>
      </c>
      <c r="AD22" s="2">
        <v>127.1</v>
      </c>
      <c r="AE22" s="135">
        <v>29.6</v>
      </c>
      <c r="AF22" s="135">
        <v>483</v>
      </c>
      <c r="AG22" s="135">
        <v>48</v>
      </c>
      <c r="AH22" s="120">
        <v>1724.08</v>
      </c>
      <c r="AI22" s="120">
        <v>46</v>
      </c>
      <c r="AJ22" s="1">
        <v>5</v>
      </c>
      <c r="AK22" s="144">
        <v>38.9</v>
      </c>
      <c r="AL22" s="144">
        <v>66.2</v>
      </c>
      <c r="AM22" s="119">
        <v>19.53</v>
      </c>
      <c r="AN22" s="119">
        <v>29.82</v>
      </c>
      <c r="AO22" s="119">
        <v>15.49</v>
      </c>
      <c r="AP22" s="144"/>
      <c r="AQ22" s="144"/>
      <c r="AR22" s="144"/>
      <c r="AS22" s="144"/>
      <c r="AT22" s="2"/>
      <c r="AU22" s="148" t="s">
        <v>33</v>
      </c>
      <c r="AV22" s="149" t="s">
        <v>202</v>
      </c>
    </row>
    <row r="23" spans="1:48" ht="15.75" thickBot="1">
      <c r="A23" s="89" t="s">
        <v>110</v>
      </c>
      <c r="B23" s="4" t="s">
        <v>136</v>
      </c>
      <c r="C23" s="1">
        <f t="shared" si="0"/>
        <v>1956</v>
      </c>
      <c r="D23" s="4"/>
      <c r="E23" s="130">
        <v>-8.4</v>
      </c>
      <c r="F23" s="1">
        <v>1956</v>
      </c>
      <c r="G23" s="121">
        <v>47</v>
      </c>
      <c r="H23" s="1">
        <v>19.5</v>
      </c>
      <c r="I23" s="5">
        <v>23</v>
      </c>
      <c r="J23" s="145">
        <v>-14.6</v>
      </c>
      <c r="K23" s="1">
        <v>25</v>
      </c>
      <c r="L23" s="1">
        <v>6.7</v>
      </c>
      <c r="M23" s="121">
        <v>-68</v>
      </c>
      <c r="N23" s="121">
        <v>589</v>
      </c>
      <c r="O23" s="121">
        <v>17</v>
      </c>
      <c r="P23" s="121">
        <v>26090</v>
      </c>
      <c r="Q23" s="121">
        <v>168</v>
      </c>
      <c r="R23" s="121">
        <v>12</v>
      </c>
      <c r="S23" s="121">
        <v>204</v>
      </c>
      <c r="T23" s="1">
        <v>62.6</v>
      </c>
      <c r="U23" s="1">
        <v>7.6</v>
      </c>
      <c r="V23" s="1">
        <v>995.9</v>
      </c>
      <c r="W23" s="1">
        <v>234</v>
      </c>
      <c r="X23" s="5">
        <v>902</v>
      </c>
      <c r="Y23" s="2">
        <v>34055.699999999997</v>
      </c>
      <c r="Z23" s="2">
        <v>33790</v>
      </c>
      <c r="AA23" s="2">
        <v>-0.8</v>
      </c>
      <c r="AB23" s="2">
        <v>17491</v>
      </c>
      <c r="AC23" s="2">
        <v>846</v>
      </c>
      <c r="AD23" s="2">
        <v>32.5</v>
      </c>
      <c r="AE23" s="135" t="e">
        <f>NA()</f>
        <v>#N/A</v>
      </c>
      <c r="AF23" s="135">
        <v>544</v>
      </c>
      <c r="AG23" s="135" t="e">
        <f>NA()</f>
        <v>#N/A</v>
      </c>
      <c r="AH23" s="120">
        <v>123.95</v>
      </c>
      <c r="AI23" s="120">
        <v>25</v>
      </c>
      <c r="AJ23" s="1">
        <v>1</v>
      </c>
      <c r="AK23" s="144">
        <v>42.1</v>
      </c>
      <c r="AL23" s="144">
        <v>77.099999999999994</v>
      </c>
      <c r="AM23" s="119">
        <v>16.52</v>
      </c>
      <c r="AN23" s="119">
        <v>30.39</v>
      </c>
      <c r="AO23" s="119">
        <v>17.64</v>
      </c>
      <c r="AP23" s="144"/>
      <c r="AQ23" s="144"/>
      <c r="AR23" s="144"/>
      <c r="AS23" s="144"/>
      <c r="AT23" s="2"/>
      <c r="AU23" s="32" t="s">
        <v>278</v>
      </c>
      <c r="AV23" s="150">
        <v>2</v>
      </c>
    </row>
    <row r="24" spans="1:48">
      <c r="A24" s="89" t="s">
        <v>110</v>
      </c>
      <c r="B24" s="4" t="s">
        <v>137</v>
      </c>
      <c r="C24" s="1">
        <f t="shared" si="0"/>
        <v>1682</v>
      </c>
      <c r="D24" s="4"/>
      <c r="E24" s="130">
        <v>-10.8</v>
      </c>
      <c r="F24" s="1">
        <v>1682</v>
      </c>
      <c r="G24" s="121">
        <v>47</v>
      </c>
      <c r="H24" s="1">
        <v>28.2</v>
      </c>
      <c r="I24" s="5">
        <v>22.8</v>
      </c>
      <c r="J24" s="145">
        <v>-17.8</v>
      </c>
      <c r="K24" s="1">
        <v>50</v>
      </c>
      <c r="L24" s="1">
        <v>5.8</v>
      </c>
      <c r="M24" s="121">
        <v>-392</v>
      </c>
      <c r="N24" s="121">
        <v>978</v>
      </c>
      <c r="O24" s="121">
        <v>23</v>
      </c>
      <c r="P24" s="121">
        <v>8286</v>
      </c>
      <c r="Q24" s="121">
        <v>192</v>
      </c>
      <c r="R24" s="121">
        <v>12</v>
      </c>
      <c r="S24" s="121">
        <v>222</v>
      </c>
      <c r="T24" s="1">
        <v>62.1</v>
      </c>
      <c r="U24" s="1">
        <v>9.3000000000000007</v>
      </c>
      <c r="V24" s="1">
        <v>1037.8</v>
      </c>
      <c r="W24" s="1">
        <v>386</v>
      </c>
      <c r="X24" s="5">
        <v>1123</v>
      </c>
      <c r="Y24" s="2">
        <v>42155.199999999997</v>
      </c>
      <c r="Z24" s="2">
        <v>40881.9</v>
      </c>
      <c r="AA24" s="2">
        <v>-3.1</v>
      </c>
      <c r="AB24" s="2">
        <v>4750</v>
      </c>
      <c r="AC24" s="2">
        <v>258</v>
      </c>
      <c r="AD24" s="2">
        <v>68.8</v>
      </c>
      <c r="AE24" s="135">
        <v>3</v>
      </c>
      <c r="AF24" s="135">
        <v>495</v>
      </c>
      <c r="AG24" s="135">
        <v>17</v>
      </c>
      <c r="AH24" s="120">
        <v>259.63</v>
      </c>
      <c r="AI24" s="120">
        <v>50</v>
      </c>
      <c r="AJ24" s="1">
        <v>7</v>
      </c>
      <c r="AK24" s="144">
        <v>36.9</v>
      </c>
      <c r="AL24" s="144">
        <v>72</v>
      </c>
      <c r="AM24" s="119">
        <v>18.03</v>
      </c>
      <c r="AN24" s="119">
        <v>32.159999999999997</v>
      </c>
      <c r="AO24" s="119">
        <v>15.81</v>
      </c>
      <c r="AP24" s="144"/>
      <c r="AQ24" s="144"/>
      <c r="AR24" s="144"/>
      <c r="AS24" s="144"/>
      <c r="AT24" s="2"/>
      <c r="AU24" s="32" t="s">
        <v>279</v>
      </c>
      <c r="AV24" s="16"/>
    </row>
    <row r="25" spans="1:48">
      <c r="A25" s="89" t="s">
        <v>110</v>
      </c>
      <c r="B25" s="4" t="s">
        <v>138</v>
      </c>
      <c r="C25" s="1">
        <f t="shared" si="0"/>
        <v>2257</v>
      </c>
      <c r="D25" s="4"/>
      <c r="E25" s="130">
        <v>-4.5</v>
      </c>
      <c r="F25" s="1">
        <v>2257</v>
      </c>
      <c r="G25" s="121">
        <v>42</v>
      </c>
      <c r="H25" s="1">
        <v>152.5</v>
      </c>
      <c r="I25" s="5">
        <v>64.3</v>
      </c>
      <c r="J25" s="145">
        <v>10.8</v>
      </c>
      <c r="K25" s="1">
        <v>183</v>
      </c>
      <c r="L25" s="1">
        <v>7.6</v>
      </c>
      <c r="M25" s="121">
        <v>305</v>
      </c>
      <c r="N25" s="121">
        <v>1043</v>
      </c>
      <c r="O25" s="121">
        <v>729</v>
      </c>
      <c r="P25" s="121">
        <v>64026</v>
      </c>
      <c r="Q25" s="121">
        <v>358</v>
      </c>
      <c r="R25" s="121">
        <v>103</v>
      </c>
      <c r="S25" s="121">
        <v>354</v>
      </c>
      <c r="T25" s="1">
        <v>74.2</v>
      </c>
      <c r="U25" s="1">
        <v>7.1</v>
      </c>
      <c r="V25" s="1">
        <v>1322.4</v>
      </c>
      <c r="W25" s="1">
        <v>6431</v>
      </c>
      <c r="X25" s="5">
        <v>3686</v>
      </c>
      <c r="Y25" s="2">
        <v>190231</v>
      </c>
      <c r="Z25" s="2">
        <v>192110.8</v>
      </c>
      <c r="AA25" s="2">
        <v>1</v>
      </c>
      <c r="AB25" s="2">
        <v>250013</v>
      </c>
      <c r="AC25" s="2">
        <v>118940</v>
      </c>
      <c r="AD25" s="2">
        <v>0</v>
      </c>
      <c r="AE25" s="135">
        <v>93.8</v>
      </c>
      <c r="AF25" s="135">
        <v>390</v>
      </c>
      <c r="AG25" s="135">
        <v>198</v>
      </c>
      <c r="AH25" s="120">
        <v>2905.6</v>
      </c>
      <c r="AI25" s="120">
        <v>183</v>
      </c>
      <c r="AJ25" s="1">
        <v>6</v>
      </c>
      <c r="AK25" s="144">
        <v>30.8</v>
      </c>
      <c r="AL25" s="144">
        <v>57.4</v>
      </c>
      <c r="AM25" s="119">
        <v>23.75</v>
      </c>
      <c r="AN25" s="119">
        <v>22.88</v>
      </c>
      <c r="AO25" s="119">
        <v>10.9</v>
      </c>
      <c r="AP25" s="144"/>
      <c r="AQ25" s="144"/>
      <c r="AR25" s="144"/>
      <c r="AS25" s="144"/>
      <c r="AT25" s="2"/>
      <c r="AU25" s="32" t="s">
        <v>307</v>
      </c>
      <c r="AV25" s="16"/>
    </row>
    <row r="26" spans="1:48">
      <c r="A26" s="89" t="s">
        <v>110</v>
      </c>
      <c r="B26" s="4" t="s">
        <v>139</v>
      </c>
      <c r="C26" s="1">
        <f t="shared" si="0"/>
        <v>1205</v>
      </c>
      <c r="D26" s="4"/>
      <c r="E26" s="130">
        <v>13.8</v>
      </c>
      <c r="F26" s="1">
        <v>1205</v>
      </c>
      <c r="G26" s="121">
        <v>41</v>
      </c>
      <c r="H26" s="1">
        <v>8.6</v>
      </c>
      <c r="I26" s="5">
        <v>8.4</v>
      </c>
      <c r="J26" s="145">
        <v>2.1</v>
      </c>
      <c r="K26" s="1">
        <v>65</v>
      </c>
      <c r="L26" s="1">
        <v>7</v>
      </c>
      <c r="M26" s="121">
        <v>1147</v>
      </c>
      <c r="N26" s="121">
        <v>1123</v>
      </c>
      <c r="O26" s="121">
        <v>13</v>
      </c>
      <c r="P26" s="121">
        <v>6630</v>
      </c>
      <c r="Q26" s="121">
        <v>133</v>
      </c>
      <c r="R26" s="121">
        <v>10</v>
      </c>
      <c r="S26" s="121">
        <v>108</v>
      </c>
      <c r="T26" s="1">
        <v>72.3</v>
      </c>
      <c r="U26" s="1">
        <v>4.7</v>
      </c>
      <c r="V26" s="1">
        <v>1146.8</v>
      </c>
      <c r="W26" s="1">
        <v>3447</v>
      </c>
      <c r="X26" s="5">
        <v>3793</v>
      </c>
      <c r="Y26" s="2">
        <v>56290.7</v>
      </c>
      <c r="Z26" s="2">
        <v>55549</v>
      </c>
      <c r="AA26" s="2">
        <v>-1.3</v>
      </c>
      <c r="AB26" s="2">
        <v>31841</v>
      </c>
      <c r="AC26" s="2">
        <v>6217</v>
      </c>
      <c r="AD26" s="2">
        <v>37.5</v>
      </c>
      <c r="AE26" s="135">
        <v>14.7</v>
      </c>
      <c r="AF26" s="135">
        <v>495</v>
      </c>
      <c r="AG26" s="135">
        <v>33</v>
      </c>
      <c r="AH26" s="120">
        <v>1151.1400000000001</v>
      </c>
      <c r="AI26" s="120">
        <v>65</v>
      </c>
      <c r="AJ26" s="1">
        <v>6</v>
      </c>
      <c r="AK26" s="144">
        <v>41.5</v>
      </c>
      <c r="AL26" s="144">
        <v>91.2</v>
      </c>
      <c r="AM26" s="119">
        <v>18.45</v>
      </c>
      <c r="AN26" s="119">
        <v>27.28</v>
      </c>
      <c r="AO26" s="119">
        <v>12.96</v>
      </c>
      <c r="AP26" s="144"/>
      <c r="AQ26" s="144"/>
      <c r="AR26" s="144"/>
      <c r="AS26" s="144"/>
      <c r="AT26" s="2"/>
      <c r="AU26" s="32" t="s">
        <v>281</v>
      </c>
      <c r="AV26" s="16"/>
    </row>
    <row r="27" spans="1:48">
      <c r="A27" s="89" t="s">
        <v>110</v>
      </c>
      <c r="B27" s="4" t="s">
        <v>140</v>
      </c>
      <c r="C27" s="1">
        <f t="shared" si="0"/>
        <v>1078</v>
      </c>
      <c r="D27" s="4"/>
      <c r="E27" s="130">
        <v>-5.9</v>
      </c>
      <c r="F27" s="1">
        <v>1078</v>
      </c>
      <c r="G27" s="121">
        <v>44</v>
      </c>
      <c r="H27" s="1">
        <v>24</v>
      </c>
      <c r="I27" s="5">
        <v>20.3</v>
      </c>
      <c r="J27" s="145">
        <v>-8.1</v>
      </c>
      <c r="K27" s="1">
        <v>45</v>
      </c>
      <c r="L27" s="1">
        <v>5.6</v>
      </c>
      <c r="M27" s="121">
        <v>-63</v>
      </c>
      <c r="N27" s="121">
        <v>1283</v>
      </c>
      <c r="O27" s="121">
        <v>133</v>
      </c>
      <c r="P27" s="121">
        <v>11607</v>
      </c>
      <c r="Q27" s="121">
        <v>68</v>
      </c>
      <c r="R27" s="121">
        <v>10</v>
      </c>
      <c r="S27" s="121">
        <v>139</v>
      </c>
      <c r="T27" s="1">
        <v>74.900000000000006</v>
      </c>
      <c r="U27" s="1">
        <v>5.0999999999999996</v>
      </c>
      <c r="V27" s="1">
        <v>996.6</v>
      </c>
      <c r="W27" s="1">
        <v>424</v>
      </c>
      <c r="X27" s="5">
        <v>1680</v>
      </c>
      <c r="Y27" s="2">
        <v>43878</v>
      </c>
      <c r="Z27" s="2">
        <v>42141.599999999999</v>
      </c>
      <c r="AA27" s="2">
        <v>-4.0999999999999996</v>
      </c>
      <c r="AB27" s="2">
        <v>46793</v>
      </c>
      <c r="AC27" s="2">
        <v>8948</v>
      </c>
      <c r="AD27" s="2">
        <v>27.9</v>
      </c>
      <c r="AE27" s="135">
        <v>6.2</v>
      </c>
      <c r="AF27" s="135">
        <v>528</v>
      </c>
      <c r="AG27" s="135">
        <v>36</v>
      </c>
      <c r="AH27" s="120">
        <v>203.98</v>
      </c>
      <c r="AI27" s="120">
        <v>45</v>
      </c>
      <c r="AJ27" s="1">
        <v>3</v>
      </c>
      <c r="AK27" s="144">
        <v>35.299999999999997</v>
      </c>
      <c r="AL27" s="144">
        <v>83.3</v>
      </c>
      <c r="AM27" s="119">
        <v>19.38</v>
      </c>
      <c r="AN27" s="119">
        <v>32.71</v>
      </c>
      <c r="AO27" s="119">
        <v>13.76</v>
      </c>
      <c r="AP27" s="144"/>
      <c r="AQ27" s="144"/>
      <c r="AR27" s="144"/>
      <c r="AS27" s="144"/>
      <c r="AT27" s="2"/>
      <c r="AU27" s="32" t="s">
        <v>282</v>
      </c>
      <c r="AV27" s="16"/>
    </row>
    <row r="28" spans="1:48">
      <c r="A28" s="89" t="s">
        <v>110</v>
      </c>
      <c r="B28" s="4" t="s">
        <v>141</v>
      </c>
      <c r="C28" s="1">
        <f t="shared" si="0"/>
        <v>1010</v>
      </c>
      <c r="D28" s="4"/>
      <c r="E28" s="130">
        <v>22.6</v>
      </c>
      <c r="F28" s="1">
        <v>1010</v>
      </c>
      <c r="G28" s="121">
        <v>41</v>
      </c>
      <c r="H28" s="1" t="e">
        <f>NA()</f>
        <v>#N/A</v>
      </c>
      <c r="I28" s="5">
        <v>9.3000000000000007</v>
      </c>
      <c r="J28" s="145">
        <v>-11.2</v>
      </c>
      <c r="K28" s="1">
        <v>4</v>
      </c>
      <c r="L28" s="1" t="e">
        <f>NA()</f>
        <v>#N/A</v>
      </c>
      <c r="M28" s="121">
        <v>62</v>
      </c>
      <c r="N28" s="121">
        <v>124</v>
      </c>
      <c r="O28" s="121">
        <v>72</v>
      </c>
      <c r="P28" s="121">
        <v>1679</v>
      </c>
      <c r="Q28" s="121">
        <v>1</v>
      </c>
      <c r="R28" s="121">
        <v>0</v>
      </c>
      <c r="S28" s="121">
        <v>315</v>
      </c>
      <c r="T28" s="1">
        <v>89.5</v>
      </c>
      <c r="U28" s="1">
        <v>4.0999999999999996</v>
      </c>
      <c r="V28" s="1">
        <v>1115.2</v>
      </c>
      <c r="W28" s="1">
        <v>3085</v>
      </c>
      <c r="X28" s="5">
        <v>1544</v>
      </c>
      <c r="Y28" s="2">
        <v>12417.5</v>
      </c>
      <c r="Z28" s="2">
        <v>13074.9</v>
      </c>
      <c r="AA28" s="2">
        <v>5</v>
      </c>
      <c r="AB28" s="2">
        <v>90049</v>
      </c>
      <c r="AC28" s="2">
        <v>31457</v>
      </c>
      <c r="AD28" s="2">
        <v>0</v>
      </c>
      <c r="AE28" s="135">
        <v>12</v>
      </c>
      <c r="AF28" s="135">
        <v>1025</v>
      </c>
      <c r="AG28" s="135">
        <v>35</v>
      </c>
      <c r="AH28" s="120">
        <v>19.64</v>
      </c>
      <c r="AI28" s="120">
        <v>4</v>
      </c>
      <c r="AJ28" s="1">
        <v>0</v>
      </c>
      <c r="AK28" s="144">
        <v>30.3</v>
      </c>
      <c r="AL28" s="144">
        <v>63.3</v>
      </c>
      <c r="AM28" s="119">
        <v>10.75</v>
      </c>
      <c r="AN28" s="119">
        <v>72.09</v>
      </c>
      <c r="AO28" s="119">
        <v>39.31</v>
      </c>
      <c r="AP28" s="144"/>
      <c r="AQ28" s="144"/>
      <c r="AR28" s="144"/>
      <c r="AS28" s="144"/>
      <c r="AT28" s="2"/>
      <c r="AU28" s="32" t="s">
        <v>283</v>
      </c>
      <c r="AV28" s="16"/>
    </row>
    <row r="29" spans="1:48">
      <c r="A29" s="89" t="s">
        <v>110</v>
      </c>
      <c r="B29" s="4" t="s">
        <v>142</v>
      </c>
      <c r="C29" s="1">
        <f t="shared" si="0"/>
        <v>2643</v>
      </c>
      <c r="D29" s="4"/>
      <c r="E29" s="130">
        <v>4.3</v>
      </c>
      <c r="F29" s="1">
        <v>2643</v>
      </c>
      <c r="G29" s="121">
        <v>48</v>
      </c>
      <c r="H29" s="1">
        <v>148.69999999999999</v>
      </c>
      <c r="I29" s="5">
        <v>29.3</v>
      </c>
      <c r="J29" s="145">
        <v>5.3</v>
      </c>
      <c r="K29" s="1">
        <v>43</v>
      </c>
      <c r="L29" s="1">
        <v>7.3</v>
      </c>
      <c r="M29" s="121">
        <v>393</v>
      </c>
      <c r="N29" s="121">
        <v>170</v>
      </c>
      <c r="O29" s="121">
        <v>14</v>
      </c>
      <c r="P29" s="121">
        <v>12575</v>
      </c>
      <c r="Q29" s="121">
        <v>42</v>
      </c>
      <c r="R29" s="121">
        <v>19</v>
      </c>
      <c r="S29" s="121">
        <v>284</v>
      </c>
      <c r="T29" s="1">
        <v>70.3</v>
      </c>
      <c r="U29" s="1">
        <v>7.9</v>
      </c>
      <c r="V29" s="1">
        <v>985.1</v>
      </c>
      <c r="W29" s="1">
        <v>2580</v>
      </c>
      <c r="X29" s="5">
        <v>2585</v>
      </c>
      <c r="Y29" s="2">
        <v>29586.6</v>
      </c>
      <c r="Z29" s="2">
        <v>28383.7</v>
      </c>
      <c r="AA29" s="2">
        <v>-4.2</v>
      </c>
      <c r="AB29" s="2">
        <v>353028</v>
      </c>
      <c r="AC29" s="2">
        <v>66548</v>
      </c>
      <c r="AD29" s="2">
        <v>0</v>
      </c>
      <c r="AE29" s="135">
        <v>12.9</v>
      </c>
      <c r="AF29" s="135">
        <v>458</v>
      </c>
      <c r="AG29" s="135">
        <v>51</v>
      </c>
      <c r="AH29" s="120">
        <v>315.16000000000003</v>
      </c>
      <c r="AI29" s="120">
        <v>43</v>
      </c>
      <c r="AJ29" s="1">
        <v>3</v>
      </c>
      <c r="AK29" s="144">
        <v>53</v>
      </c>
      <c r="AL29" s="144">
        <v>74.599999999999994</v>
      </c>
      <c r="AM29" s="119">
        <v>19.2</v>
      </c>
      <c r="AN29" s="119">
        <v>29.08</v>
      </c>
      <c r="AO29" s="119">
        <v>14.99</v>
      </c>
      <c r="AP29" s="144"/>
      <c r="AQ29" s="144"/>
      <c r="AR29" s="144"/>
      <c r="AS29" s="144"/>
      <c r="AT29" s="2"/>
      <c r="AU29" s="120" t="s">
        <v>203</v>
      </c>
      <c r="AV29" s="16"/>
    </row>
    <row r="30" spans="1:48">
      <c r="A30" s="89" t="s">
        <v>110</v>
      </c>
      <c r="B30" s="4" t="s">
        <v>143</v>
      </c>
      <c r="C30" s="1">
        <f t="shared" si="0"/>
        <v>1213</v>
      </c>
      <c r="D30" s="4"/>
      <c r="E30" s="130">
        <v>-13.1</v>
      </c>
      <c r="F30" s="1">
        <v>1213</v>
      </c>
      <c r="G30" s="121">
        <v>49</v>
      </c>
      <c r="H30" s="1" t="e">
        <f>NA()</f>
        <v>#N/A</v>
      </c>
      <c r="I30" s="5">
        <v>7.1</v>
      </c>
      <c r="J30" s="145">
        <v>-28.9</v>
      </c>
      <c r="K30" s="1">
        <v>11</v>
      </c>
      <c r="L30" s="1">
        <v>8.3000000000000007</v>
      </c>
      <c r="M30" s="121">
        <v>-274</v>
      </c>
      <c r="N30" s="121">
        <v>275</v>
      </c>
      <c r="O30" s="121">
        <v>17</v>
      </c>
      <c r="P30" s="121">
        <v>4536</v>
      </c>
      <c r="Q30" s="121">
        <v>73</v>
      </c>
      <c r="R30" s="121">
        <v>3</v>
      </c>
      <c r="S30" s="121">
        <v>196</v>
      </c>
      <c r="T30" s="1">
        <v>70.7</v>
      </c>
      <c r="U30" s="1">
        <v>5.7</v>
      </c>
      <c r="V30" s="1">
        <v>952.7</v>
      </c>
      <c r="W30" s="1">
        <v>196</v>
      </c>
      <c r="X30" s="5">
        <v>649</v>
      </c>
      <c r="Y30" s="2">
        <v>19406.5</v>
      </c>
      <c r="Z30" s="2">
        <v>19251.099999999999</v>
      </c>
      <c r="AA30" s="2">
        <v>-0.8</v>
      </c>
      <c r="AB30" s="2">
        <v>73</v>
      </c>
      <c r="AC30" s="2">
        <v>0</v>
      </c>
      <c r="AD30" s="2">
        <v>37.200000000000003</v>
      </c>
      <c r="AE30" s="135">
        <v>5.7</v>
      </c>
      <c r="AF30" s="135">
        <v>591</v>
      </c>
      <c r="AG30" s="135">
        <v>25</v>
      </c>
      <c r="AH30" s="120">
        <v>62.4</v>
      </c>
      <c r="AI30" s="120">
        <v>11</v>
      </c>
      <c r="AJ30" s="1">
        <v>1</v>
      </c>
      <c r="AK30" s="144">
        <v>42.2</v>
      </c>
      <c r="AL30" s="144">
        <v>79.3</v>
      </c>
      <c r="AM30" s="119">
        <v>17.37</v>
      </c>
      <c r="AN30" s="119">
        <v>33.47</v>
      </c>
      <c r="AO30" s="119">
        <v>18.309999999999999</v>
      </c>
      <c r="AP30" s="144"/>
      <c r="AQ30" s="144"/>
      <c r="AR30" s="144"/>
      <c r="AS30" s="144"/>
      <c r="AT30" s="2"/>
      <c r="AU30" s="10" t="s">
        <v>204</v>
      </c>
      <c r="AV30" s="16"/>
    </row>
    <row r="31" spans="1:48">
      <c r="A31" s="89" t="s">
        <v>110</v>
      </c>
      <c r="B31" s="4" t="s">
        <v>144</v>
      </c>
      <c r="C31" s="1">
        <f t="shared" si="0"/>
        <v>1900</v>
      </c>
      <c r="D31" s="4"/>
      <c r="E31" s="130">
        <v>-10</v>
      </c>
      <c r="F31" s="1">
        <v>1900</v>
      </c>
      <c r="G31" s="121">
        <v>45</v>
      </c>
      <c r="H31" s="1">
        <v>70.7</v>
      </c>
      <c r="I31" s="5">
        <v>26.8</v>
      </c>
      <c r="J31" s="145">
        <v>-19</v>
      </c>
      <c r="K31" s="1">
        <v>57</v>
      </c>
      <c r="L31" s="1">
        <v>6.8</v>
      </c>
      <c r="M31" s="121">
        <v>-308</v>
      </c>
      <c r="N31" s="121">
        <v>961</v>
      </c>
      <c r="O31" s="121">
        <v>20</v>
      </c>
      <c r="P31" s="121">
        <v>5591</v>
      </c>
      <c r="Q31" s="121">
        <v>258</v>
      </c>
      <c r="R31" s="121">
        <v>33</v>
      </c>
      <c r="S31" s="121">
        <v>145</v>
      </c>
      <c r="T31" s="1">
        <v>67.3</v>
      </c>
      <c r="U31" s="1">
        <v>8.9</v>
      </c>
      <c r="V31" s="1">
        <v>1054</v>
      </c>
      <c r="W31" s="1">
        <v>1015</v>
      </c>
      <c r="X31" s="5">
        <v>1253</v>
      </c>
      <c r="Y31" s="2">
        <v>54880.800000000003</v>
      </c>
      <c r="Z31" s="2">
        <v>54461.4</v>
      </c>
      <c r="AA31" s="2">
        <v>-0.8</v>
      </c>
      <c r="AB31" s="2">
        <v>17173</v>
      </c>
      <c r="AC31" s="2">
        <v>3811</v>
      </c>
      <c r="AD31" s="2">
        <v>50.6</v>
      </c>
      <c r="AE31" s="135">
        <v>18.3</v>
      </c>
      <c r="AF31" s="135">
        <v>525</v>
      </c>
      <c r="AG31" s="135">
        <v>43</v>
      </c>
      <c r="AH31" s="120">
        <v>319.14999999999998</v>
      </c>
      <c r="AI31" s="120">
        <v>57</v>
      </c>
      <c r="AJ31" s="1">
        <v>1</v>
      </c>
      <c r="AK31" s="144">
        <v>35.799999999999997</v>
      </c>
      <c r="AL31" s="144">
        <v>72</v>
      </c>
      <c r="AM31" s="119">
        <v>19.12</v>
      </c>
      <c r="AN31" s="119">
        <v>32.880000000000003</v>
      </c>
      <c r="AO31" s="119">
        <v>15.49</v>
      </c>
      <c r="AP31" s="144"/>
      <c r="AQ31" s="144"/>
      <c r="AR31" s="144"/>
      <c r="AS31" s="144"/>
      <c r="AT31" s="2"/>
      <c r="AU31" s="120" t="s">
        <v>205</v>
      </c>
      <c r="AV31" s="16"/>
    </row>
    <row r="32" spans="1:48">
      <c r="A32" s="89" t="s">
        <v>110</v>
      </c>
      <c r="B32" s="4" t="s">
        <v>145</v>
      </c>
      <c r="C32" s="1">
        <f t="shared" si="0"/>
        <v>3160</v>
      </c>
      <c r="D32" s="4"/>
      <c r="E32" s="130">
        <v>-11.3</v>
      </c>
      <c r="F32" s="1">
        <v>3160</v>
      </c>
      <c r="G32" s="121">
        <v>43</v>
      </c>
      <c r="H32" s="1">
        <v>14.4</v>
      </c>
      <c r="I32" s="5">
        <v>8.4</v>
      </c>
      <c r="J32" s="145">
        <v>-25.1</v>
      </c>
      <c r="K32" s="1">
        <v>10</v>
      </c>
      <c r="L32" s="1">
        <v>6.9</v>
      </c>
      <c r="M32" s="121">
        <v>-162</v>
      </c>
      <c r="N32" s="121">
        <v>384</v>
      </c>
      <c r="O32" s="121">
        <v>0</v>
      </c>
      <c r="P32" s="121">
        <v>900</v>
      </c>
      <c r="Q32" s="121">
        <v>52</v>
      </c>
      <c r="R32" s="121">
        <v>13</v>
      </c>
      <c r="S32" s="121">
        <v>223</v>
      </c>
      <c r="T32" s="1">
        <v>61.9</v>
      </c>
      <c r="U32" s="1">
        <v>13.3</v>
      </c>
      <c r="V32" s="1">
        <v>922.1</v>
      </c>
      <c r="W32" s="1">
        <v>258</v>
      </c>
      <c r="X32" s="5">
        <v>913</v>
      </c>
      <c r="Y32" s="2">
        <v>12516.7</v>
      </c>
      <c r="Z32" s="2">
        <v>12429.7</v>
      </c>
      <c r="AA32" s="2">
        <v>-0.7</v>
      </c>
      <c r="AB32" s="2">
        <v>1018</v>
      </c>
      <c r="AC32" s="2">
        <v>0</v>
      </c>
      <c r="AD32" s="2">
        <v>18.5</v>
      </c>
      <c r="AE32" s="135" t="e">
        <f>NA()</f>
        <v>#N/A</v>
      </c>
      <c r="AF32" s="135">
        <v>542</v>
      </c>
      <c r="AG32" s="135">
        <v>12</v>
      </c>
      <c r="AH32" s="120">
        <v>169.99</v>
      </c>
      <c r="AI32" s="120">
        <v>10</v>
      </c>
      <c r="AJ32" s="1">
        <v>0</v>
      </c>
      <c r="AK32" s="144">
        <v>35.200000000000003</v>
      </c>
      <c r="AL32" s="144">
        <v>70.400000000000006</v>
      </c>
      <c r="AM32" s="119">
        <v>16.43</v>
      </c>
      <c r="AN32" s="119">
        <v>32.67</v>
      </c>
      <c r="AO32" s="119">
        <v>12.13</v>
      </c>
      <c r="AP32" s="144"/>
      <c r="AQ32" s="144"/>
      <c r="AR32" s="144"/>
      <c r="AS32" s="144"/>
      <c r="AT32" s="2"/>
      <c r="AU32" s="120" t="s">
        <v>206</v>
      </c>
      <c r="AV32" s="4"/>
    </row>
    <row r="33" spans="1:49">
      <c r="A33" s="89" t="s">
        <v>110</v>
      </c>
      <c r="B33" s="4" t="s">
        <v>146</v>
      </c>
      <c r="C33" s="1">
        <f t="shared" si="0"/>
        <v>1410</v>
      </c>
      <c r="D33" s="4"/>
      <c r="E33" s="130">
        <v>-9.1999999999999993</v>
      </c>
      <c r="F33" s="1">
        <v>1410</v>
      </c>
      <c r="G33" s="121">
        <v>45</v>
      </c>
      <c r="H33" s="1">
        <v>8.6999999999999993</v>
      </c>
      <c r="I33" s="5">
        <v>17</v>
      </c>
      <c r="J33" s="145">
        <v>-17.600000000000001</v>
      </c>
      <c r="K33" s="1">
        <v>26</v>
      </c>
      <c r="L33" s="1">
        <v>6.5</v>
      </c>
      <c r="M33" s="121">
        <v>-47</v>
      </c>
      <c r="N33" s="121">
        <v>287</v>
      </c>
      <c r="O33" s="121">
        <v>0</v>
      </c>
      <c r="P33" s="121">
        <v>4864</v>
      </c>
      <c r="Q33" s="121">
        <v>55</v>
      </c>
      <c r="R33" s="121">
        <v>5</v>
      </c>
      <c r="S33" s="121">
        <v>210</v>
      </c>
      <c r="T33" s="1">
        <v>59.8</v>
      </c>
      <c r="U33" s="1">
        <v>11.4</v>
      </c>
      <c r="V33" s="1">
        <v>1159.7</v>
      </c>
      <c r="W33" s="1">
        <v>5169</v>
      </c>
      <c r="X33" s="5">
        <v>2135</v>
      </c>
      <c r="Y33" s="2">
        <v>12259.1</v>
      </c>
      <c r="Z33" s="2">
        <v>12093.2</v>
      </c>
      <c r="AA33" s="2">
        <v>-1.4</v>
      </c>
      <c r="AB33" s="2">
        <v>785</v>
      </c>
      <c r="AC33" s="2">
        <v>73</v>
      </c>
      <c r="AD33" s="2">
        <v>11</v>
      </c>
      <c r="AE33" s="135" t="e">
        <f>NA()</f>
        <v>#N/A</v>
      </c>
      <c r="AF33" s="135">
        <v>501</v>
      </c>
      <c r="AG33" s="135" t="e">
        <f>NA()</f>
        <v>#N/A</v>
      </c>
      <c r="AH33" s="120">
        <v>884.57</v>
      </c>
      <c r="AI33" s="120">
        <v>26</v>
      </c>
      <c r="AJ33" s="1">
        <v>0</v>
      </c>
      <c r="AK33" s="144">
        <v>34.299999999999997</v>
      </c>
      <c r="AL33" s="144">
        <v>67.7</v>
      </c>
      <c r="AM33" s="119">
        <v>14.4</v>
      </c>
      <c r="AN33" s="119">
        <v>34.729999999999997</v>
      </c>
      <c r="AO33" s="119">
        <v>12.06</v>
      </c>
      <c r="AP33" s="144"/>
      <c r="AQ33" s="144"/>
      <c r="AR33" s="144"/>
      <c r="AS33" s="144"/>
      <c r="AT33" s="2"/>
      <c r="AU33" s="120" t="s">
        <v>207</v>
      </c>
      <c r="AV33" s="4"/>
    </row>
    <row r="34" spans="1:49">
      <c r="A34" s="89" t="s">
        <v>110</v>
      </c>
      <c r="B34" s="4" t="s">
        <v>147</v>
      </c>
      <c r="C34" s="1">
        <f t="shared" si="0"/>
        <v>1791</v>
      </c>
      <c r="D34" s="4"/>
      <c r="E34" s="130">
        <v>-7.3</v>
      </c>
      <c r="F34" s="1">
        <v>1791</v>
      </c>
      <c r="G34" s="121">
        <v>44</v>
      </c>
      <c r="H34" s="1">
        <v>48.1</v>
      </c>
      <c r="I34" s="5">
        <v>31.3</v>
      </c>
      <c r="J34" s="145">
        <v>-9.9</v>
      </c>
      <c r="K34" s="1">
        <v>50</v>
      </c>
      <c r="L34" s="1">
        <v>6.7</v>
      </c>
      <c r="M34" s="121">
        <v>-137</v>
      </c>
      <c r="N34" s="121">
        <v>968</v>
      </c>
      <c r="O34" s="121">
        <v>16</v>
      </c>
      <c r="P34" s="121">
        <v>23648</v>
      </c>
      <c r="Q34" s="121">
        <v>144</v>
      </c>
      <c r="R34" s="121">
        <v>33</v>
      </c>
      <c r="S34" s="121">
        <v>404</v>
      </c>
      <c r="T34" s="1">
        <v>67.599999999999994</v>
      </c>
      <c r="U34" s="1">
        <v>7.8</v>
      </c>
      <c r="V34" s="1">
        <v>1094.3</v>
      </c>
      <c r="W34" s="1">
        <v>1568</v>
      </c>
      <c r="X34" s="5">
        <v>2403</v>
      </c>
      <c r="Y34" s="2">
        <v>58849.1</v>
      </c>
      <c r="Z34" s="2">
        <v>58013</v>
      </c>
      <c r="AA34" s="2">
        <v>-1.4</v>
      </c>
      <c r="AB34" s="2">
        <v>27432</v>
      </c>
      <c r="AC34" s="2">
        <v>15279</v>
      </c>
      <c r="AD34" s="2">
        <v>53</v>
      </c>
      <c r="AE34" s="135">
        <v>4</v>
      </c>
      <c r="AF34" s="135">
        <v>519</v>
      </c>
      <c r="AG34" s="135">
        <v>23</v>
      </c>
      <c r="AH34" s="120">
        <v>891.68</v>
      </c>
      <c r="AI34" s="120">
        <v>50</v>
      </c>
      <c r="AJ34" s="1">
        <v>1</v>
      </c>
      <c r="AK34" s="144">
        <v>34.1</v>
      </c>
      <c r="AL34" s="144">
        <v>69.599999999999994</v>
      </c>
      <c r="AM34" s="119">
        <v>21.94</v>
      </c>
      <c r="AN34" s="119">
        <v>30.84</v>
      </c>
      <c r="AO34" s="119">
        <v>13.36</v>
      </c>
      <c r="AP34" s="144"/>
      <c r="AQ34" s="144"/>
      <c r="AR34" s="144"/>
      <c r="AS34" s="144"/>
      <c r="AT34" s="2"/>
      <c r="AU34" s="120" t="s">
        <v>208</v>
      </c>
      <c r="AV34" s="4"/>
    </row>
    <row r="35" spans="1:49">
      <c r="A35" s="89" t="s">
        <v>110</v>
      </c>
      <c r="B35" s="4" t="s">
        <v>148</v>
      </c>
      <c r="C35" s="1">
        <f t="shared" si="0"/>
        <v>1657</v>
      </c>
      <c r="D35" s="4"/>
      <c r="E35" s="130">
        <v>-11.9</v>
      </c>
      <c r="F35" s="1">
        <v>1657</v>
      </c>
      <c r="G35" s="121">
        <v>47</v>
      </c>
      <c r="H35" s="1">
        <v>23.8</v>
      </c>
      <c r="I35" s="5">
        <v>23.2</v>
      </c>
      <c r="J35" s="145">
        <v>-22.5</v>
      </c>
      <c r="K35" s="1">
        <v>26</v>
      </c>
      <c r="L35" s="1">
        <v>6.3</v>
      </c>
      <c r="M35" s="121">
        <v>-364</v>
      </c>
      <c r="N35" s="121">
        <v>837</v>
      </c>
      <c r="O35" s="121">
        <v>8</v>
      </c>
      <c r="P35" s="121">
        <v>9315</v>
      </c>
      <c r="Q35" s="121">
        <v>137</v>
      </c>
      <c r="R35" s="121">
        <v>13</v>
      </c>
      <c r="S35" s="121">
        <v>178</v>
      </c>
      <c r="T35" s="1">
        <v>64.3</v>
      </c>
      <c r="U35" s="1">
        <v>7.8</v>
      </c>
      <c r="V35" s="1">
        <v>1041.3</v>
      </c>
      <c r="W35" s="1">
        <v>697</v>
      </c>
      <c r="X35" s="5">
        <v>1316</v>
      </c>
      <c r="Y35" s="2">
        <v>33011.699999999997</v>
      </c>
      <c r="Z35" s="2">
        <v>32426.6</v>
      </c>
      <c r="AA35" s="2">
        <v>-1.8</v>
      </c>
      <c r="AB35" s="2">
        <v>821</v>
      </c>
      <c r="AC35" s="2">
        <v>104</v>
      </c>
      <c r="AD35" s="2">
        <v>122.3</v>
      </c>
      <c r="AE35" s="135">
        <v>25.9</v>
      </c>
      <c r="AF35" s="135">
        <v>558</v>
      </c>
      <c r="AG35" s="135">
        <v>16</v>
      </c>
      <c r="AH35" s="120">
        <v>194.22</v>
      </c>
      <c r="AI35" s="120">
        <v>26</v>
      </c>
      <c r="AJ35" s="1">
        <v>2</v>
      </c>
      <c r="AK35" s="144">
        <v>37</v>
      </c>
      <c r="AL35" s="144">
        <v>75.400000000000006</v>
      </c>
      <c r="AM35" s="119">
        <v>16.12</v>
      </c>
      <c r="AN35" s="119">
        <v>28.12</v>
      </c>
      <c r="AO35" s="119">
        <v>17.57</v>
      </c>
      <c r="AP35" s="144"/>
      <c r="AQ35" s="144"/>
      <c r="AR35" s="144"/>
      <c r="AS35" s="144"/>
      <c r="AT35" s="2"/>
      <c r="AU35" s="120" t="s">
        <v>284</v>
      </c>
      <c r="AV35" s="4"/>
    </row>
    <row r="36" spans="1:49">
      <c r="A36" s="89" t="s">
        <v>110</v>
      </c>
      <c r="B36" s="4" t="s">
        <v>149</v>
      </c>
      <c r="C36" s="1">
        <f t="shared" si="0"/>
        <v>1616</v>
      </c>
      <c r="D36" s="4"/>
      <c r="E36" s="130">
        <v>-12.2</v>
      </c>
      <c r="F36" s="1">
        <v>1616</v>
      </c>
      <c r="G36" s="121">
        <v>47</v>
      </c>
      <c r="H36" s="1">
        <v>28.9</v>
      </c>
      <c r="I36" s="5">
        <v>17.5</v>
      </c>
      <c r="J36" s="145">
        <v>-20.8</v>
      </c>
      <c r="K36" s="1">
        <v>30</v>
      </c>
      <c r="L36" s="1">
        <v>6.4</v>
      </c>
      <c r="M36" s="121">
        <v>-256</v>
      </c>
      <c r="N36" s="121">
        <v>1232</v>
      </c>
      <c r="O36" s="121">
        <v>44</v>
      </c>
      <c r="P36" s="121">
        <v>5209</v>
      </c>
      <c r="Q36" s="121">
        <v>159</v>
      </c>
      <c r="R36" s="121">
        <v>53</v>
      </c>
      <c r="S36" s="121">
        <v>160</v>
      </c>
      <c r="T36" s="1">
        <v>69.2</v>
      </c>
      <c r="U36" s="1">
        <v>9.6</v>
      </c>
      <c r="V36" s="1">
        <v>942.8</v>
      </c>
      <c r="W36" s="1">
        <v>113</v>
      </c>
      <c r="X36" s="5">
        <v>441</v>
      </c>
      <c r="Y36" s="2">
        <v>42796.6</v>
      </c>
      <c r="Z36" s="2">
        <v>42695.6</v>
      </c>
      <c r="AA36" s="2">
        <v>-0.2</v>
      </c>
      <c r="AB36" s="2">
        <v>9995</v>
      </c>
      <c r="AC36" s="2">
        <v>786</v>
      </c>
      <c r="AD36" s="2">
        <v>77.2</v>
      </c>
      <c r="AE36" s="135" t="e">
        <f>NA()</f>
        <v>#N/A</v>
      </c>
      <c r="AF36" s="135">
        <v>532</v>
      </c>
      <c r="AG36" s="135">
        <v>11</v>
      </c>
      <c r="AH36" s="120">
        <v>122.08</v>
      </c>
      <c r="AI36" s="120">
        <v>30</v>
      </c>
      <c r="AJ36" s="1">
        <v>1</v>
      </c>
      <c r="AK36" s="144">
        <v>35.4</v>
      </c>
      <c r="AL36" s="144">
        <v>71</v>
      </c>
      <c r="AM36" s="119">
        <v>17.13</v>
      </c>
      <c r="AN36" s="119">
        <v>33.97</v>
      </c>
      <c r="AO36" s="119">
        <v>16.43</v>
      </c>
      <c r="AP36" s="144"/>
      <c r="AQ36" s="144"/>
      <c r="AR36" s="144"/>
      <c r="AS36" s="144"/>
      <c r="AT36" s="2"/>
      <c r="AU36" s="120" t="s">
        <v>285</v>
      </c>
      <c r="AV36" s="4"/>
    </row>
    <row r="37" spans="1:49">
      <c r="A37" s="89" t="s">
        <v>110</v>
      </c>
      <c r="B37" s="4" t="s">
        <v>150</v>
      </c>
      <c r="C37" s="1">
        <f t="shared" si="0"/>
        <v>2231</v>
      </c>
      <c r="D37" s="4"/>
      <c r="E37" s="130">
        <v>-12.4</v>
      </c>
      <c r="F37" s="1">
        <v>2231</v>
      </c>
      <c r="G37" s="121">
        <v>49</v>
      </c>
      <c r="H37" s="1">
        <v>33.200000000000003</v>
      </c>
      <c r="I37" s="5">
        <v>20.6</v>
      </c>
      <c r="J37" s="145">
        <v>-26.1</v>
      </c>
      <c r="K37" s="1">
        <v>20</v>
      </c>
      <c r="L37" s="1">
        <v>6.6</v>
      </c>
      <c r="M37" s="121">
        <v>-193</v>
      </c>
      <c r="N37" s="121">
        <v>691</v>
      </c>
      <c r="O37" s="121">
        <v>55</v>
      </c>
      <c r="P37" s="121">
        <v>11261</v>
      </c>
      <c r="Q37" s="121">
        <v>129</v>
      </c>
      <c r="R37" s="121">
        <v>11</v>
      </c>
      <c r="S37" s="121">
        <v>218</v>
      </c>
      <c r="T37" s="1">
        <v>57.3</v>
      </c>
      <c r="U37" s="1">
        <v>10.6</v>
      </c>
      <c r="V37" s="1">
        <v>995</v>
      </c>
      <c r="W37" s="1">
        <v>300</v>
      </c>
      <c r="X37" s="5">
        <v>601</v>
      </c>
      <c r="Y37" s="2">
        <v>28692.400000000001</v>
      </c>
      <c r="Z37" s="2">
        <v>28756.3</v>
      </c>
      <c r="AA37" s="2">
        <v>0.2</v>
      </c>
      <c r="AB37" s="2">
        <v>7714</v>
      </c>
      <c r="AC37" s="2">
        <v>1274</v>
      </c>
      <c r="AD37" s="2">
        <v>62.9</v>
      </c>
      <c r="AE37" s="135">
        <v>3.5</v>
      </c>
      <c r="AF37" s="135">
        <v>534</v>
      </c>
      <c r="AG37" s="135">
        <v>17</v>
      </c>
      <c r="AH37" s="120">
        <v>266.86</v>
      </c>
      <c r="AI37" s="120">
        <v>20</v>
      </c>
      <c r="AJ37" s="1">
        <v>4</v>
      </c>
      <c r="AK37" s="144">
        <v>45.1</v>
      </c>
      <c r="AL37" s="144">
        <v>75.2</v>
      </c>
      <c r="AM37" s="119">
        <v>17.12</v>
      </c>
      <c r="AN37" s="119">
        <v>32.92</v>
      </c>
      <c r="AO37" s="119">
        <v>23.42</v>
      </c>
      <c r="AP37" s="144"/>
      <c r="AQ37" s="144"/>
      <c r="AR37" s="144"/>
      <c r="AS37" s="144"/>
      <c r="AT37" s="2"/>
      <c r="AU37" s="120" t="s">
        <v>183</v>
      </c>
      <c r="AV37" s="4"/>
    </row>
    <row r="38" spans="1:49">
      <c r="A38" s="89" t="s">
        <v>110</v>
      </c>
      <c r="B38" s="4" t="s">
        <v>151</v>
      </c>
      <c r="C38" s="1">
        <f t="shared" si="0"/>
        <v>2088</v>
      </c>
      <c r="D38" s="4"/>
      <c r="E38" s="130">
        <v>-12.4</v>
      </c>
      <c r="F38" s="1">
        <v>2088</v>
      </c>
      <c r="G38" s="121">
        <v>49</v>
      </c>
      <c r="H38" s="1">
        <v>20.9</v>
      </c>
      <c r="I38" s="5">
        <v>18.100000000000001</v>
      </c>
      <c r="J38" s="145">
        <v>-25.9</v>
      </c>
      <c r="K38" s="1">
        <v>14</v>
      </c>
      <c r="L38" s="1">
        <v>5.0999999999999996</v>
      </c>
      <c r="M38" s="121">
        <v>-174</v>
      </c>
      <c r="N38" s="121">
        <v>664</v>
      </c>
      <c r="O38" s="121">
        <v>14</v>
      </c>
      <c r="P38" s="121">
        <v>6336</v>
      </c>
      <c r="Q38" s="121">
        <v>137</v>
      </c>
      <c r="R38" s="121">
        <v>19</v>
      </c>
      <c r="S38" s="121">
        <v>260</v>
      </c>
      <c r="T38" s="1">
        <v>65</v>
      </c>
      <c r="U38" s="1">
        <v>10.1</v>
      </c>
      <c r="V38" s="1">
        <v>995.8</v>
      </c>
      <c r="W38" s="1">
        <v>151</v>
      </c>
      <c r="X38" s="5">
        <v>1055</v>
      </c>
      <c r="Y38" s="2">
        <v>22049.3</v>
      </c>
      <c r="Z38" s="2">
        <v>22527.1</v>
      </c>
      <c r="AA38" s="2">
        <v>2.1</v>
      </c>
      <c r="AB38" s="2">
        <v>2964</v>
      </c>
      <c r="AC38" s="2">
        <v>514</v>
      </c>
      <c r="AD38" s="2">
        <v>33.799999999999997</v>
      </c>
      <c r="AE38" s="135">
        <v>3.3</v>
      </c>
      <c r="AF38" s="135">
        <v>540</v>
      </c>
      <c r="AG38" s="135">
        <v>15</v>
      </c>
      <c r="AH38" s="120">
        <v>251.55</v>
      </c>
      <c r="AI38" s="120">
        <v>14</v>
      </c>
      <c r="AJ38" s="1">
        <v>3</v>
      </c>
      <c r="AK38" s="144">
        <v>46</v>
      </c>
      <c r="AL38" s="144">
        <v>73.099999999999994</v>
      </c>
      <c r="AM38" s="119">
        <v>16.489999999999998</v>
      </c>
      <c r="AN38" s="119">
        <v>39.51</v>
      </c>
      <c r="AO38" s="119">
        <v>22.01</v>
      </c>
      <c r="AP38" s="144"/>
      <c r="AQ38" s="144"/>
      <c r="AR38" s="144"/>
      <c r="AS38" s="144"/>
      <c r="AT38" s="2"/>
      <c r="AU38" s="120" t="s">
        <v>193</v>
      </c>
      <c r="AV38" s="4"/>
    </row>
    <row r="39" spans="1:49" ht="17.25">
      <c r="A39" s="89" t="s">
        <v>110</v>
      </c>
      <c r="B39" s="4" t="s">
        <v>152</v>
      </c>
      <c r="C39" s="1">
        <f t="shared" si="0"/>
        <v>2112</v>
      </c>
      <c r="D39" s="4"/>
      <c r="E39" s="130">
        <v>-9.8000000000000007</v>
      </c>
      <c r="F39" s="1">
        <v>2112</v>
      </c>
      <c r="G39" s="121">
        <v>47</v>
      </c>
      <c r="H39" s="1">
        <v>89.4</v>
      </c>
      <c r="I39" s="5">
        <v>48.4</v>
      </c>
      <c r="J39" s="145">
        <v>-10.6</v>
      </c>
      <c r="K39" s="1">
        <v>165</v>
      </c>
      <c r="L39" s="1">
        <v>5.7</v>
      </c>
      <c r="M39" s="121">
        <v>-763</v>
      </c>
      <c r="N39" s="121">
        <v>460</v>
      </c>
      <c r="O39" s="121">
        <v>17</v>
      </c>
      <c r="P39" s="121">
        <v>69122</v>
      </c>
      <c r="Q39" s="121">
        <v>212</v>
      </c>
      <c r="R39" s="121">
        <v>83</v>
      </c>
      <c r="S39" s="121">
        <v>312</v>
      </c>
      <c r="T39" s="1">
        <v>70.2</v>
      </c>
      <c r="U39" s="1">
        <v>7.3</v>
      </c>
      <c r="V39" s="1">
        <v>1194.9000000000001</v>
      </c>
      <c r="W39" s="1">
        <v>3297</v>
      </c>
      <c r="X39" s="5">
        <v>2263</v>
      </c>
      <c r="Y39" s="2">
        <v>105620.5</v>
      </c>
      <c r="Z39" s="2">
        <v>105902.6</v>
      </c>
      <c r="AA39" s="2">
        <v>0.3</v>
      </c>
      <c r="AB39" s="2">
        <v>21963</v>
      </c>
      <c r="AC39" s="2">
        <v>9584</v>
      </c>
      <c r="AD39" s="2">
        <v>0</v>
      </c>
      <c r="AE39" s="135">
        <v>85.6</v>
      </c>
      <c r="AF39" s="135">
        <v>460</v>
      </c>
      <c r="AG39" s="135">
        <v>108</v>
      </c>
      <c r="AH39" s="120">
        <v>1719.32</v>
      </c>
      <c r="AI39" s="120">
        <v>165</v>
      </c>
      <c r="AJ39" s="1">
        <v>3</v>
      </c>
      <c r="AK39" s="144">
        <v>31.6</v>
      </c>
      <c r="AL39" s="144">
        <v>59.7</v>
      </c>
      <c r="AM39" s="119">
        <v>23.77</v>
      </c>
      <c r="AN39" s="119">
        <v>28.54</v>
      </c>
      <c r="AO39" s="119">
        <v>12.4</v>
      </c>
      <c r="AP39" s="144"/>
      <c r="AQ39" s="144"/>
      <c r="AR39" s="144"/>
      <c r="AS39" s="144"/>
      <c r="AT39" s="2"/>
      <c r="AU39" s="120" t="s">
        <v>194</v>
      </c>
      <c r="AV39" s="4"/>
    </row>
    <row r="40" spans="1:49">
      <c r="A40" s="89" t="s">
        <v>110</v>
      </c>
      <c r="B40" s="4" t="s">
        <v>153</v>
      </c>
      <c r="C40" s="1">
        <f t="shared" si="0"/>
        <v>1597</v>
      </c>
      <c r="D40" s="4"/>
      <c r="E40" s="130">
        <v>-5</v>
      </c>
      <c r="F40" s="1">
        <v>1597</v>
      </c>
      <c r="G40" s="121">
        <v>46</v>
      </c>
      <c r="H40" s="1" t="e">
        <f>NA()</f>
        <v>#N/A</v>
      </c>
      <c r="I40" s="5">
        <v>11.2</v>
      </c>
      <c r="J40" s="145">
        <v>-13.7</v>
      </c>
      <c r="K40" s="1">
        <v>79</v>
      </c>
      <c r="L40" s="1">
        <v>6.1</v>
      </c>
      <c r="M40" s="121">
        <v>34</v>
      </c>
      <c r="N40" s="121">
        <v>2673</v>
      </c>
      <c r="O40" s="121">
        <v>0</v>
      </c>
      <c r="P40" s="121">
        <v>3920</v>
      </c>
      <c r="Q40" s="121">
        <v>222</v>
      </c>
      <c r="R40" s="121">
        <v>23</v>
      </c>
      <c r="S40" s="121">
        <v>336</v>
      </c>
      <c r="T40" s="1">
        <v>63.4</v>
      </c>
      <c r="U40" s="1">
        <v>8.5</v>
      </c>
      <c r="V40" s="1">
        <v>1026.2</v>
      </c>
      <c r="W40" s="1">
        <v>1494</v>
      </c>
      <c r="X40" s="5">
        <v>1324</v>
      </c>
      <c r="Y40" s="2">
        <v>36191.4</v>
      </c>
      <c r="Z40" s="2">
        <v>36494.199999999997</v>
      </c>
      <c r="AA40" s="2">
        <v>0.8</v>
      </c>
      <c r="AB40" s="2">
        <v>13495</v>
      </c>
      <c r="AC40" s="2">
        <v>4699</v>
      </c>
      <c r="AD40" s="2">
        <v>105.8</v>
      </c>
      <c r="AE40" s="135">
        <v>9.4</v>
      </c>
      <c r="AF40" s="135">
        <v>561</v>
      </c>
      <c r="AG40" s="135">
        <v>8</v>
      </c>
      <c r="AH40" s="120">
        <v>242.45</v>
      </c>
      <c r="AI40" s="120">
        <v>79</v>
      </c>
      <c r="AJ40" s="1">
        <v>2</v>
      </c>
      <c r="AK40" s="144">
        <v>45.8</v>
      </c>
      <c r="AL40" s="144">
        <v>76.2</v>
      </c>
      <c r="AM40" s="119">
        <v>16.02</v>
      </c>
      <c r="AN40" s="119">
        <v>33.06</v>
      </c>
      <c r="AO40" s="119">
        <v>20.41</v>
      </c>
      <c r="AP40" s="144"/>
      <c r="AQ40" s="144"/>
      <c r="AR40" s="144"/>
      <c r="AS40" s="144"/>
      <c r="AT40" s="2"/>
      <c r="AU40" s="4"/>
      <c r="AV40" s="4"/>
    </row>
    <row r="41" spans="1:49">
      <c r="A41" s="89" t="s">
        <v>110</v>
      </c>
      <c r="B41" s="4" t="s">
        <v>154</v>
      </c>
      <c r="C41" s="1">
        <f t="shared" si="0"/>
        <v>2515</v>
      </c>
      <c r="D41" s="4"/>
      <c r="E41" s="130">
        <v>-12.9</v>
      </c>
      <c r="F41" s="1">
        <v>2515</v>
      </c>
      <c r="G41" s="121">
        <v>47</v>
      </c>
      <c r="H41" s="1">
        <v>37.6</v>
      </c>
      <c r="I41" s="5">
        <v>20</v>
      </c>
      <c r="J41" s="145">
        <v>-21.1</v>
      </c>
      <c r="K41" s="1">
        <v>32</v>
      </c>
      <c r="L41" s="1">
        <v>6</v>
      </c>
      <c r="M41" s="121">
        <v>-254</v>
      </c>
      <c r="N41" s="121">
        <v>895</v>
      </c>
      <c r="O41" s="121">
        <v>0</v>
      </c>
      <c r="P41" s="121">
        <v>9434</v>
      </c>
      <c r="Q41" s="121">
        <v>135</v>
      </c>
      <c r="R41" s="121">
        <v>14</v>
      </c>
      <c r="S41" s="121">
        <v>203</v>
      </c>
      <c r="T41" s="1">
        <v>62</v>
      </c>
      <c r="U41" s="1">
        <v>10.9</v>
      </c>
      <c r="V41" s="1">
        <v>1021.1</v>
      </c>
      <c r="W41" s="1">
        <v>389</v>
      </c>
      <c r="X41" s="5">
        <v>1458</v>
      </c>
      <c r="Y41" s="2">
        <v>31550</v>
      </c>
      <c r="Z41" s="2">
        <v>30940.400000000001</v>
      </c>
      <c r="AA41" s="2">
        <v>-2</v>
      </c>
      <c r="AB41" s="2">
        <v>14269</v>
      </c>
      <c r="AC41" s="2">
        <v>7851</v>
      </c>
      <c r="AD41" s="2">
        <v>101.9</v>
      </c>
      <c r="AE41" s="135">
        <v>0.6</v>
      </c>
      <c r="AF41" s="135">
        <v>525</v>
      </c>
      <c r="AG41" s="135">
        <v>5</v>
      </c>
      <c r="AH41" s="120">
        <v>442.38</v>
      </c>
      <c r="AI41" s="120">
        <v>32</v>
      </c>
      <c r="AJ41" s="1">
        <v>2</v>
      </c>
      <c r="AK41" s="144">
        <v>42.5</v>
      </c>
      <c r="AL41" s="144">
        <v>74.099999999999994</v>
      </c>
      <c r="AM41" s="119">
        <v>17.37</v>
      </c>
      <c r="AN41" s="119">
        <v>38.29</v>
      </c>
      <c r="AO41" s="119">
        <v>16.54</v>
      </c>
      <c r="AP41" s="144"/>
      <c r="AQ41" s="144"/>
      <c r="AR41" s="144"/>
      <c r="AS41" s="144"/>
      <c r="AT41" s="2"/>
      <c r="AU41" s="4"/>
      <c r="AV41" s="4"/>
    </row>
    <row r="42" spans="1:49">
      <c r="A42" s="89" t="s">
        <v>110</v>
      </c>
      <c r="B42" s="4" t="s">
        <v>155</v>
      </c>
      <c r="C42" s="1">
        <f t="shared" si="0"/>
        <v>1901</v>
      </c>
      <c r="D42" s="4"/>
      <c r="E42" s="130">
        <v>-12.8</v>
      </c>
      <c r="F42" s="1">
        <v>1901</v>
      </c>
      <c r="G42" s="121">
        <v>50</v>
      </c>
      <c r="H42" s="1">
        <v>186.9</v>
      </c>
      <c r="I42" s="5">
        <v>26.8</v>
      </c>
      <c r="J42" s="145">
        <v>-23.9</v>
      </c>
      <c r="K42" s="1">
        <v>28</v>
      </c>
      <c r="L42" s="1">
        <v>6</v>
      </c>
      <c r="M42" s="121">
        <v>-249</v>
      </c>
      <c r="N42" s="121">
        <v>251</v>
      </c>
      <c r="O42" s="121">
        <v>73</v>
      </c>
      <c r="P42" s="121">
        <v>10384</v>
      </c>
      <c r="Q42" s="121">
        <v>165</v>
      </c>
      <c r="R42" s="121">
        <v>5</v>
      </c>
      <c r="S42" s="121">
        <v>194</v>
      </c>
      <c r="T42" s="1">
        <v>65.2</v>
      </c>
      <c r="U42" s="1">
        <v>12</v>
      </c>
      <c r="V42" s="1">
        <v>1047.5999999999999</v>
      </c>
      <c r="W42" s="1">
        <v>1157</v>
      </c>
      <c r="X42" s="5">
        <v>1295</v>
      </c>
      <c r="Y42" s="2">
        <v>33706.400000000001</v>
      </c>
      <c r="Z42" s="2">
        <v>34045.5</v>
      </c>
      <c r="AA42" s="2">
        <v>1</v>
      </c>
      <c r="AB42" s="2">
        <v>3643</v>
      </c>
      <c r="AC42" s="2">
        <v>671</v>
      </c>
      <c r="AD42" s="2">
        <v>36.4</v>
      </c>
      <c r="AE42" s="135">
        <v>3.2</v>
      </c>
      <c r="AF42" s="135">
        <v>534</v>
      </c>
      <c r="AG42" s="135">
        <v>27</v>
      </c>
      <c r="AH42" s="120">
        <v>623.14</v>
      </c>
      <c r="AI42" s="120">
        <v>28</v>
      </c>
      <c r="AJ42" s="1">
        <v>1</v>
      </c>
      <c r="AK42" s="144">
        <v>44</v>
      </c>
      <c r="AL42" s="144">
        <v>68.7</v>
      </c>
      <c r="AM42" s="119">
        <v>17.899999999999999</v>
      </c>
      <c r="AN42" s="119">
        <v>33.909999999999997</v>
      </c>
      <c r="AO42" s="119">
        <v>17.510000000000002</v>
      </c>
      <c r="AP42" s="144"/>
      <c r="AQ42" s="144"/>
      <c r="AR42" s="144"/>
      <c r="AS42" s="144"/>
      <c r="AT42" s="2"/>
      <c r="AU42" s="4"/>
      <c r="AV42" s="4"/>
    </row>
    <row r="43" spans="1:49">
      <c r="A43" s="89" t="s">
        <v>110</v>
      </c>
      <c r="B43" s="4" t="s">
        <v>156</v>
      </c>
      <c r="C43" s="1">
        <f t="shared" si="0"/>
        <v>1663</v>
      </c>
      <c r="D43" s="4"/>
      <c r="E43" s="130">
        <v>-12</v>
      </c>
      <c r="F43" s="1">
        <v>1663</v>
      </c>
      <c r="G43" s="121">
        <v>49</v>
      </c>
      <c r="H43" s="1">
        <v>14.6</v>
      </c>
      <c r="I43" s="5">
        <v>23</v>
      </c>
      <c r="J43" s="145">
        <v>-17.5</v>
      </c>
      <c r="K43" s="1">
        <v>10</v>
      </c>
      <c r="L43" s="1">
        <v>7.3</v>
      </c>
      <c r="M43" s="121">
        <v>-240</v>
      </c>
      <c r="N43" s="121">
        <v>645</v>
      </c>
      <c r="O43" s="121">
        <v>10</v>
      </c>
      <c r="P43" s="121">
        <v>7238</v>
      </c>
      <c r="Q43" s="121">
        <v>118</v>
      </c>
      <c r="R43" s="121">
        <v>6</v>
      </c>
      <c r="S43" s="121">
        <v>185</v>
      </c>
      <c r="T43" s="1">
        <v>65.2</v>
      </c>
      <c r="U43" s="1">
        <v>12.2</v>
      </c>
      <c r="V43" s="1">
        <v>1114.7</v>
      </c>
      <c r="W43" s="1">
        <v>4078</v>
      </c>
      <c r="X43" s="5">
        <v>970</v>
      </c>
      <c r="Y43" s="2">
        <v>29680.2</v>
      </c>
      <c r="Z43" s="2">
        <v>30602.400000000001</v>
      </c>
      <c r="AA43" s="2">
        <v>3</v>
      </c>
      <c r="AB43" s="2">
        <v>4755</v>
      </c>
      <c r="AC43" s="2">
        <v>510</v>
      </c>
      <c r="AD43" s="2">
        <v>29.5</v>
      </c>
      <c r="AE43" s="135">
        <v>11.7</v>
      </c>
      <c r="AF43" s="135">
        <v>462</v>
      </c>
      <c r="AG43" s="135">
        <v>14</v>
      </c>
      <c r="AH43" s="120">
        <v>4306</v>
      </c>
      <c r="AI43" s="120">
        <v>10</v>
      </c>
      <c r="AJ43" s="1">
        <v>0</v>
      </c>
      <c r="AK43" s="144">
        <v>39</v>
      </c>
      <c r="AL43" s="144">
        <v>63</v>
      </c>
      <c r="AM43" s="119">
        <v>19.27</v>
      </c>
      <c r="AN43" s="119">
        <v>33.81</v>
      </c>
      <c r="AO43" s="119">
        <v>15.42</v>
      </c>
      <c r="AP43" s="144"/>
      <c r="AQ43" s="144"/>
      <c r="AR43" s="144"/>
      <c r="AS43" s="144"/>
      <c r="AT43" s="2"/>
      <c r="AU43" s="4"/>
      <c r="AV43" s="4"/>
    </row>
    <row r="44" spans="1:49">
      <c r="A44" s="89" t="s">
        <v>110</v>
      </c>
      <c r="B44" s="4" t="s">
        <v>157</v>
      </c>
      <c r="C44" s="1">
        <f t="shared" si="0"/>
        <v>1813</v>
      </c>
      <c r="D44" s="4"/>
      <c r="E44" s="130">
        <v>-12.9</v>
      </c>
      <c r="F44" s="1">
        <v>1813</v>
      </c>
      <c r="G44" s="121">
        <v>48</v>
      </c>
      <c r="H44" s="1">
        <v>23.7</v>
      </c>
      <c r="I44" s="5">
        <v>17.600000000000001</v>
      </c>
      <c r="J44" s="145">
        <v>-24.5</v>
      </c>
      <c r="K44" s="1">
        <v>22</v>
      </c>
      <c r="L44" s="1">
        <v>6.4</v>
      </c>
      <c r="M44" s="121">
        <v>-165</v>
      </c>
      <c r="N44" s="121">
        <v>659</v>
      </c>
      <c r="O44" s="121">
        <v>22</v>
      </c>
      <c r="P44" s="121">
        <v>4992</v>
      </c>
      <c r="Q44" s="121">
        <v>85</v>
      </c>
      <c r="R44" s="121">
        <v>18</v>
      </c>
      <c r="S44" s="121">
        <v>249</v>
      </c>
      <c r="T44" s="1">
        <v>62.2</v>
      </c>
      <c r="U44" s="1">
        <v>11.8</v>
      </c>
      <c r="V44" s="1">
        <v>1025.5999999999999</v>
      </c>
      <c r="W44" s="1">
        <v>63</v>
      </c>
      <c r="X44" s="5">
        <v>1305</v>
      </c>
      <c r="Y44" s="2">
        <v>28050.1</v>
      </c>
      <c r="Z44" s="2">
        <v>27182</v>
      </c>
      <c r="AA44" s="2">
        <v>-3.2</v>
      </c>
      <c r="AB44" s="2">
        <v>4885</v>
      </c>
      <c r="AC44" s="2">
        <v>821</v>
      </c>
      <c r="AD44" s="2">
        <v>96.1</v>
      </c>
      <c r="AE44" s="135">
        <v>47.6</v>
      </c>
      <c r="AF44" s="135">
        <v>500</v>
      </c>
      <c r="AG44" s="135">
        <v>18</v>
      </c>
      <c r="AH44" s="120">
        <v>257.69</v>
      </c>
      <c r="AI44" s="120">
        <v>22</v>
      </c>
      <c r="AJ44" s="1">
        <v>2</v>
      </c>
      <c r="AK44" s="144">
        <v>39.799999999999997</v>
      </c>
      <c r="AL44" s="144">
        <v>70.400000000000006</v>
      </c>
      <c r="AM44" s="119">
        <v>17.53</v>
      </c>
      <c r="AN44" s="119">
        <v>43.49</v>
      </c>
      <c r="AO44" s="119">
        <v>17.09</v>
      </c>
      <c r="AP44" s="144"/>
      <c r="AQ44" s="144"/>
      <c r="AR44" s="144"/>
      <c r="AS44" s="144"/>
      <c r="AT44" s="2"/>
      <c r="AU44" s="4"/>
      <c r="AV44" s="120"/>
      <c r="AW44" s="120"/>
    </row>
    <row r="45" spans="1:49">
      <c r="A45" s="89" t="s">
        <v>110</v>
      </c>
      <c r="B45" s="4" t="s">
        <v>116</v>
      </c>
      <c r="C45" s="1">
        <f t="shared" si="0"/>
        <v>1937</v>
      </c>
      <c r="D45" s="4"/>
      <c r="E45" s="130">
        <v>-14.1</v>
      </c>
      <c r="F45" s="1">
        <v>1937</v>
      </c>
      <c r="G45" s="121">
        <v>49</v>
      </c>
      <c r="H45" s="1">
        <v>31.5</v>
      </c>
      <c r="I45" s="5">
        <v>19.100000000000001</v>
      </c>
      <c r="J45" s="145">
        <v>-23.4</v>
      </c>
      <c r="K45" s="1">
        <v>41</v>
      </c>
      <c r="L45" s="1">
        <v>6.1</v>
      </c>
      <c r="M45" s="121">
        <v>-326</v>
      </c>
      <c r="N45" s="121">
        <v>1077</v>
      </c>
      <c r="O45" s="121">
        <v>15</v>
      </c>
      <c r="P45" s="121">
        <v>7089</v>
      </c>
      <c r="Q45" s="121">
        <v>94</v>
      </c>
      <c r="R45" s="121">
        <v>16</v>
      </c>
      <c r="S45" s="121">
        <v>210</v>
      </c>
      <c r="T45" s="1">
        <v>57.3</v>
      </c>
      <c r="U45" s="1">
        <v>12.8</v>
      </c>
      <c r="V45" s="1">
        <v>996.9</v>
      </c>
      <c r="W45" s="1">
        <v>16</v>
      </c>
      <c r="X45" s="5">
        <v>750</v>
      </c>
      <c r="Y45" s="2">
        <v>35732</v>
      </c>
      <c r="Z45" s="2">
        <v>34423.1</v>
      </c>
      <c r="AA45" s="2">
        <v>-3.8</v>
      </c>
      <c r="AB45" s="2">
        <v>3452</v>
      </c>
      <c r="AC45" s="2">
        <v>422</v>
      </c>
      <c r="AD45" s="2">
        <v>58.2</v>
      </c>
      <c r="AE45" s="135">
        <v>51.5</v>
      </c>
      <c r="AF45" s="135">
        <v>518</v>
      </c>
      <c r="AG45" s="135">
        <v>14</v>
      </c>
      <c r="AH45" s="120">
        <v>178.36</v>
      </c>
      <c r="AI45" s="120">
        <v>41</v>
      </c>
      <c r="AJ45" s="1">
        <v>4</v>
      </c>
      <c r="AK45" s="144">
        <v>39</v>
      </c>
      <c r="AL45" s="144">
        <v>70.599999999999994</v>
      </c>
      <c r="AM45" s="119">
        <v>16.03</v>
      </c>
      <c r="AN45" s="119">
        <v>35.22</v>
      </c>
      <c r="AO45" s="119">
        <v>17.02</v>
      </c>
      <c r="AP45" s="144"/>
      <c r="AQ45" s="144"/>
      <c r="AR45" s="144"/>
      <c r="AS45" s="144"/>
      <c r="AT45" s="2"/>
      <c r="AU45" s="4"/>
      <c r="AV45" s="120"/>
      <c r="AW45" s="120"/>
    </row>
    <row r="46" spans="1:49">
      <c r="A46" s="89" t="s">
        <v>110</v>
      </c>
      <c r="B46" s="4" t="s">
        <v>158</v>
      </c>
      <c r="C46" s="1">
        <f t="shared" si="0"/>
        <v>2412</v>
      </c>
      <c r="D46" s="4"/>
      <c r="E46" s="130">
        <v>-13.7</v>
      </c>
      <c r="F46" s="1">
        <v>2412</v>
      </c>
      <c r="G46" s="121">
        <v>48</v>
      </c>
      <c r="H46" s="1">
        <v>16.3</v>
      </c>
      <c r="I46" s="5">
        <v>13.8</v>
      </c>
      <c r="J46" s="145">
        <v>-31.1</v>
      </c>
      <c r="K46" s="1">
        <v>24</v>
      </c>
      <c r="L46" s="1">
        <v>5.5</v>
      </c>
      <c r="M46" s="121">
        <v>-208</v>
      </c>
      <c r="N46" s="121">
        <v>652</v>
      </c>
      <c r="O46" s="121">
        <v>0</v>
      </c>
      <c r="P46" s="121">
        <v>6352</v>
      </c>
      <c r="Q46" s="121">
        <v>164</v>
      </c>
      <c r="R46" s="121">
        <v>9</v>
      </c>
      <c r="S46" s="121">
        <v>287</v>
      </c>
      <c r="T46" s="1">
        <v>67.900000000000006</v>
      </c>
      <c r="U46" s="1">
        <v>8</v>
      </c>
      <c r="V46" s="1">
        <v>1081.5</v>
      </c>
      <c r="W46" s="1">
        <v>3277</v>
      </c>
      <c r="X46" s="5">
        <v>1539</v>
      </c>
      <c r="Y46" s="2">
        <v>25304.9</v>
      </c>
      <c r="Z46" s="2">
        <v>24723.8</v>
      </c>
      <c r="AA46" s="2">
        <v>-2.4</v>
      </c>
      <c r="AB46" s="2">
        <v>3968</v>
      </c>
      <c r="AC46" s="2">
        <v>1161</v>
      </c>
      <c r="AD46" s="2">
        <v>94</v>
      </c>
      <c r="AE46" s="135">
        <v>3.4</v>
      </c>
      <c r="AF46" s="135">
        <v>481</v>
      </c>
      <c r="AG46" s="135">
        <v>4</v>
      </c>
      <c r="AH46" s="120">
        <v>227.76</v>
      </c>
      <c r="AI46" s="120">
        <v>24</v>
      </c>
      <c r="AJ46" s="1">
        <v>0</v>
      </c>
      <c r="AK46" s="144">
        <v>39.700000000000003</v>
      </c>
      <c r="AL46" s="144">
        <v>70.400000000000006</v>
      </c>
      <c r="AM46" s="119">
        <v>16.53</v>
      </c>
      <c r="AN46" s="119">
        <v>33.74</v>
      </c>
      <c r="AO46" s="119">
        <v>21.33</v>
      </c>
      <c r="AP46" s="144"/>
      <c r="AQ46" s="144"/>
      <c r="AR46" s="144"/>
      <c r="AS46" s="144"/>
      <c r="AT46" s="2"/>
      <c r="AU46" s="4"/>
      <c r="AV46" s="120"/>
      <c r="AW46" s="120"/>
    </row>
    <row r="47" spans="1:49">
      <c r="A47" s="89" t="s">
        <v>110</v>
      </c>
      <c r="B47" s="4" t="s">
        <v>159</v>
      </c>
      <c r="C47" s="1">
        <f t="shared" si="0"/>
        <v>1923</v>
      </c>
      <c r="D47" s="4"/>
      <c r="E47" s="130">
        <v>-10.4</v>
      </c>
      <c r="F47" s="1">
        <v>1923</v>
      </c>
      <c r="G47" s="121">
        <v>47</v>
      </c>
      <c r="H47" s="1">
        <v>18.899999999999999</v>
      </c>
      <c r="I47" s="5">
        <v>15.2</v>
      </c>
      <c r="J47" s="145">
        <v>-22</v>
      </c>
      <c r="K47" s="1">
        <v>37</v>
      </c>
      <c r="L47" s="1">
        <v>6.2</v>
      </c>
      <c r="M47" s="121">
        <v>-384</v>
      </c>
      <c r="N47" s="121">
        <v>1054</v>
      </c>
      <c r="O47" s="121">
        <v>49</v>
      </c>
      <c r="P47" s="121">
        <v>11560</v>
      </c>
      <c r="Q47" s="121">
        <v>306</v>
      </c>
      <c r="R47" s="121">
        <v>38</v>
      </c>
      <c r="S47" s="121">
        <v>204</v>
      </c>
      <c r="T47" s="1">
        <v>59.8</v>
      </c>
      <c r="U47" s="1">
        <v>10.6</v>
      </c>
      <c r="V47" s="1">
        <v>950</v>
      </c>
      <c r="W47" s="1">
        <v>447</v>
      </c>
      <c r="X47" s="5">
        <v>1250</v>
      </c>
      <c r="Y47" s="2">
        <v>41064.5</v>
      </c>
      <c r="Z47" s="2">
        <v>41035.5</v>
      </c>
      <c r="AA47" s="2">
        <v>-0.1</v>
      </c>
      <c r="AB47" s="2">
        <v>14946</v>
      </c>
      <c r="AC47" s="2">
        <v>5556</v>
      </c>
      <c r="AD47" s="2">
        <v>93.8</v>
      </c>
      <c r="AE47" s="135">
        <v>6.6</v>
      </c>
      <c r="AF47" s="135">
        <v>462</v>
      </c>
      <c r="AG47" s="135">
        <v>9</v>
      </c>
      <c r="AH47" s="120">
        <v>774.79</v>
      </c>
      <c r="AI47" s="120">
        <v>37</v>
      </c>
      <c r="AJ47" s="1">
        <v>3</v>
      </c>
      <c r="AK47" s="144">
        <v>37.4</v>
      </c>
      <c r="AL47" s="144">
        <v>66.7</v>
      </c>
      <c r="AM47" s="119">
        <v>18.32</v>
      </c>
      <c r="AN47" s="119">
        <v>31.55</v>
      </c>
      <c r="AO47" s="119">
        <v>15.19</v>
      </c>
      <c r="AP47" s="144"/>
      <c r="AQ47" s="144"/>
      <c r="AR47" s="144"/>
      <c r="AS47" s="144"/>
      <c r="AT47" s="2"/>
      <c r="AU47" s="4"/>
      <c r="AV47" s="4"/>
    </row>
    <row r="48" spans="1:49">
      <c r="A48" s="89" t="s">
        <v>110</v>
      </c>
      <c r="B48" s="4" t="s">
        <v>160</v>
      </c>
      <c r="C48" s="1">
        <f t="shared" si="0"/>
        <v>1872</v>
      </c>
      <c r="D48" s="4"/>
      <c r="E48" s="130">
        <v>-2.9</v>
      </c>
      <c r="F48" s="1">
        <v>1872</v>
      </c>
      <c r="G48" s="121">
        <v>44</v>
      </c>
      <c r="H48" s="1">
        <v>102.7</v>
      </c>
      <c r="I48" s="5">
        <v>47.9</v>
      </c>
      <c r="J48" s="145">
        <v>-2</v>
      </c>
      <c r="K48" s="1">
        <v>138</v>
      </c>
      <c r="L48" s="1">
        <v>6.5</v>
      </c>
      <c r="M48" s="121">
        <v>-495</v>
      </c>
      <c r="N48" s="121">
        <v>649</v>
      </c>
      <c r="O48" s="121">
        <v>120</v>
      </c>
      <c r="P48" s="121">
        <v>70396</v>
      </c>
      <c r="Q48" s="121">
        <v>324</v>
      </c>
      <c r="R48" s="121">
        <v>88</v>
      </c>
      <c r="S48" s="121">
        <v>305</v>
      </c>
      <c r="T48" s="1">
        <v>77.3</v>
      </c>
      <c r="U48" s="1">
        <v>6</v>
      </c>
      <c r="V48" s="1">
        <v>1106.5999999999999</v>
      </c>
      <c r="W48" s="1">
        <v>1420</v>
      </c>
      <c r="X48" s="5">
        <v>2778</v>
      </c>
      <c r="Y48" s="2">
        <v>135304.6</v>
      </c>
      <c r="Z48" s="2">
        <v>132465.9</v>
      </c>
      <c r="AA48" s="2">
        <v>-2.1</v>
      </c>
      <c r="AB48" s="2">
        <v>65802</v>
      </c>
      <c r="AC48" s="2">
        <v>46615</v>
      </c>
      <c r="AD48" s="2">
        <v>0</v>
      </c>
      <c r="AE48" s="135">
        <v>61.6</v>
      </c>
      <c r="AF48" s="135">
        <v>409</v>
      </c>
      <c r="AG48" s="135">
        <v>129</v>
      </c>
      <c r="AH48" s="120">
        <v>970.73</v>
      </c>
      <c r="AI48" s="120">
        <v>138</v>
      </c>
      <c r="AJ48" s="1">
        <v>1</v>
      </c>
      <c r="AK48" s="144">
        <v>31.1</v>
      </c>
      <c r="AL48" s="144">
        <v>59.6</v>
      </c>
      <c r="AM48" s="119">
        <v>22.4</v>
      </c>
      <c r="AN48" s="119">
        <v>30.62</v>
      </c>
      <c r="AO48" s="119">
        <v>12.84</v>
      </c>
      <c r="AP48" s="144"/>
      <c r="AQ48" s="144"/>
      <c r="AR48" s="144"/>
      <c r="AS48" s="144"/>
      <c r="AT48" s="2"/>
      <c r="AU48" s="4"/>
      <c r="AV48" s="4"/>
    </row>
    <row r="49" spans="1:48">
      <c r="A49" s="89" t="s">
        <v>110</v>
      </c>
      <c r="B49" s="4" t="s">
        <v>161</v>
      </c>
      <c r="C49" s="1">
        <f t="shared" si="0"/>
        <v>1552</v>
      </c>
      <c r="D49" s="4"/>
      <c r="E49" s="130">
        <v>-0.8</v>
      </c>
      <c r="F49" s="1">
        <v>1552</v>
      </c>
      <c r="G49" s="121">
        <v>46</v>
      </c>
      <c r="H49" s="1" t="e">
        <f>NA()</f>
        <v>#N/A</v>
      </c>
      <c r="I49" s="5">
        <v>7</v>
      </c>
      <c r="J49" s="145">
        <v>-16.899999999999999</v>
      </c>
      <c r="K49" s="1">
        <v>53</v>
      </c>
      <c r="L49" s="1">
        <v>6</v>
      </c>
      <c r="M49" s="121">
        <v>109</v>
      </c>
      <c r="N49" s="121">
        <v>1148</v>
      </c>
      <c r="O49" s="121">
        <v>4</v>
      </c>
      <c r="P49" s="121">
        <v>21594</v>
      </c>
      <c r="Q49" s="121">
        <v>153</v>
      </c>
      <c r="R49" s="121">
        <v>14</v>
      </c>
      <c r="S49" s="121">
        <v>306</v>
      </c>
      <c r="T49" s="1">
        <v>68</v>
      </c>
      <c r="U49" s="1">
        <v>9.4</v>
      </c>
      <c r="V49" s="1">
        <v>979.7</v>
      </c>
      <c r="W49" s="1">
        <v>646</v>
      </c>
      <c r="X49" s="5">
        <v>1797</v>
      </c>
      <c r="Y49" s="2">
        <v>45181.5</v>
      </c>
      <c r="Z49" s="2">
        <v>44365.1</v>
      </c>
      <c r="AA49" s="2">
        <v>-1.8</v>
      </c>
      <c r="AB49" s="2">
        <v>10849</v>
      </c>
      <c r="AC49" s="2">
        <v>3651</v>
      </c>
      <c r="AD49" s="2">
        <v>99.1</v>
      </c>
      <c r="AE49" s="135">
        <v>5.8</v>
      </c>
      <c r="AF49" s="135">
        <v>483</v>
      </c>
      <c r="AG49" s="135">
        <v>16</v>
      </c>
      <c r="AH49" s="120">
        <v>396.01</v>
      </c>
      <c r="AI49" s="120">
        <v>53</v>
      </c>
      <c r="AJ49" s="1">
        <v>7</v>
      </c>
      <c r="AK49" s="144">
        <v>40.1</v>
      </c>
      <c r="AL49" s="144">
        <v>79.7</v>
      </c>
      <c r="AM49" s="119">
        <v>14.1</v>
      </c>
      <c r="AN49" s="119">
        <v>40.21</v>
      </c>
      <c r="AO49" s="119">
        <v>18.559999999999999</v>
      </c>
      <c r="AP49" s="144"/>
      <c r="AQ49" s="144"/>
      <c r="AR49" s="144"/>
      <c r="AS49" s="144"/>
      <c r="AT49" s="2"/>
      <c r="AU49" s="4"/>
      <c r="AV49" s="4"/>
    </row>
    <row r="50" spans="1:48">
      <c r="A50" s="89" t="s">
        <v>110</v>
      </c>
      <c r="B50" s="4" t="s">
        <v>162</v>
      </c>
      <c r="C50" s="1">
        <f t="shared" si="0"/>
        <v>1767</v>
      </c>
      <c r="D50" s="4"/>
      <c r="E50" s="130">
        <v>-11.8</v>
      </c>
      <c r="F50" s="1">
        <v>1767</v>
      </c>
      <c r="G50" s="121">
        <v>47</v>
      </c>
      <c r="H50" s="1">
        <v>42.4</v>
      </c>
      <c r="I50" s="5">
        <v>21.1</v>
      </c>
      <c r="J50" s="145">
        <v>-21.2</v>
      </c>
      <c r="K50" s="1">
        <v>17</v>
      </c>
      <c r="L50" s="1">
        <v>7</v>
      </c>
      <c r="M50" s="121">
        <v>-301</v>
      </c>
      <c r="N50" s="121">
        <v>805</v>
      </c>
      <c r="O50" s="121">
        <v>12</v>
      </c>
      <c r="P50" s="121">
        <v>6110</v>
      </c>
      <c r="Q50" s="121">
        <v>86</v>
      </c>
      <c r="R50" s="121">
        <v>18</v>
      </c>
      <c r="S50" s="121">
        <v>171</v>
      </c>
      <c r="T50" s="1">
        <v>62.9</v>
      </c>
      <c r="U50" s="1">
        <v>12</v>
      </c>
      <c r="V50" s="1">
        <v>997.9</v>
      </c>
      <c r="W50" s="1">
        <v>53</v>
      </c>
      <c r="X50" s="5">
        <v>1172</v>
      </c>
      <c r="Y50" s="2">
        <v>31443.4</v>
      </c>
      <c r="Z50" s="2">
        <v>30500.5</v>
      </c>
      <c r="AA50" s="2">
        <v>-3.1</v>
      </c>
      <c r="AB50" s="2">
        <v>3592</v>
      </c>
      <c r="AC50" s="2">
        <v>372</v>
      </c>
      <c r="AD50" s="2">
        <v>49.1</v>
      </c>
      <c r="AE50" s="135">
        <v>23.4</v>
      </c>
      <c r="AF50" s="135">
        <v>542</v>
      </c>
      <c r="AG50" s="135">
        <v>24</v>
      </c>
      <c r="AH50" s="120">
        <v>312.83999999999997</v>
      </c>
      <c r="AI50" s="120">
        <v>17</v>
      </c>
      <c r="AJ50" s="1">
        <v>0</v>
      </c>
      <c r="AK50" s="144">
        <v>40.799999999999997</v>
      </c>
      <c r="AL50" s="144">
        <v>72.400000000000006</v>
      </c>
      <c r="AM50" s="119">
        <v>16.95</v>
      </c>
      <c r="AN50" s="119">
        <v>32.81</v>
      </c>
      <c r="AO50" s="119">
        <v>20.32</v>
      </c>
      <c r="AP50" s="144"/>
      <c r="AQ50" s="144"/>
      <c r="AR50" s="144"/>
      <c r="AS50" s="144"/>
      <c r="AT50" s="2"/>
      <c r="AU50" s="4"/>
      <c r="AV50" s="4"/>
    </row>
    <row r="51" spans="1:48">
      <c r="A51" s="89" t="s">
        <v>110</v>
      </c>
      <c r="B51" s="4" t="s">
        <v>163</v>
      </c>
      <c r="C51" s="1">
        <f t="shared" si="0"/>
        <v>1445</v>
      </c>
      <c r="D51" s="4"/>
      <c r="E51" s="130">
        <v>-16.399999999999999</v>
      </c>
      <c r="F51" s="1">
        <v>1445</v>
      </c>
      <c r="G51" s="121">
        <v>45</v>
      </c>
      <c r="H51" s="1" t="e">
        <f>NA()</f>
        <v>#N/A</v>
      </c>
      <c r="I51" s="5">
        <v>7.7</v>
      </c>
      <c r="J51" s="145">
        <v>-26.2</v>
      </c>
      <c r="K51" s="1">
        <v>7</v>
      </c>
      <c r="L51" s="1">
        <v>8.1</v>
      </c>
      <c r="M51" s="121">
        <v>-177</v>
      </c>
      <c r="N51" s="121">
        <v>158</v>
      </c>
      <c r="O51" s="121">
        <v>12</v>
      </c>
      <c r="P51" s="121">
        <v>1350</v>
      </c>
      <c r="Q51" s="121">
        <v>62</v>
      </c>
      <c r="R51" s="121">
        <v>1</v>
      </c>
      <c r="S51" s="121">
        <v>256</v>
      </c>
      <c r="T51" s="1">
        <v>78.099999999999994</v>
      </c>
      <c r="U51" s="1">
        <v>8.1</v>
      </c>
      <c r="V51" s="1">
        <v>1024.4000000000001</v>
      </c>
      <c r="W51" s="1">
        <v>1758</v>
      </c>
      <c r="X51" s="5">
        <v>917</v>
      </c>
      <c r="Y51" s="2">
        <v>12343.7</v>
      </c>
      <c r="Z51" s="2">
        <v>12203.4</v>
      </c>
      <c r="AA51" s="2">
        <v>-1.1000000000000001</v>
      </c>
      <c r="AB51" s="2">
        <v>2300</v>
      </c>
      <c r="AC51" s="2">
        <v>258</v>
      </c>
      <c r="AD51" s="2">
        <v>24.8</v>
      </c>
      <c r="AE51" s="135">
        <v>3.4</v>
      </c>
      <c r="AF51" s="135">
        <v>547</v>
      </c>
      <c r="AG51" s="135" t="e">
        <f>NA()</f>
        <v>#N/A</v>
      </c>
      <c r="AH51" s="120">
        <v>15.89</v>
      </c>
      <c r="AI51" s="120">
        <v>7</v>
      </c>
      <c r="AJ51" s="1">
        <v>0</v>
      </c>
      <c r="AK51" s="144">
        <v>41.8</v>
      </c>
      <c r="AL51" s="144">
        <v>72.2</v>
      </c>
      <c r="AM51" s="119">
        <v>13.3</v>
      </c>
      <c r="AN51" s="119">
        <v>35.200000000000003</v>
      </c>
      <c r="AO51" s="119">
        <v>26.06</v>
      </c>
      <c r="AP51" s="144"/>
      <c r="AQ51" s="144"/>
      <c r="AR51" s="144"/>
      <c r="AS51" s="144"/>
      <c r="AT51" s="2"/>
      <c r="AU51" s="4"/>
      <c r="AV51" s="4"/>
    </row>
    <row r="52" spans="1:48">
      <c r="A52" s="89" t="s">
        <v>110</v>
      </c>
      <c r="B52" s="4" t="s">
        <v>164</v>
      </c>
      <c r="C52" s="1">
        <f t="shared" si="0"/>
        <v>1334</v>
      </c>
      <c r="D52" s="4"/>
      <c r="E52" s="130">
        <v>-11.9</v>
      </c>
      <c r="F52" s="1">
        <v>1334</v>
      </c>
      <c r="G52" s="121">
        <v>44</v>
      </c>
      <c r="H52" s="1">
        <v>22.3</v>
      </c>
      <c r="I52" s="5">
        <v>13</v>
      </c>
      <c r="J52" s="145">
        <v>-21.9</v>
      </c>
      <c r="K52" s="1">
        <v>27</v>
      </c>
      <c r="L52" s="1">
        <v>7.2</v>
      </c>
      <c r="M52" s="121">
        <v>-391</v>
      </c>
      <c r="N52" s="121">
        <v>647</v>
      </c>
      <c r="O52" s="121">
        <v>12</v>
      </c>
      <c r="P52" s="121">
        <v>7741</v>
      </c>
      <c r="Q52" s="121">
        <v>102</v>
      </c>
      <c r="R52" s="121">
        <v>11</v>
      </c>
      <c r="S52" s="121">
        <v>167</v>
      </c>
      <c r="T52" s="1">
        <v>75.3</v>
      </c>
      <c r="U52" s="1">
        <v>7</v>
      </c>
      <c r="V52" s="1">
        <v>975</v>
      </c>
      <c r="W52" s="1">
        <v>18</v>
      </c>
      <c r="X52" s="5">
        <v>935</v>
      </c>
      <c r="Y52" s="2">
        <v>27794.5</v>
      </c>
      <c r="Z52" s="2">
        <v>28266.2</v>
      </c>
      <c r="AA52" s="2">
        <v>1.7</v>
      </c>
      <c r="AB52" s="2">
        <v>2402</v>
      </c>
      <c r="AC52" s="2">
        <v>0</v>
      </c>
      <c r="AD52" s="2">
        <v>46.8</v>
      </c>
      <c r="AE52" s="135">
        <v>11.9</v>
      </c>
      <c r="AF52" s="135">
        <v>582</v>
      </c>
      <c r="AG52" s="135">
        <v>3</v>
      </c>
      <c r="AH52" s="120">
        <v>185.16</v>
      </c>
      <c r="AI52" s="120">
        <v>27</v>
      </c>
      <c r="AJ52" s="1">
        <v>1</v>
      </c>
      <c r="AK52" s="144">
        <v>33.799999999999997</v>
      </c>
      <c r="AL52" s="144">
        <v>75.099999999999994</v>
      </c>
      <c r="AM52" s="119">
        <v>18.59</v>
      </c>
      <c r="AN52" s="119">
        <v>34.54</v>
      </c>
      <c r="AO52" s="119">
        <v>16.79</v>
      </c>
      <c r="AP52" s="144"/>
      <c r="AQ52" s="144"/>
      <c r="AR52" s="144"/>
      <c r="AS52" s="144"/>
      <c r="AT52" s="2"/>
      <c r="AU52" s="4"/>
      <c r="AV52" s="4"/>
    </row>
    <row r="53" spans="1:48">
      <c r="A53" s="89" t="s">
        <v>110</v>
      </c>
      <c r="B53" s="4" t="s">
        <v>165</v>
      </c>
      <c r="C53" s="1">
        <f t="shared" si="0"/>
        <v>1514</v>
      </c>
      <c r="D53" s="4"/>
      <c r="E53" s="130">
        <v>-8.6</v>
      </c>
      <c r="F53" s="1">
        <v>1514</v>
      </c>
      <c r="G53" s="121">
        <v>46</v>
      </c>
      <c r="H53" s="1">
        <v>40.200000000000003</v>
      </c>
      <c r="I53" s="5">
        <v>23.1</v>
      </c>
      <c r="J53" s="145">
        <v>-14.9</v>
      </c>
      <c r="K53" s="1">
        <v>49</v>
      </c>
      <c r="L53" s="1">
        <v>7.5</v>
      </c>
      <c r="M53" s="121">
        <v>-221</v>
      </c>
      <c r="N53" s="121">
        <v>1070</v>
      </c>
      <c r="O53" s="121">
        <v>20</v>
      </c>
      <c r="P53" s="121">
        <v>8354</v>
      </c>
      <c r="Q53" s="121">
        <v>216</v>
      </c>
      <c r="R53" s="121">
        <v>29</v>
      </c>
      <c r="S53" s="121">
        <v>402</v>
      </c>
      <c r="T53" s="1">
        <v>68.099999999999994</v>
      </c>
      <c r="U53" s="1">
        <v>8.4</v>
      </c>
      <c r="V53" s="1">
        <v>1028.5999999999999</v>
      </c>
      <c r="W53" s="1">
        <v>902</v>
      </c>
      <c r="X53" s="5">
        <v>1604</v>
      </c>
      <c r="Y53" s="2">
        <v>44961.5</v>
      </c>
      <c r="Z53" s="2">
        <v>43713.1</v>
      </c>
      <c r="AA53" s="2">
        <v>-2.9</v>
      </c>
      <c r="AB53" s="2">
        <v>12248</v>
      </c>
      <c r="AC53" s="2">
        <v>2458</v>
      </c>
      <c r="AD53" s="2">
        <v>37.5</v>
      </c>
      <c r="AE53" s="135">
        <v>27.9</v>
      </c>
      <c r="AF53" s="135">
        <v>524</v>
      </c>
      <c r="AG53" s="135">
        <v>17</v>
      </c>
      <c r="AH53" s="120">
        <v>334.07</v>
      </c>
      <c r="AI53" s="120">
        <v>49</v>
      </c>
      <c r="AJ53" s="1">
        <v>0</v>
      </c>
      <c r="AK53" s="144">
        <v>36</v>
      </c>
      <c r="AL53" s="144">
        <v>72.2</v>
      </c>
      <c r="AM53" s="119">
        <v>19.5</v>
      </c>
      <c r="AN53" s="119">
        <v>29.55</v>
      </c>
      <c r="AO53" s="119">
        <v>13.49</v>
      </c>
      <c r="AP53" s="144"/>
      <c r="AQ53" s="144"/>
      <c r="AR53" s="144"/>
      <c r="AS53" s="144"/>
      <c r="AT53" s="2"/>
      <c r="AU53" s="4"/>
      <c r="AV53" s="4"/>
    </row>
    <row r="54" spans="1:48">
      <c r="A54" s="89" t="s">
        <v>110</v>
      </c>
      <c r="B54" s="4" t="s">
        <v>166</v>
      </c>
      <c r="C54" s="1">
        <f t="shared" si="0"/>
        <v>1697</v>
      </c>
      <c r="D54" s="4"/>
      <c r="E54" s="130">
        <v>-7.9</v>
      </c>
      <c r="F54" s="1">
        <v>1697</v>
      </c>
      <c r="G54" s="121">
        <v>44</v>
      </c>
      <c r="H54" s="1">
        <v>29.1</v>
      </c>
      <c r="I54" s="5">
        <v>20.100000000000001</v>
      </c>
      <c r="J54" s="145">
        <v>-12.7</v>
      </c>
      <c r="K54" s="1">
        <v>38</v>
      </c>
      <c r="L54" s="1">
        <v>7.3</v>
      </c>
      <c r="M54" s="121">
        <v>-402</v>
      </c>
      <c r="N54" s="121">
        <v>1295</v>
      </c>
      <c r="O54" s="121">
        <v>12</v>
      </c>
      <c r="P54" s="121">
        <v>760</v>
      </c>
      <c r="Q54" s="121">
        <v>135</v>
      </c>
      <c r="R54" s="121">
        <v>43</v>
      </c>
      <c r="S54" s="121">
        <v>140</v>
      </c>
      <c r="T54" s="1">
        <v>79.3</v>
      </c>
      <c r="U54" s="1">
        <v>10.4</v>
      </c>
      <c r="V54" s="1">
        <v>1178.2</v>
      </c>
      <c r="W54" s="1">
        <v>9754</v>
      </c>
      <c r="X54" s="5">
        <v>2803</v>
      </c>
      <c r="Y54" s="2">
        <v>61415.6</v>
      </c>
      <c r="Z54" s="2">
        <v>59716.1</v>
      </c>
      <c r="AA54" s="2">
        <v>-2.8</v>
      </c>
      <c r="AB54" s="2">
        <v>11223</v>
      </c>
      <c r="AC54" s="2">
        <v>3279</v>
      </c>
      <c r="AD54" s="2">
        <v>32.9</v>
      </c>
      <c r="AE54" s="135">
        <v>33</v>
      </c>
      <c r="AF54" s="135">
        <v>490</v>
      </c>
      <c r="AG54" s="135">
        <v>28</v>
      </c>
      <c r="AH54" s="120">
        <v>21679.07</v>
      </c>
      <c r="AI54" s="120">
        <v>38</v>
      </c>
      <c r="AJ54" s="1">
        <v>1</v>
      </c>
      <c r="AK54" s="144">
        <v>34.799999999999997</v>
      </c>
      <c r="AL54" s="144">
        <v>67.2</v>
      </c>
      <c r="AM54" s="119">
        <v>20.97</v>
      </c>
      <c r="AN54" s="119">
        <v>21.9</v>
      </c>
      <c r="AO54" s="119">
        <v>13.75</v>
      </c>
      <c r="AP54" s="144"/>
      <c r="AQ54" s="144"/>
      <c r="AR54" s="144"/>
      <c r="AS54" s="144"/>
      <c r="AT54" s="2"/>
      <c r="AU54" s="4"/>
      <c r="AV54" s="4"/>
    </row>
    <row r="55" spans="1:48">
      <c r="A55" s="89" t="s">
        <v>110</v>
      </c>
      <c r="B55" s="4" t="s">
        <v>115</v>
      </c>
      <c r="C55" s="1">
        <f t="shared" si="0"/>
        <v>1728</v>
      </c>
      <c r="D55" s="4"/>
      <c r="E55" s="130">
        <v>-8.5</v>
      </c>
      <c r="F55" s="1">
        <v>1728</v>
      </c>
      <c r="G55" s="121">
        <v>45</v>
      </c>
      <c r="H55" s="1">
        <v>29.7</v>
      </c>
      <c r="I55" s="5">
        <v>19.3</v>
      </c>
      <c r="J55" s="145">
        <v>-13.9</v>
      </c>
      <c r="K55" s="1">
        <v>79</v>
      </c>
      <c r="L55" s="1">
        <v>6.9</v>
      </c>
      <c r="M55" s="121">
        <v>-253</v>
      </c>
      <c r="N55" s="121">
        <v>1661</v>
      </c>
      <c r="O55" s="121">
        <v>54</v>
      </c>
      <c r="P55" s="121">
        <v>7653</v>
      </c>
      <c r="Q55" s="121">
        <v>182</v>
      </c>
      <c r="R55" s="121">
        <v>10</v>
      </c>
      <c r="S55" s="121">
        <v>178</v>
      </c>
      <c r="T55" s="1">
        <v>70.599999999999994</v>
      </c>
      <c r="U55" s="1">
        <v>7.2</v>
      </c>
      <c r="V55" s="1">
        <v>1105.0999999999999</v>
      </c>
      <c r="W55" s="1">
        <v>425</v>
      </c>
      <c r="X55" s="5">
        <v>1434</v>
      </c>
      <c r="Y55" s="2">
        <v>42489.7</v>
      </c>
      <c r="Z55" s="2">
        <v>41325.1</v>
      </c>
      <c r="AA55" s="2">
        <v>-2.8</v>
      </c>
      <c r="AB55" s="2">
        <v>17305</v>
      </c>
      <c r="AC55" s="2">
        <v>1292</v>
      </c>
      <c r="AD55" s="2">
        <v>47.7</v>
      </c>
      <c r="AE55" s="135">
        <v>28.4</v>
      </c>
      <c r="AF55" s="135">
        <v>517</v>
      </c>
      <c r="AG55" s="135">
        <v>14</v>
      </c>
      <c r="AH55" s="120">
        <v>706.57</v>
      </c>
      <c r="AI55" s="120">
        <v>79</v>
      </c>
      <c r="AJ55" s="1">
        <v>4</v>
      </c>
      <c r="AK55" s="144">
        <v>35.5</v>
      </c>
      <c r="AL55" s="144">
        <v>76.5</v>
      </c>
      <c r="AM55" s="119">
        <v>19.75</v>
      </c>
      <c r="AN55" s="119">
        <v>32.72</v>
      </c>
      <c r="AO55" s="119">
        <v>14.12</v>
      </c>
      <c r="AP55" s="144"/>
      <c r="AQ55" s="144"/>
      <c r="AR55" s="144"/>
      <c r="AS55" s="144"/>
      <c r="AT55" s="2"/>
      <c r="AU55" s="4"/>
      <c r="AV55" s="4"/>
    </row>
    <row r="56" spans="1:48">
      <c r="A56" s="89" t="s">
        <v>110</v>
      </c>
      <c r="B56" s="4" t="s">
        <v>167</v>
      </c>
      <c r="C56" s="1">
        <f t="shared" si="0"/>
        <v>1281</v>
      </c>
      <c r="D56" s="4"/>
      <c r="E56" s="130">
        <v>-10.3</v>
      </c>
      <c r="F56" s="1">
        <v>1281</v>
      </c>
      <c r="G56" s="121">
        <v>45</v>
      </c>
      <c r="H56" s="1" t="e">
        <f>NA()</f>
        <v>#N/A</v>
      </c>
      <c r="I56" s="5">
        <v>8</v>
      </c>
      <c r="J56" s="145">
        <v>-17.399999999999999</v>
      </c>
      <c r="K56" s="1">
        <v>3</v>
      </c>
      <c r="L56" s="1">
        <v>8.5</v>
      </c>
      <c r="M56" s="121">
        <v>-107</v>
      </c>
      <c r="N56" s="121">
        <v>282</v>
      </c>
      <c r="O56" s="121">
        <v>3</v>
      </c>
      <c r="P56" s="121">
        <v>3784</v>
      </c>
      <c r="Q56" s="121">
        <v>61</v>
      </c>
      <c r="R56" s="121">
        <v>1</v>
      </c>
      <c r="S56" s="121">
        <v>204</v>
      </c>
      <c r="T56" s="1">
        <v>72.8</v>
      </c>
      <c r="U56" s="1">
        <v>7</v>
      </c>
      <c r="V56" s="1">
        <v>1088.5999999999999</v>
      </c>
      <c r="W56" s="1">
        <v>623</v>
      </c>
      <c r="X56" s="5">
        <v>1830</v>
      </c>
      <c r="Y56" s="2">
        <v>10135.200000000001</v>
      </c>
      <c r="Z56" s="2">
        <v>9813.6</v>
      </c>
      <c r="AA56" s="2">
        <v>-3.3</v>
      </c>
      <c r="AB56" s="2">
        <v>1220</v>
      </c>
      <c r="AC56" s="2">
        <v>226</v>
      </c>
      <c r="AD56" s="2">
        <v>11.9</v>
      </c>
      <c r="AE56" s="135">
        <v>19.8</v>
      </c>
      <c r="AF56" s="135">
        <v>531</v>
      </c>
      <c r="AG56" s="135" t="e">
        <f>NA()</f>
        <v>#N/A</v>
      </c>
      <c r="AH56" s="120">
        <v>253.2</v>
      </c>
      <c r="AI56" s="120">
        <v>3</v>
      </c>
      <c r="AJ56" s="1">
        <v>1</v>
      </c>
      <c r="AK56" s="144">
        <v>36.1</v>
      </c>
      <c r="AL56" s="144">
        <v>77.5</v>
      </c>
      <c r="AM56" s="119">
        <v>16.649999999999999</v>
      </c>
      <c r="AN56" s="119">
        <v>34.76</v>
      </c>
      <c r="AO56" s="119">
        <v>16.739999999999998</v>
      </c>
      <c r="AP56" s="144"/>
      <c r="AQ56" s="144"/>
      <c r="AR56" s="144"/>
      <c r="AS56" s="144"/>
      <c r="AT56" s="2"/>
      <c r="AU56" s="4"/>
      <c r="AV56" s="4"/>
    </row>
    <row r="57" spans="1:48">
      <c r="A57" s="89" t="s">
        <v>110</v>
      </c>
      <c r="B57" s="4" t="s">
        <v>168</v>
      </c>
      <c r="C57" s="1">
        <f t="shared" si="0"/>
        <v>1720</v>
      </c>
      <c r="D57" s="4"/>
      <c r="E57" s="130">
        <v>-10.5</v>
      </c>
      <c r="F57" s="1">
        <v>1720</v>
      </c>
      <c r="G57" s="121">
        <v>46</v>
      </c>
      <c r="H57" s="1">
        <v>32.1</v>
      </c>
      <c r="I57" s="5">
        <v>24.3</v>
      </c>
      <c r="J57" s="145">
        <v>-15.7</v>
      </c>
      <c r="K57" s="1">
        <v>50</v>
      </c>
      <c r="L57" s="1">
        <v>6.9</v>
      </c>
      <c r="M57" s="121">
        <v>-286</v>
      </c>
      <c r="N57" s="121">
        <v>886</v>
      </c>
      <c r="O57" s="121">
        <v>38</v>
      </c>
      <c r="P57" s="121">
        <v>13517</v>
      </c>
      <c r="Q57" s="121">
        <v>151</v>
      </c>
      <c r="R57" s="121">
        <v>35</v>
      </c>
      <c r="S57" s="121">
        <v>376</v>
      </c>
      <c r="T57" s="1">
        <v>67.8</v>
      </c>
      <c r="U57" s="1">
        <v>7.9</v>
      </c>
      <c r="V57" s="1">
        <v>1059.7</v>
      </c>
      <c r="W57" s="1">
        <v>232</v>
      </c>
      <c r="X57" s="5">
        <v>1775</v>
      </c>
      <c r="Y57" s="2">
        <v>48198.9</v>
      </c>
      <c r="Z57" s="2">
        <v>48011</v>
      </c>
      <c r="AA57" s="2">
        <v>-0.4</v>
      </c>
      <c r="AB57" s="2">
        <v>10740</v>
      </c>
      <c r="AC57" s="2">
        <v>1692</v>
      </c>
      <c r="AD57" s="2">
        <v>42.3</v>
      </c>
      <c r="AE57" s="135">
        <v>7.3</v>
      </c>
      <c r="AF57" s="135">
        <v>508</v>
      </c>
      <c r="AG57" s="135">
        <v>30</v>
      </c>
      <c r="AH57" s="120">
        <v>622.75</v>
      </c>
      <c r="AI57" s="120">
        <v>50</v>
      </c>
      <c r="AJ57" s="1">
        <v>1</v>
      </c>
      <c r="AK57" s="144">
        <v>36.4</v>
      </c>
      <c r="AL57" s="144">
        <v>71.3</v>
      </c>
      <c r="AM57" s="119">
        <v>19.32</v>
      </c>
      <c r="AN57" s="119">
        <v>25.59</v>
      </c>
      <c r="AO57" s="119">
        <v>18.079999999999998</v>
      </c>
      <c r="AP57" s="144"/>
      <c r="AQ57" s="144"/>
      <c r="AR57" s="144"/>
      <c r="AS57" s="144"/>
      <c r="AT57" s="2"/>
      <c r="AU57" s="4"/>
      <c r="AV57" s="4"/>
    </row>
    <row r="58" spans="1:48">
      <c r="A58" s="89" t="s">
        <v>110</v>
      </c>
      <c r="B58" s="4" t="s">
        <v>169</v>
      </c>
      <c r="C58" s="1">
        <f t="shared" si="0"/>
        <v>1886</v>
      </c>
      <c r="D58" s="4"/>
      <c r="E58" s="130">
        <v>-12.7</v>
      </c>
      <c r="F58" s="1">
        <v>1886</v>
      </c>
      <c r="G58" s="121">
        <v>51</v>
      </c>
      <c r="H58" s="1">
        <v>47.9</v>
      </c>
      <c r="I58" s="5">
        <v>22</v>
      </c>
      <c r="J58" s="145">
        <v>-24.5</v>
      </c>
      <c r="K58" s="1">
        <v>20</v>
      </c>
      <c r="L58" s="1">
        <v>5.9</v>
      </c>
      <c r="M58" s="121">
        <v>-166</v>
      </c>
      <c r="N58" s="121">
        <v>761</v>
      </c>
      <c r="O58" s="121">
        <v>88</v>
      </c>
      <c r="P58" s="121">
        <v>9210</v>
      </c>
      <c r="Q58" s="121">
        <v>114</v>
      </c>
      <c r="R58" s="121">
        <v>12</v>
      </c>
      <c r="S58" s="121">
        <v>219</v>
      </c>
      <c r="T58" s="1">
        <v>63.3</v>
      </c>
      <c r="U58" s="1">
        <v>11.8</v>
      </c>
      <c r="V58" s="1">
        <v>1002.2</v>
      </c>
      <c r="W58" s="1">
        <v>547</v>
      </c>
      <c r="X58" s="5">
        <v>941</v>
      </c>
      <c r="Y58" s="2">
        <v>30521.9</v>
      </c>
      <c r="Z58" s="2">
        <v>30408.6</v>
      </c>
      <c r="AA58" s="2">
        <v>-0.4</v>
      </c>
      <c r="AB58" s="2">
        <v>24857</v>
      </c>
      <c r="AC58" s="2">
        <v>3618</v>
      </c>
      <c r="AD58" s="2">
        <v>38</v>
      </c>
      <c r="AE58" s="135">
        <v>18.7</v>
      </c>
      <c r="AF58" s="135">
        <v>536</v>
      </c>
      <c r="AG58" s="135">
        <v>7</v>
      </c>
      <c r="AH58" s="120">
        <v>332.94</v>
      </c>
      <c r="AI58" s="120">
        <v>20</v>
      </c>
      <c r="AJ58" s="1">
        <v>1</v>
      </c>
      <c r="AK58" s="144">
        <v>49.2</v>
      </c>
      <c r="AL58" s="144">
        <v>73.5</v>
      </c>
      <c r="AM58" s="119">
        <v>17.670000000000002</v>
      </c>
      <c r="AN58" s="119">
        <v>41.51</v>
      </c>
      <c r="AO58" s="119">
        <v>18.03</v>
      </c>
      <c r="AP58" s="144"/>
      <c r="AQ58" s="144"/>
      <c r="AR58" s="144"/>
      <c r="AS58" s="144"/>
      <c r="AT58" s="2"/>
      <c r="AV58" s="4"/>
    </row>
    <row r="59" spans="1:48">
      <c r="A59" s="89" t="s">
        <v>110</v>
      </c>
      <c r="B59" s="4" t="s">
        <v>170</v>
      </c>
      <c r="C59" s="1">
        <f t="shared" si="0"/>
        <v>2349</v>
      </c>
      <c r="D59" s="4"/>
      <c r="E59" s="130">
        <v>-14.1</v>
      </c>
      <c r="F59" s="1">
        <v>2349</v>
      </c>
      <c r="G59" s="121">
        <v>51</v>
      </c>
      <c r="H59" s="1">
        <v>24.2</v>
      </c>
      <c r="I59" s="5">
        <v>20.2</v>
      </c>
      <c r="J59" s="145">
        <v>-22.7</v>
      </c>
      <c r="K59" s="1">
        <v>14</v>
      </c>
      <c r="L59" s="1">
        <v>5.9</v>
      </c>
      <c r="M59" s="121">
        <v>-159</v>
      </c>
      <c r="N59" s="121">
        <v>600</v>
      </c>
      <c r="O59" s="121">
        <v>29</v>
      </c>
      <c r="P59" s="121">
        <v>5470</v>
      </c>
      <c r="Q59" s="121">
        <v>91</v>
      </c>
      <c r="R59" s="121">
        <v>10</v>
      </c>
      <c r="S59" s="121">
        <v>307</v>
      </c>
      <c r="T59" s="1">
        <v>51.8</v>
      </c>
      <c r="U59" s="1">
        <v>14.1</v>
      </c>
      <c r="V59" s="1">
        <v>975.9</v>
      </c>
      <c r="W59" s="1">
        <v>289</v>
      </c>
      <c r="X59" s="5">
        <v>714</v>
      </c>
      <c r="Y59" s="2">
        <v>17610</v>
      </c>
      <c r="Z59" s="2">
        <v>18164.2</v>
      </c>
      <c r="AA59" s="2">
        <v>3.1</v>
      </c>
      <c r="AB59" s="2">
        <v>9159</v>
      </c>
      <c r="AC59" s="2">
        <v>847</v>
      </c>
      <c r="AD59" s="2">
        <v>18.399999999999999</v>
      </c>
      <c r="AE59" s="135">
        <v>5.3</v>
      </c>
      <c r="AF59" s="135">
        <v>508</v>
      </c>
      <c r="AG59" s="135">
        <v>9</v>
      </c>
      <c r="AH59" s="120">
        <v>148.72</v>
      </c>
      <c r="AI59" s="120">
        <v>14</v>
      </c>
      <c r="AJ59" s="1">
        <v>0</v>
      </c>
      <c r="AK59" s="144">
        <v>55.8</v>
      </c>
      <c r="AL59" s="144">
        <v>71.5</v>
      </c>
      <c r="AM59" s="119">
        <v>16.21</v>
      </c>
      <c r="AN59" s="119">
        <v>42.96</v>
      </c>
      <c r="AO59" s="119">
        <v>21.97</v>
      </c>
      <c r="AP59" s="144"/>
      <c r="AQ59" s="144"/>
      <c r="AR59" s="144"/>
      <c r="AS59" s="144"/>
      <c r="AT59" s="2"/>
      <c r="AV59" s="4"/>
    </row>
    <row r="60" spans="1:48">
      <c r="A60" s="89" t="s">
        <v>110</v>
      </c>
      <c r="B60" s="4" t="s">
        <v>171</v>
      </c>
      <c r="C60" s="1">
        <f t="shared" si="0"/>
        <v>1801</v>
      </c>
      <c r="D60" s="4"/>
      <c r="E60" s="130">
        <v>-10.8</v>
      </c>
      <c r="F60" s="1">
        <v>1801</v>
      </c>
      <c r="G60" s="121">
        <v>49</v>
      </c>
      <c r="H60" s="1">
        <v>18.399999999999999</v>
      </c>
      <c r="I60" s="5">
        <v>17.899999999999999</v>
      </c>
      <c r="J60" s="145">
        <v>-21.2</v>
      </c>
      <c r="K60" s="1">
        <v>28</v>
      </c>
      <c r="L60" s="1">
        <v>5.3</v>
      </c>
      <c r="M60" s="121">
        <v>-105</v>
      </c>
      <c r="N60" s="121">
        <v>349</v>
      </c>
      <c r="O60" s="121">
        <v>67</v>
      </c>
      <c r="P60" s="121">
        <v>3982</v>
      </c>
      <c r="Q60" s="121">
        <v>101</v>
      </c>
      <c r="R60" s="121">
        <v>4</v>
      </c>
      <c r="S60" s="121">
        <v>220</v>
      </c>
      <c r="T60" s="1">
        <v>65.8</v>
      </c>
      <c r="U60" s="1">
        <v>12</v>
      </c>
      <c r="V60" s="1">
        <v>989.4</v>
      </c>
      <c r="W60" s="1">
        <v>103</v>
      </c>
      <c r="X60" s="5">
        <v>1064</v>
      </c>
      <c r="Y60" s="2">
        <v>22036</v>
      </c>
      <c r="Z60" s="2">
        <v>21672.2</v>
      </c>
      <c r="AA60" s="2">
        <v>-1.7</v>
      </c>
      <c r="AB60" s="2">
        <v>34386</v>
      </c>
      <c r="AC60" s="2">
        <v>4077</v>
      </c>
      <c r="AD60" s="2">
        <v>12.2</v>
      </c>
      <c r="AE60" s="135" t="e">
        <f>NA()</f>
        <v>#N/A</v>
      </c>
      <c r="AF60" s="135">
        <v>550</v>
      </c>
      <c r="AG60" s="135">
        <v>17</v>
      </c>
      <c r="AH60" s="120">
        <v>213.34</v>
      </c>
      <c r="AI60" s="120">
        <v>28</v>
      </c>
      <c r="AJ60" s="1">
        <v>6</v>
      </c>
      <c r="AK60" s="144">
        <v>51.5</v>
      </c>
      <c r="AL60" s="144">
        <v>75.599999999999994</v>
      </c>
      <c r="AM60" s="119">
        <v>17.86</v>
      </c>
      <c r="AN60" s="119">
        <v>34.76</v>
      </c>
      <c r="AO60" s="119">
        <v>17.649999999999999</v>
      </c>
      <c r="AP60" s="144"/>
      <c r="AQ60" s="144"/>
      <c r="AR60" s="144"/>
      <c r="AS60" s="144"/>
      <c r="AT60" s="2"/>
      <c r="AV60" s="4"/>
    </row>
    <row r="61" spans="1:48">
      <c r="A61" s="89" t="s">
        <v>110</v>
      </c>
      <c r="B61" s="4" t="s">
        <v>172</v>
      </c>
      <c r="C61" s="1">
        <f t="shared" si="0"/>
        <v>1590</v>
      </c>
      <c r="D61" s="4"/>
      <c r="E61" s="130">
        <v>-8.1</v>
      </c>
      <c r="F61" s="1">
        <v>1590</v>
      </c>
      <c r="G61" s="121">
        <v>49</v>
      </c>
      <c r="H61" s="1">
        <v>70.8</v>
      </c>
      <c r="I61" s="5">
        <v>26.9</v>
      </c>
      <c r="J61" s="145">
        <v>-16</v>
      </c>
      <c r="K61" s="1">
        <v>44</v>
      </c>
      <c r="L61" s="1">
        <v>6.1</v>
      </c>
      <c r="M61" s="121">
        <v>-72</v>
      </c>
      <c r="N61" s="121">
        <v>704</v>
      </c>
      <c r="O61" s="121">
        <v>22</v>
      </c>
      <c r="P61" s="121">
        <v>25026</v>
      </c>
      <c r="Q61" s="121">
        <v>150</v>
      </c>
      <c r="R61" s="121">
        <v>35</v>
      </c>
      <c r="S61" s="121">
        <v>520</v>
      </c>
      <c r="T61" s="1">
        <v>71.099999999999994</v>
      </c>
      <c r="U61" s="1">
        <v>9.5</v>
      </c>
      <c r="V61" s="1">
        <v>1089.0999999999999</v>
      </c>
      <c r="W61" s="1">
        <v>4172</v>
      </c>
      <c r="X61" s="5">
        <v>1518</v>
      </c>
      <c r="Y61" s="2">
        <v>40057.199999999997</v>
      </c>
      <c r="Z61" s="2">
        <v>38863</v>
      </c>
      <c r="AA61" s="2">
        <v>-3.1</v>
      </c>
      <c r="AB61" s="2">
        <v>7937</v>
      </c>
      <c r="AC61" s="2">
        <v>2115</v>
      </c>
      <c r="AD61" s="2">
        <v>19.3</v>
      </c>
      <c r="AE61" s="135">
        <v>10.1</v>
      </c>
      <c r="AF61" s="135">
        <v>559</v>
      </c>
      <c r="AG61" s="135">
        <v>9</v>
      </c>
      <c r="AH61" s="120">
        <v>599.41</v>
      </c>
      <c r="AI61" s="120">
        <v>44</v>
      </c>
      <c r="AJ61" s="1">
        <v>1</v>
      </c>
      <c r="AK61" s="144">
        <v>40</v>
      </c>
      <c r="AL61" s="144">
        <v>68.7</v>
      </c>
      <c r="AM61" s="119">
        <v>21.48</v>
      </c>
      <c r="AN61" s="119">
        <v>32.93</v>
      </c>
      <c r="AO61" s="119">
        <v>18.78</v>
      </c>
      <c r="AP61" s="144"/>
      <c r="AQ61" s="144"/>
      <c r="AR61" s="144"/>
      <c r="AS61" s="144"/>
      <c r="AT61" s="2"/>
      <c r="AV61" s="4"/>
    </row>
    <row r="62" spans="1:48">
      <c r="A62" s="89" t="s">
        <v>110</v>
      </c>
      <c r="B62" s="4" t="s">
        <v>173</v>
      </c>
      <c r="C62" s="1">
        <f t="shared" si="0"/>
        <v>1854</v>
      </c>
      <c r="D62" s="4"/>
      <c r="E62" s="130">
        <v>-9.9</v>
      </c>
      <c r="F62" s="1">
        <v>1854</v>
      </c>
      <c r="G62" s="121">
        <v>52</v>
      </c>
      <c r="H62" s="1">
        <v>64.099999999999994</v>
      </c>
      <c r="I62" s="5">
        <v>37.5</v>
      </c>
      <c r="J62" s="145">
        <v>-4.0999999999999996</v>
      </c>
      <c r="K62" s="1">
        <v>9</v>
      </c>
      <c r="L62" s="1">
        <v>9.1</v>
      </c>
      <c r="M62" s="121">
        <v>4</v>
      </c>
      <c r="N62" s="121">
        <v>466</v>
      </c>
      <c r="O62" s="121">
        <v>0</v>
      </c>
      <c r="P62" s="121">
        <v>3833</v>
      </c>
      <c r="Q62" s="121">
        <v>96</v>
      </c>
      <c r="R62" s="121">
        <v>4</v>
      </c>
      <c r="S62" s="121">
        <v>235</v>
      </c>
      <c r="T62" s="1">
        <v>66.900000000000006</v>
      </c>
      <c r="U62" s="1">
        <v>11.8</v>
      </c>
      <c r="V62" s="1">
        <v>1205.8</v>
      </c>
      <c r="W62" s="1">
        <v>235</v>
      </c>
      <c r="X62" s="5">
        <v>2071</v>
      </c>
      <c r="Y62" s="2">
        <v>27939.599999999999</v>
      </c>
      <c r="Z62" s="2">
        <v>30304.6</v>
      </c>
      <c r="AA62" s="2">
        <v>7.8</v>
      </c>
      <c r="AB62" s="2">
        <v>3873</v>
      </c>
      <c r="AC62" s="2">
        <v>755</v>
      </c>
      <c r="AD62" s="2">
        <v>0</v>
      </c>
      <c r="AE62" s="135">
        <v>14</v>
      </c>
      <c r="AF62" s="135">
        <v>405</v>
      </c>
      <c r="AG62" s="135">
        <v>147</v>
      </c>
      <c r="AH62" s="120">
        <v>595.82000000000005</v>
      </c>
      <c r="AI62" s="120">
        <v>9</v>
      </c>
      <c r="AJ62" s="1">
        <v>0</v>
      </c>
      <c r="AK62" s="144">
        <v>35</v>
      </c>
      <c r="AL62" s="144">
        <v>51.8</v>
      </c>
      <c r="AM62" s="119">
        <v>19.399999999999999</v>
      </c>
      <c r="AN62" s="119">
        <v>26.8</v>
      </c>
      <c r="AO62" s="119">
        <v>18.93</v>
      </c>
      <c r="AP62" s="144"/>
      <c r="AQ62" s="144"/>
      <c r="AR62" s="144"/>
      <c r="AS62" s="144"/>
      <c r="AT62" s="2"/>
      <c r="AV62" s="4"/>
    </row>
    <row r="63" spans="1:48">
      <c r="A63" s="89" t="s">
        <v>110</v>
      </c>
      <c r="B63" s="4" t="s">
        <v>174</v>
      </c>
      <c r="C63" s="1">
        <f t="shared" si="0"/>
        <v>2291</v>
      </c>
      <c r="D63" s="4"/>
      <c r="E63" s="130">
        <v>-12.4</v>
      </c>
      <c r="F63" s="1">
        <v>2291</v>
      </c>
      <c r="G63" s="121">
        <v>50</v>
      </c>
      <c r="H63" s="1">
        <v>23.6</v>
      </c>
      <c r="I63" s="5">
        <v>19.2</v>
      </c>
      <c r="J63" s="145">
        <v>-16.8</v>
      </c>
      <c r="K63" s="1">
        <v>11</v>
      </c>
      <c r="L63" s="1">
        <v>6</v>
      </c>
      <c r="M63" s="121">
        <v>-131</v>
      </c>
      <c r="N63" s="121">
        <v>565</v>
      </c>
      <c r="O63" s="121">
        <v>16</v>
      </c>
      <c r="P63" s="121">
        <v>1805</v>
      </c>
      <c r="Q63" s="121">
        <v>105</v>
      </c>
      <c r="R63" s="121">
        <v>6</v>
      </c>
      <c r="S63" s="121">
        <v>291</v>
      </c>
      <c r="T63" s="1">
        <v>69.3</v>
      </c>
      <c r="U63" s="1">
        <v>14.4</v>
      </c>
      <c r="V63" s="1">
        <v>924.9</v>
      </c>
      <c r="W63" s="1">
        <v>80</v>
      </c>
      <c r="X63" s="5">
        <v>580</v>
      </c>
      <c r="Y63" s="2">
        <v>20501.5</v>
      </c>
      <c r="Z63" s="2">
        <v>19951.099999999999</v>
      </c>
      <c r="AA63" s="2">
        <v>-2.8</v>
      </c>
      <c r="AB63" s="2">
        <v>9098</v>
      </c>
      <c r="AC63" s="2">
        <v>1948</v>
      </c>
      <c r="AD63" s="2">
        <v>11.5</v>
      </c>
      <c r="AE63" s="135">
        <v>0.9</v>
      </c>
      <c r="AF63" s="135">
        <v>524</v>
      </c>
      <c r="AG63" s="135">
        <v>27</v>
      </c>
      <c r="AH63" s="120">
        <v>141.38999999999999</v>
      </c>
      <c r="AI63" s="120">
        <v>11</v>
      </c>
      <c r="AJ63" s="1">
        <v>0</v>
      </c>
      <c r="AK63" s="144">
        <v>46.9</v>
      </c>
      <c r="AL63" s="144">
        <v>68.599999999999994</v>
      </c>
      <c r="AM63" s="119">
        <v>17.13</v>
      </c>
      <c r="AN63" s="119">
        <v>35.93</v>
      </c>
      <c r="AO63" s="119">
        <v>21.41</v>
      </c>
      <c r="AP63" s="144"/>
      <c r="AQ63" s="144"/>
      <c r="AR63" s="144"/>
      <c r="AS63" s="144"/>
      <c r="AT63" s="2"/>
      <c r="AV63" s="4"/>
    </row>
    <row r="64" spans="1:48">
      <c r="A64" s="89"/>
      <c r="B64" s="4"/>
      <c r="C64" s="4"/>
      <c r="D64" s="4"/>
      <c r="F64" s="4"/>
      <c r="G64" s="4"/>
      <c r="H64" s="4"/>
      <c r="I64" s="4"/>
      <c r="K64" s="120"/>
      <c r="T64" s="4"/>
      <c r="U64" s="4"/>
      <c r="V64" s="4"/>
      <c r="W64" s="4"/>
      <c r="X64" s="4"/>
      <c r="AE64" s="120"/>
      <c r="AF64" s="120"/>
      <c r="AG64" s="120"/>
      <c r="AH64" s="120"/>
      <c r="AJ64" s="120"/>
      <c r="AM64" s="4"/>
      <c r="AN64" s="4"/>
      <c r="AO64" s="4"/>
      <c r="AT64" s="120"/>
      <c r="AV64" s="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1FFA8-3692-4C77-8F64-5AB3C846D52B}">
  <sheetPr>
    <tabColor theme="0" tint="-0.499984740745262"/>
  </sheetPr>
  <dimension ref="A1:AL62"/>
  <sheetViews>
    <sheetView workbookViewId="0">
      <selection activeCell="C4" sqref="C4"/>
    </sheetView>
  </sheetViews>
  <sheetFormatPr defaultRowHeight="15"/>
  <sheetData>
    <row r="1" spans="1:38" ht="90">
      <c r="A1" s="90" t="s">
        <v>112</v>
      </c>
      <c r="B1" s="92" t="s">
        <v>306</v>
      </c>
      <c r="C1" s="120" t="s">
        <v>175</v>
      </c>
      <c r="D1" s="120" t="s">
        <v>195</v>
      </c>
      <c r="E1" s="120" t="s">
        <v>176</v>
      </c>
      <c r="F1" s="120" t="s">
        <v>44</v>
      </c>
      <c r="G1" s="93" t="s">
        <v>288</v>
      </c>
      <c r="H1" s="120" t="s">
        <v>207</v>
      </c>
      <c r="I1" s="16" t="s">
        <v>289</v>
      </c>
      <c r="J1" s="35" t="s">
        <v>290</v>
      </c>
      <c r="K1" s="35" t="s">
        <v>291</v>
      </c>
      <c r="L1" s="35" t="s">
        <v>292</v>
      </c>
      <c r="M1" s="35" t="s">
        <v>293</v>
      </c>
      <c r="N1" s="35" t="s">
        <v>294</v>
      </c>
      <c r="O1" s="35" t="s">
        <v>295</v>
      </c>
      <c r="P1" s="35" t="s">
        <v>296</v>
      </c>
      <c r="Q1" s="120" t="s">
        <v>59</v>
      </c>
      <c r="R1" s="120" t="s">
        <v>95</v>
      </c>
      <c r="S1" s="120" t="s">
        <v>119</v>
      </c>
      <c r="T1" s="120" t="s">
        <v>97</v>
      </c>
      <c r="U1" s="120" t="s">
        <v>177</v>
      </c>
      <c r="V1" s="120" t="s">
        <v>297</v>
      </c>
      <c r="W1" s="120" t="s">
        <v>298</v>
      </c>
      <c r="X1" s="120" t="s">
        <v>299</v>
      </c>
      <c r="Y1" s="120" t="s">
        <v>300</v>
      </c>
      <c r="Z1" s="120" t="s">
        <v>301</v>
      </c>
      <c r="AA1" s="120" t="s">
        <v>302</v>
      </c>
      <c r="AB1" s="120" t="s">
        <v>203</v>
      </c>
      <c r="AC1" s="120" t="s">
        <v>204</v>
      </c>
      <c r="AD1" s="120" t="s">
        <v>205</v>
      </c>
      <c r="AE1" s="120" t="s">
        <v>206</v>
      </c>
      <c r="AF1" s="120" t="s">
        <v>303</v>
      </c>
      <c r="AG1" s="120" t="s">
        <v>208</v>
      </c>
      <c r="AH1" s="120" t="s">
        <v>304</v>
      </c>
      <c r="AI1" s="120" t="s">
        <v>305</v>
      </c>
      <c r="AJ1" s="120" t="s">
        <v>183</v>
      </c>
      <c r="AK1" s="120" t="s">
        <v>193</v>
      </c>
      <c r="AL1" s="120" t="s">
        <v>194</v>
      </c>
    </row>
    <row r="2" spans="1:38">
      <c r="A2" s="120" t="s">
        <v>120</v>
      </c>
      <c r="B2" s="130">
        <v>-0.7</v>
      </c>
      <c r="C2" s="1">
        <v>1587</v>
      </c>
      <c r="D2" s="134">
        <v>44</v>
      </c>
      <c r="E2" s="1">
        <v>149</v>
      </c>
      <c r="F2" s="121">
        <v>24</v>
      </c>
      <c r="G2" s="145">
        <v>-2.9</v>
      </c>
      <c r="H2" s="1">
        <v>18</v>
      </c>
      <c r="I2" s="1">
        <v>6.6</v>
      </c>
      <c r="J2" s="121">
        <v>-99</v>
      </c>
      <c r="K2" s="121">
        <v>487</v>
      </c>
      <c r="L2" s="121">
        <v>7</v>
      </c>
      <c r="M2" s="121">
        <v>5283</v>
      </c>
      <c r="N2" s="121">
        <v>151</v>
      </c>
      <c r="O2" s="121">
        <v>12</v>
      </c>
      <c r="P2" s="121">
        <v>193</v>
      </c>
      <c r="Q2" s="1"/>
      <c r="R2" s="1">
        <v>6.5</v>
      </c>
      <c r="S2" s="1">
        <v>1162.5999999999999</v>
      </c>
      <c r="T2" s="1">
        <v>4277</v>
      </c>
      <c r="U2" s="121">
        <v>3864</v>
      </c>
      <c r="V2" s="2">
        <v>33258.300000000003</v>
      </c>
      <c r="W2" s="2">
        <v>32645</v>
      </c>
      <c r="X2" s="2">
        <v>-1.9</v>
      </c>
      <c r="Y2" s="2">
        <v>3895</v>
      </c>
      <c r="Z2" s="2">
        <v>1357</v>
      </c>
      <c r="AA2" s="2">
        <v>36.299999999999997</v>
      </c>
      <c r="AB2" s="135">
        <v>15.8</v>
      </c>
      <c r="AC2" s="135">
        <v>474</v>
      </c>
      <c r="AD2" s="135">
        <v>13</v>
      </c>
      <c r="AE2" s="120">
        <v>801.03</v>
      </c>
      <c r="AF2" s="120">
        <v>18</v>
      </c>
      <c r="AG2" s="1">
        <v>2</v>
      </c>
      <c r="AH2" s="144">
        <v>33.799999999999997</v>
      </c>
      <c r="AI2" s="144">
        <v>66.400000000000006</v>
      </c>
      <c r="AJ2" s="119">
        <v>19.739999999999998</v>
      </c>
      <c r="AK2" s="119">
        <v>26.34</v>
      </c>
      <c r="AL2" s="119">
        <v>13.26</v>
      </c>
    </row>
    <row r="3" spans="1:38">
      <c r="A3" s="120" t="s">
        <v>121</v>
      </c>
      <c r="B3" s="130">
        <v>-6.7</v>
      </c>
      <c r="C3" s="1">
        <v>1978</v>
      </c>
      <c r="D3" s="134">
        <v>42</v>
      </c>
      <c r="E3" s="1">
        <v>27.7</v>
      </c>
      <c r="F3" s="121">
        <v>15.7</v>
      </c>
      <c r="G3" s="145">
        <v>-6.5</v>
      </c>
      <c r="H3" s="1">
        <v>24</v>
      </c>
      <c r="I3" s="1">
        <v>7.1</v>
      </c>
      <c r="J3" s="121">
        <v>-341</v>
      </c>
      <c r="K3" s="121">
        <v>603</v>
      </c>
      <c r="L3" s="121">
        <v>0</v>
      </c>
      <c r="M3" s="121">
        <v>9400</v>
      </c>
      <c r="N3" s="121">
        <v>138</v>
      </c>
      <c r="O3" s="121">
        <v>10</v>
      </c>
      <c r="P3" s="121">
        <v>179</v>
      </c>
      <c r="Q3" s="1">
        <v>62</v>
      </c>
      <c r="R3" s="1">
        <v>8.8000000000000007</v>
      </c>
      <c r="S3" s="1">
        <v>935.7</v>
      </c>
      <c r="T3" s="1">
        <v>56</v>
      </c>
      <c r="U3" s="121">
        <v>1239</v>
      </c>
      <c r="V3" s="2">
        <v>38872.699999999997</v>
      </c>
      <c r="W3" s="2">
        <v>38563.699999999997</v>
      </c>
      <c r="X3" s="2">
        <v>-0.8</v>
      </c>
      <c r="Y3" s="2">
        <v>346</v>
      </c>
      <c r="Z3" s="2">
        <v>151</v>
      </c>
      <c r="AA3" s="2">
        <v>23.5</v>
      </c>
      <c r="AB3" s="135">
        <v>5.5</v>
      </c>
      <c r="AC3" s="135">
        <v>491</v>
      </c>
      <c r="AD3" s="135">
        <v>58</v>
      </c>
      <c r="AE3" s="120">
        <v>105.46</v>
      </c>
      <c r="AF3" s="120">
        <v>24</v>
      </c>
      <c r="AG3" s="1">
        <v>3</v>
      </c>
      <c r="AH3" s="144">
        <v>34.4</v>
      </c>
      <c r="AI3" s="144">
        <v>73</v>
      </c>
      <c r="AJ3" s="119">
        <v>12.83</v>
      </c>
      <c r="AK3" s="119">
        <v>38.39</v>
      </c>
      <c r="AL3" s="119">
        <v>20.94</v>
      </c>
    </row>
    <row r="4" spans="1:38">
      <c r="A4" s="120" t="s">
        <v>122</v>
      </c>
      <c r="B4" s="130">
        <v>-7.7</v>
      </c>
      <c r="C4" s="1">
        <v>1563</v>
      </c>
      <c r="D4" s="134">
        <v>47</v>
      </c>
      <c r="E4" s="1">
        <v>21.5</v>
      </c>
      <c r="F4" s="121">
        <v>15.4</v>
      </c>
      <c r="G4" s="145">
        <v>-16.399999999999999</v>
      </c>
      <c r="H4" s="1">
        <v>8</v>
      </c>
      <c r="I4" s="1">
        <v>6.7</v>
      </c>
      <c r="J4" s="121">
        <v>-109</v>
      </c>
      <c r="K4" s="121">
        <v>390</v>
      </c>
      <c r="L4" s="121">
        <v>107</v>
      </c>
      <c r="M4" s="121">
        <v>7349</v>
      </c>
      <c r="N4" s="121">
        <v>77</v>
      </c>
      <c r="O4" s="121">
        <v>2</v>
      </c>
      <c r="P4" s="121">
        <v>191</v>
      </c>
      <c r="Q4" s="1">
        <v>76</v>
      </c>
      <c r="R4" s="1">
        <v>9.1</v>
      </c>
      <c r="S4" s="1">
        <v>1075.3</v>
      </c>
      <c r="T4" s="1">
        <v>146</v>
      </c>
      <c r="U4" s="121">
        <v>1638</v>
      </c>
      <c r="V4" s="2">
        <v>20335.3</v>
      </c>
      <c r="W4" s="2">
        <v>20365.099999999999</v>
      </c>
      <c r="X4" s="2">
        <v>0.1</v>
      </c>
      <c r="Y4" s="2">
        <v>3290</v>
      </c>
      <c r="Z4" s="2">
        <v>160</v>
      </c>
      <c r="AA4" s="2">
        <v>31.7</v>
      </c>
      <c r="AB4" s="135">
        <v>5.6</v>
      </c>
      <c r="AC4" s="135">
        <v>539</v>
      </c>
      <c r="AD4" s="135">
        <v>39</v>
      </c>
      <c r="AE4" s="120">
        <v>195.81</v>
      </c>
      <c r="AF4" s="120">
        <v>8</v>
      </c>
      <c r="AG4" s="1">
        <v>1</v>
      </c>
      <c r="AH4" s="144">
        <v>42.7</v>
      </c>
      <c r="AI4" s="144">
        <v>73.099999999999994</v>
      </c>
      <c r="AJ4" s="119">
        <v>17.43</v>
      </c>
      <c r="AK4" s="119">
        <v>38.15</v>
      </c>
      <c r="AL4" s="119">
        <v>18.920000000000002</v>
      </c>
    </row>
    <row r="5" spans="1:38">
      <c r="A5" s="120" t="s">
        <v>123</v>
      </c>
      <c r="B5" s="130">
        <v>-10.8</v>
      </c>
      <c r="C5" s="1">
        <v>1466</v>
      </c>
      <c r="D5" s="134">
        <v>48</v>
      </c>
      <c r="E5" s="1">
        <v>29.5</v>
      </c>
      <c r="F5" s="121">
        <v>18.8</v>
      </c>
      <c r="G5" s="145">
        <v>-16.100000000000001</v>
      </c>
      <c r="H5" s="1">
        <v>15</v>
      </c>
      <c r="I5" s="1">
        <v>5.9</v>
      </c>
      <c r="J5" s="121">
        <v>-75</v>
      </c>
      <c r="K5" s="121">
        <v>768</v>
      </c>
      <c r="L5" s="121">
        <v>6</v>
      </c>
      <c r="M5" s="121">
        <v>4780</v>
      </c>
      <c r="N5" s="121">
        <v>110</v>
      </c>
      <c r="O5" s="121">
        <v>0</v>
      </c>
      <c r="P5" s="121">
        <v>242</v>
      </c>
      <c r="Q5" s="1">
        <v>59</v>
      </c>
      <c r="R5" s="1">
        <v>8.6999999999999993</v>
      </c>
      <c r="S5" s="1">
        <v>1028.7</v>
      </c>
      <c r="T5" s="1">
        <v>3400</v>
      </c>
      <c r="U5" s="121">
        <v>1912</v>
      </c>
      <c r="V5" s="2">
        <v>30729.8</v>
      </c>
      <c r="W5" s="2">
        <v>29204.1</v>
      </c>
      <c r="X5" s="2">
        <v>-5.2</v>
      </c>
      <c r="Y5" s="2">
        <v>3733</v>
      </c>
      <c r="Z5" s="2">
        <v>24</v>
      </c>
      <c r="AA5" s="2">
        <v>15.1</v>
      </c>
      <c r="AB5" s="135">
        <v>1.4</v>
      </c>
      <c r="AC5" s="135">
        <v>498</v>
      </c>
      <c r="AD5" s="135">
        <v>16</v>
      </c>
      <c r="AE5" s="120">
        <v>229.26</v>
      </c>
      <c r="AF5" s="120">
        <v>15</v>
      </c>
      <c r="AG5" s="1">
        <v>7</v>
      </c>
      <c r="AH5" s="144">
        <v>42.4</v>
      </c>
      <c r="AI5" s="144">
        <v>68.7</v>
      </c>
      <c r="AJ5" s="119">
        <v>18.07</v>
      </c>
      <c r="AK5" s="119">
        <v>34.11</v>
      </c>
      <c r="AL5" s="119">
        <v>16.079999999999998</v>
      </c>
    </row>
    <row r="6" spans="1:38">
      <c r="A6" s="120" t="s">
        <v>124</v>
      </c>
      <c r="B6" s="130">
        <v>-2.7</v>
      </c>
      <c r="C6" s="1">
        <v>1732</v>
      </c>
      <c r="D6" s="134">
        <v>42</v>
      </c>
      <c r="E6" s="1">
        <v>24</v>
      </c>
      <c r="F6" s="121">
        <v>18.2</v>
      </c>
      <c r="G6" s="145">
        <v>-8.5</v>
      </c>
      <c r="H6" s="1">
        <v>39</v>
      </c>
      <c r="I6" s="1">
        <v>7.1</v>
      </c>
      <c r="J6" s="121">
        <v>10</v>
      </c>
      <c r="K6" s="121">
        <v>764</v>
      </c>
      <c r="L6" s="121">
        <v>441</v>
      </c>
      <c r="M6" s="121">
        <v>10534</v>
      </c>
      <c r="N6" s="121">
        <v>119</v>
      </c>
      <c r="O6" s="121">
        <v>8</v>
      </c>
      <c r="P6" s="121">
        <v>175</v>
      </c>
      <c r="Q6" s="1">
        <v>80.900000000000006</v>
      </c>
      <c r="R6" s="1">
        <v>6.5</v>
      </c>
      <c r="S6" s="1">
        <v>1264.0999999999999</v>
      </c>
      <c r="T6" s="1">
        <v>1672</v>
      </c>
      <c r="U6" s="121">
        <v>2508</v>
      </c>
      <c r="V6" s="2">
        <v>43219.9</v>
      </c>
      <c r="W6" s="2">
        <v>43148.9</v>
      </c>
      <c r="X6" s="2">
        <v>-0.2</v>
      </c>
      <c r="Y6" s="2">
        <v>85774</v>
      </c>
      <c r="Z6" s="2">
        <v>24498</v>
      </c>
      <c r="AA6" s="2">
        <v>6.8</v>
      </c>
      <c r="AB6" s="135">
        <v>8.6999999999999993</v>
      </c>
      <c r="AC6" s="135">
        <v>495</v>
      </c>
      <c r="AD6" s="135">
        <v>13</v>
      </c>
      <c r="AE6" s="120">
        <v>131.36000000000001</v>
      </c>
      <c r="AF6" s="120">
        <v>39</v>
      </c>
      <c r="AG6" s="1">
        <v>7</v>
      </c>
      <c r="AH6" s="144">
        <v>40.6</v>
      </c>
      <c r="AI6" s="144">
        <v>76.400000000000006</v>
      </c>
      <c r="AJ6" s="119">
        <v>17.059999999999999</v>
      </c>
      <c r="AK6" s="119">
        <v>27.09</v>
      </c>
      <c r="AL6" s="119">
        <v>13.88</v>
      </c>
    </row>
    <row r="7" spans="1:38">
      <c r="A7" s="120" t="s">
        <v>125</v>
      </c>
      <c r="B7" s="130">
        <v>-9.3000000000000007</v>
      </c>
      <c r="C7" s="1">
        <v>1815</v>
      </c>
      <c r="D7" s="134">
        <v>49</v>
      </c>
      <c r="E7" s="1">
        <v>29.5</v>
      </c>
      <c r="F7" s="121">
        <v>23.3</v>
      </c>
      <c r="G7" s="145">
        <v>-12.3</v>
      </c>
      <c r="H7" s="1">
        <v>24</v>
      </c>
      <c r="I7" s="1">
        <v>6</v>
      </c>
      <c r="J7" s="121">
        <v>-159</v>
      </c>
      <c r="K7" s="121">
        <v>1223</v>
      </c>
      <c r="L7" s="121">
        <v>21</v>
      </c>
      <c r="M7" s="121">
        <v>13830</v>
      </c>
      <c r="N7" s="121">
        <v>208</v>
      </c>
      <c r="O7" s="121">
        <v>18</v>
      </c>
      <c r="P7" s="121">
        <v>228</v>
      </c>
      <c r="Q7" s="1">
        <v>64.7</v>
      </c>
      <c r="R7" s="1">
        <v>10.5</v>
      </c>
      <c r="S7" s="1">
        <v>1109.7</v>
      </c>
      <c r="T7" s="1">
        <v>1726</v>
      </c>
      <c r="U7" s="121">
        <v>1358</v>
      </c>
      <c r="V7" s="2">
        <v>44362</v>
      </c>
      <c r="W7" s="2">
        <v>43013.599999999999</v>
      </c>
      <c r="X7" s="2">
        <v>-3.1</v>
      </c>
      <c r="Y7" s="2">
        <v>8786</v>
      </c>
      <c r="Z7" s="2">
        <v>2149</v>
      </c>
      <c r="AA7" s="2">
        <v>36.299999999999997</v>
      </c>
      <c r="AB7" s="135">
        <v>5.4</v>
      </c>
      <c r="AC7" s="135">
        <v>493</v>
      </c>
      <c r="AD7" s="135">
        <v>37</v>
      </c>
      <c r="AE7" s="120">
        <v>527.21</v>
      </c>
      <c r="AF7" s="120">
        <v>24</v>
      </c>
      <c r="AG7" s="1">
        <v>2</v>
      </c>
      <c r="AH7" s="144">
        <v>41.3</v>
      </c>
      <c r="AI7" s="144">
        <v>68</v>
      </c>
      <c r="AJ7" s="119">
        <v>17.239999999999998</v>
      </c>
      <c r="AK7" s="119">
        <v>34.99</v>
      </c>
      <c r="AL7" s="119">
        <v>16.7</v>
      </c>
    </row>
    <row r="8" spans="1:38">
      <c r="A8" s="120" t="s">
        <v>113</v>
      </c>
      <c r="B8" s="130">
        <v>3.5</v>
      </c>
      <c r="C8" s="1">
        <v>2676</v>
      </c>
      <c r="D8" s="134">
        <v>38</v>
      </c>
      <c r="E8" s="1">
        <v>83.1</v>
      </c>
      <c r="F8" s="121">
        <v>59.9</v>
      </c>
      <c r="G8" s="145">
        <v>12</v>
      </c>
      <c r="H8" s="1">
        <v>666</v>
      </c>
      <c r="I8" s="1">
        <v>8.6999999999999993</v>
      </c>
      <c r="J8" s="121">
        <v>4717</v>
      </c>
      <c r="K8" s="121">
        <v>4659</v>
      </c>
      <c r="L8" s="121">
        <v>1734</v>
      </c>
      <c r="M8" s="121">
        <v>105909</v>
      </c>
      <c r="N8" s="121">
        <v>640</v>
      </c>
      <c r="O8" s="121">
        <v>346</v>
      </c>
      <c r="P8" s="121">
        <v>292</v>
      </c>
      <c r="Q8" s="1">
        <v>82.5</v>
      </c>
      <c r="R8" s="1">
        <v>7.2</v>
      </c>
      <c r="S8" s="1">
        <v>1501.5</v>
      </c>
      <c r="T8" s="1">
        <v>20586</v>
      </c>
      <c r="U8" s="121">
        <v>5289</v>
      </c>
      <c r="V8" s="2">
        <v>661201.69999999995</v>
      </c>
      <c r="W8" s="2">
        <v>660313.19999999995</v>
      </c>
      <c r="X8" s="2">
        <v>-0.1</v>
      </c>
      <c r="Y8" s="2">
        <v>1356767</v>
      </c>
      <c r="Z8" s="2">
        <v>1090113</v>
      </c>
      <c r="AA8" s="2">
        <v>0</v>
      </c>
      <c r="AB8" s="135">
        <v>152.1</v>
      </c>
      <c r="AC8" s="135">
        <v>373</v>
      </c>
      <c r="AD8" s="135">
        <v>260</v>
      </c>
      <c r="AE8" s="120">
        <v>3433.86</v>
      </c>
      <c r="AF8" s="120">
        <v>666</v>
      </c>
      <c r="AG8" s="1">
        <v>16</v>
      </c>
      <c r="AH8" s="144">
        <v>32</v>
      </c>
      <c r="AI8" s="144">
        <v>63.4</v>
      </c>
      <c r="AJ8" s="119">
        <v>23.62</v>
      </c>
      <c r="AK8" s="119">
        <v>17.510000000000002</v>
      </c>
      <c r="AL8" s="119">
        <v>10.17</v>
      </c>
    </row>
    <row r="9" spans="1:38">
      <c r="A9" s="120" t="s">
        <v>126</v>
      </c>
      <c r="B9" s="130">
        <v>4.7</v>
      </c>
      <c r="C9" s="1">
        <v>1946</v>
      </c>
      <c r="D9" s="134">
        <v>41</v>
      </c>
      <c r="E9" s="1"/>
      <c r="F9" s="121">
        <v>12.4</v>
      </c>
      <c r="G9" s="145">
        <v>14.7</v>
      </c>
      <c r="H9" s="1">
        <v>125</v>
      </c>
      <c r="I9" s="1">
        <v>5.8</v>
      </c>
      <c r="J9" s="121">
        <v>1201</v>
      </c>
      <c r="K9" s="121">
        <v>1607</v>
      </c>
      <c r="L9" s="121">
        <v>34</v>
      </c>
      <c r="M9" s="121">
        <v>8612</v>
      </c>
      <c r="N9" s="121">
        <v>247</v>
      </c>
      <c r="O9" s="121">
        <v>21</v>
      </c>
      <c r="P9" s="121">
        <v>74</v>
      </c>
      <c r="Q9" s="1">
        <v>76.7</v>
      </c>
      <c r="R9" s="1">
        <v>8.6</v>
      </c>
      <c r="S9" s="1">
        <v>1177.2</v>
      </c>
      <c r="T9" s="1">
        <v>3004</v>
      </c>
      <c r="U9" s="121">
        <v>2699</v>
      </c>
      <c r="V9" s="2">
        <v>101371.5</v>
      </c>
      <c r="W9" s="2">
        <v>101282.4</v>
      </c>
      <c r="X9" s="2">
        <v>-0.1</v>
      </c>
      <c r="Y9" s="2">
        <v>36113</v>
      </c>
      <c r="Z9" s="2">
        <v>20885</v>
      </c>
      <c r="AA9" s="2">
        <v>46.8</v>
      </c>
      <c r="AB9" s="135">
        <v>10.1</v>
      </c>
      <c r="AC9" s="135">
        <v>471</v>
      </c>
      <c r="AD9" s="135">
        <v>18</v>
      </c>
      <c r="AE9" s="120">
        <v>908.65</v>
      </c>
      <c r="AF9" s="120">
        <v>125</v>
      </c>
      <c r="AG9" s="1">
        <v>20</v>
      </c>
      <c r="AH9" s="144">
        <v>44.5</v>
      </c>
      <c r="AI9" s="144">
        <v>95.7</v>
      </c>
      <c r="AJ9" s="119">
        <v>14.43</v>
      </c>
      <c r="AK9" s="119">
        <v>32.19</v>
      </c>
      <c r="AL9" s="119">
        <v>15.99</v>
      </c>
    </row>
    <row r="10" spans="1:38">
      <c r="A10" s="120" t="s">
        <v>117</v>
      </c>
      <c r="B10" s="130">
        <v>-10.3</v>
      </c>
      <c r="C10" s="1">
        <v>1904</v>
      </c>
      <c r="D10" s="134">
        <v>47</v>
      </c>
      <c r="E10" s="1">
        <v>64.900000000000006</v>
      </c>
      <c r="F10" s="121">
        <v>39.799999999999997</v>
      </c>
      <c r="G10" s="145">
        <v>-10.1</v>
      </c>
      <c r="H10" s="1">
        <v>55</v>
      </c>
      <c r="I10" s="1">
        <v>6.4</v>
      </c>
      <c r="J10" s="121">
        <v>-456</v>
      </c>
      <c r="K10" s="121">
        <v>341</v>
      </c>
      <c r="L10" s="121">
        <v>21</v>
      </c>
      <c r="M10" s="121">
        <v>43350</v>
      </c>
      <c r="N10" s="121">
        <v>151</v>
      </c>
      <c r="O10" s="121">
        <v>22</v>
      </c>
      <c r="P10" s="121">
        <v>343</v>
      </c>
      <c r="Q10" s="1">
        <v>68.900000000000006</v>
      </c>
      <c r="R10" s="1">
        <v>9.5</v>
      </c>
      <c r="S10" s="1">
        <v>1131.2</v>
      </c>
      <c r="T10" s="1">
        <v>1644</v>
      </c>
      <c r="U10" s="121">
        <v>1508</v>
      </c>
      <c r="V10" s="2">
        <v>61365.2</v>
      </c>
      <c r="W10" s="2">
        <v>60315.4</v>
      </c>
      <c r="X10" s="2">
        <v>-1.7</v>
      </c>
      <c r="Y10" s="2">
        <v>12547</v>
      </c>
      <c r="Z10" s="2">
        <v>4693</v>
      </c>
      <c r="AA10" s="2">
        <v>0</v>
      </c>
      <c r="AB10" s="135">
        <v>33.9</v>
      </c>
      <c r="AC10" s="135">
        <v>494</v>
      </c>
      <c r="AD10" s="135">
        <v>52</v>
      </c>
      <c r="AE10" s="120">
        <v>453.17</v>
      </c>
      <c r="AF10" s="120">
        <v>55</v>
      </c>
      <c r="AG10" s="1">
        <v>3</v>
      </c>
      <c r="AH10" s="144">
        <v>31.9</v>
      </c>
      <c r="AI10" s="144">
        <v>60.7</v>
      </c>
      <c r="AJ10" s="119">
        <v>23.15</v>
      </c>
      <c r="AK10" s="119">
        <v>26.3</v>
      </c>
      <c r="AL10" s="119">
        <v>14.14</v>
      </c>
    </row>
    <row r="11" spans="1:38">
      <c r="A11" s="120" t="s">
        <v>127</v>
      </c>
      <c r="B11" s="130">
        <v>-4.5999999999999996</v>
      </c>
      <c r="C11" s="1">
        <v>1572</v>
      </c>
      <c r="D11" s="134">
        <v>48</v>
      </c>
      <c r="E11" s="1"/>
      <c r="F11" s="121">
        <v>7.3</v>
      </c>
      <c r="G11" s="145">
        <v>-27.3</v>
      </c>
      <c r="H11" s="1">
        <v>54</v>
      </c>
      <c r="I11" s="1">
        <v>5.8</v>
      </c>
      <c r="J11" s="121">
        <v>61</v>
      </c>
      <c r="K11" s="121">
        <v>565</v>
      </c>
      <c r="L11" s="121">
        <v>0</v>
      </c>
      <c r="M11" s="121">
        <v>1660</v>
      </c>
      <c r="N11" s="121">
        <v>128</v>
      </c>
      <c r="O11" s="121">
        <v>24</v>
      </c>
      <c r="P11" s="121">
        <v>0</v>
      </c>
      <c r="Q11" s="1">
        <v>68.900000000000006</v>
      </c>
      <c r="R11" s="1">
        <v>9.6</v>
      </c>
      <c r="S11" s="1">
        <v>1103.8</v>
      </c>
      <c r="T11" s="1">
        <v>1226</v>
      </c>
      <c r="U11" s="121">
        <v>986</v>
      </c>
      <c r="V11" s="2">
        <v>27548.2</v>
      </c>
      <c r="W11" s="2">
        <v>27182.1</v>
      </c>
      <c r="X11" s="2">
        <v>-1.3</v>
      </c>
      <c r="Y11" s="2">
        <v>2795</v>
      </c>
      <c r="Z11" s="2">
        <v>1286</v>
      </c>
      <c r="AA11" s="2">
        <v>48.9</v>
      </c>
      <c r="AB11" s="135">
        <v>2.8</v>
      </c>
      <c r="AC11" s="135">
        <v>565</v>
      </c>
      <c r="AD11" s="135">
        <v>1</v>
      </c>
      <c r="AE11" s="120">
        <v>324.45</v>
      </c>
      <c r="AF11" s="120">
        <v>54</v>
      </c>
      <c r="AG11" s="1">
        <v>3</v>
      </c>
      <c r="AH11" s="144">
        <v>50.2</v>
      </c>
      <c r="AI11" s="144">
        <v>79.099999999999994</v>
      </c>
      <c r="AJ11" s="119">
        <v>14.11</v>
      </c>
      <c r="AK11" s="119">
        <v>43.48</v>
      </c>
      <c r="AL11" s="119">
        <v>20.67</v>
      </c>
    </row>
    <row r="12" spans="1:38">
      <c r="A12" s="120" t="s">
        <v>128</v>
      </c>
      <c r="B12" s="130">
        <v>-7.7</v>
      </c>
      <c r="C12" s="1">
        <v>1312</v>
      </c>
      <c r="D12" s="134">
        <v>49</v>
      </c>
      <c r="E12" s="1">
        <v>50.1</v>
      </c>
      <c r="F12" s="121">
        <v>39.299999999999997</v>
      </c>
      <c r="G12" s="145">
        <v>-9.4</v>
      </c>
      <c r="H12" s="1">
        <v>7</v>
      </c>
      <c r="I12" s="1">
        <v>6.4</v>
      </c>
      <c r="J12" s="121">
        <v>-142</v>
      </c>
      <c r="K12" s="121">
        <v>296</v>
      </c>
      <c r="L12" s="121">
        <v>73</v>
      </c>
      <c r="M12" s="121">
        <v>12021</v>
      </c>
      <c r="N12" s="121">
        <v>21</v>
      </c>
      <c r="O12" s="121">
        <v>7</v>
      </c>
      <c r="P12" s="121">
        <v>197</v>
      </c>
      <c r="Q12" s="1">
        <v>83.2</v>
      </c>
      <c r="R12" s="1">
        <v>8.9</v>
      </c>
      <c r="S12" s="1">
        <v>1044.3</v>
      </c>
      <c r="T12" s="1">
        <v>2425</v>
      </c>
      <c r="U12" s="121">
        <v>1648</v>
      </c>
      <c r="V12" s="2">
        <v>31754.400000000001</v>
      </c>
      <c r="W12" s="2">
        <v>29781.599999999999</v>
      </c>
      <c r="X12" s="2">
        <v>-6.6</v>
      </c>
      <c r="Y12" s="2">
        <v>371009</v>
      </c>
      <c r="Z12" s="2">
        <v>129966</v>
      </c>
      <c r="AA12" s="2">
        <v>2.4</v>
      </c>
      <c r="AB12" s="135">
        <v>65.599999999999994</v>
      </c>
      <c r="AC12" s="135">
        <v>518</v>
      </c>
      <c r="AD12" s="135">
        <v>11</v>
      </c>
      <c r="AE12" s="120">
        <v>441.53</v>
      </c>
      <c r="AF12" s="120">
        <v>7</v>
      </c>
      <c r="AG12" s="1">
        <v>2</v>
      </c>
      <c r="AH12" s="144">
        <v>43.2</v>
      </c>
      <c r="AI12" s="144">
        <v>66.400000000000006</v>
      </c>
      <c r="AJ12" s="119">
        <v>21.44</v>
      </c>
      <c r="AK12" s="119">
        <v>33.51</v>
      </c>
      <c r="AL12" s="119">
        <v>14.35</v>
      </c>
    </row>
    <row r="13" spans="1:38">
      <c r="A13" s="120" t="s">
        <v>129</v>
      </c>
      <c r="B13" s="130">
        <v>-12</v>
      </c>
      <c r="C13" s="1">
        <v>1508</v>
      </c>
      <c r="D13" s="134">
        <v>49</v>
      </c>
      <c r="E13" s="1">
        <v>35.799999999999997</v>
      </c>
      <c r="F13" s="121">
        <v>19.899999999999999</v>
      </c>
      <c r="G13" s="145">
        <v>-17.100000000000001</v>
      </c>
      <c r="H13" s="1">
        <v>16</v>
      </c>
      <c r="I13" s="1">
        <v>6.4</v>
      </c>
      <c r="J13" s="121">
        <v>-122</v>
      </c>
      <c r="K13" s="121">
        <v>739</v>
      </c>
      <c r="L13" s="121">
        <v>10</v>
      </c>
      <c r="M13" s="121">
        <v>7915</v>
      </c>
      <c r="N13" s="121">
        <v>87</v>
      </c>
      <c r="O13" s="121">
        <v>25</v>
      </c>
      <c r="P13" s="121">
        <v>259</v>
      </c>
      <c r="Q13" s="1">
        <v>65.2</v>
      </c>
      <c r="R13" s="1">
        <v>13.1</v>
      </c>
      <c r="S13" s="1">
        <v>963.5</v>
      </c>
      <c r="T13" s="1">
        <v>14</v>
      </c>
      <c r="U13" s="121">
        <v>618</v>
      </c>
      <c r="V13" s="2">
        <v>24286.6</v>
      </c>
      <c r="W13" s="2">
        <v>23885.7</v>
      </c>
      <c r="X13" s="2">
        <v>-1.7</v>
      </c>
      <c r="Y13" s="2">
        <v>9510</v>
      </c>
      <c r="Z13" s="2">
        <v>1524</v>
      </c>
      <c r="AA13" s="2">
        <v>26.6</v>
      </c>
      <c r="AB13" s="135">
        <v>5</v>
      </c>
      <c r="AC13" s="135">
        <v>587</v>
      </c>
      <c r="AD13" s="135">
        <v>10</v>
      </c>
      <c r="AE13" s="120">
        <v>119.1</v>
      </c>
      <c r="AF13" s="120">
        <v>16</v>
      </c>
      <c r="AG13" s="1">
        <v>0</v>
      </c>
      <c r="AH13" s="144">
        <v>43.6</v>
      </c>
      <c r="AI13" s="144">
        <v>74.099999999999994</v>
      </c>
      <c r="AJ13" s="119">
        <v>15.23</v>
      </c>
      <c r="AK13" s="119">
        <v>48.06</v>
      </c>
      <c r="AL13" s="119">
        <v>16.16</v>
      </c>
    </row>
    <row r="14" spans="1:38">
      <c r="A14" s="120" t="s">
        <v>130</v>
      </c>
      <c r="B14" s="130">
        <v>-11.4</v>
      </c>
      <c r="C14" s="1">
        <v>1800</v>
      </c>
      <c r="D14" s="134">
        <v>49</v>
      </c>
      <c r="E14" s="1">
        <v>31.5</v>
      </c>
      <c r="F14" s="121">
        <v>19.8</v>
      </c>
      <c r="G14" s="145">
        <v>-22.2</v>
      </c>
      <c r="H14" s="1">
        <v>29</v>
      </c>
      <c r="I14" s="1">
        <v>6.7</v>
      </c>
      <c r="J14" s="121">
        <v>-191</v>
      </c>
      <c r="K14" s="121">
        <v>1085</v>
      </c>
      <c r="L14" s="121">
        <v>8</v>
      </c>
      <c r="M14" s="121">
        <v>11800</v>
      </c>
      <c r="N14" s="121">
        <v>140</v>
      </c>
      <c r="O14" s="121">
        <v>10</v>
      </c>
      <c r="P14" s="121">
        <v>228</v>
      </c>
      <c r="Q14" s="1">
        <v>67.5</v>
      </c>
      <c r="R14" s="1">
        <v>8.9</v>
      </c>
      <c r="S14" s="1">
        <v>958.4</v>
      </c>
      <c r="T14" s="1">
        <v>439</v>
      </c>
      <c r="U14" s="121">
        <v>867</v>
      </c>
      <c r="V14" s="2">
        <v>30192.400000000001</v>
      </c>
      <c r="W14" s="2">
        <v>29832.2</v>
      </c>
      <c r="X14" s="2">
        <v>-1.2</v>
      </c>
      <c r="Y14" s="2">
        <v>8847</v>
      </c>
      <c r="Z14" s="2">
        <v>400</v>
      </c>
      <c r="AA14" s="2">
        <v>19.3</v>
      </c>
      <c r="AB14" s="135">
        <v>11.3</v>
      </c>
      <c r="AC14" s="135">
        <v>535</v>
      </c>
      <c r="AD14" s="135">
        <v>8</v>
      </c>
      <c r="AE14" s="120">
        <v>301.98</v>
      </c>
      <c r="AF14" s="120">
        <v>29</v>
      </c>
      <c r="AG14" s="1">
        <v>1</v>
      </c>
      <c r="AH14" s="144">
        <v>45.8</v>
      </c>
      <c r="AI14" s="144">
        <v>68.099999999999994</v>
      </c>
      <c r="AJ14" s="119">
        <v>17.36</v>
      </c>
      <c r="AK14" s="119">
        <v>31.76</v>
      </c>
      <c r="AL14" s="119">
        <v>19.59</v>
      </c>
    </row>
    <row r="15" spans="1:38">
      <c r="A15" s="120" t="s">
        <v>131</v>
      </c>
      <c r="B15" s="130">
        <v>-7</v>
      </c>
      <c r="C15" s="1">
        <v>1701</v>
      </c>
      <c r="D15" s="134">
        <v>50</v>
      </c>
      <c r="E15" s="1"/>
      <c r="F15" s="121">
        <v>9.6</v>
      </c>
      <c r="G15" s="145">
        <v>-8.6999999999999993</v>
      </c>
      <c r="H15" s="1">
        <v>8</v>
      </c>
      <c r="I15" s="1">
        <v>0</v>
      </c>
      <c r="J15" s="121">
        <v>2</v>
      </c>
      <c r="K15" s="121">
        <v>281</v>
      </c>
      <c r="L15" s="121">
        <v>15</v>
      </c>
      <c r="M15" s="121">
        <v>4530</v>
      </c>
      <c r="N15" s="121">
        <v>18</v>
      </c>
      <c r="O15" s="121">
        <v>4</v>
      </c>
      <c r="P15" s="121">
        <v>367</v>
      </c>
      <c r="Q15" s="1">
        <v>68.900000000000006</v>
      </c>
      <c r="R15" s="1">
        <v>6.4</v>
      </c>
      <c r="S15" s="1">
        <v>1065</v>
      </c>
      <c r="T15" s="1">
        <v>165</v>
      </c>
      <c r="U15" s="121">
        <v>2197</v>
      </c>
      <c r="V15" s="2">
        <v>9910.7000000000007</v>
      </c>
      <c r="W15" s="2">
        <v>10159.4</v>
      </c>
      <c r="X15" s="2">
        <v>2.4</v>
      </c>
      <c r="Y15" s="2">
        <v>168567</v>
      </c>
      <c r="Z15" s="2">
        <v>14997</v>
      </c>
      <c r="AA15" s="2">
        <v>3.1</v>
      </c>
      <c r="AB15" s="135">
        <v>20.3</v>
      </c>
      <c r="AC15" s="135">
        <v>549</v>
      </c>
      <c r="AD15" s="135"/>
      <c r="AE15" s="120">
        <v>86.17</v>
      </c>
      <c r="AF15" s="120">
        <v>8</v>
      </c>
      <c r="AG15" s="1">
        <v>1</v>
      </c>
      <c r="AH15" s="144">
        <v>44.9</v>
      </c>
      <c r="AI15" s="144">
        <v>73.599999999999994</v>
      </c>
      <c r="AJ15" s="119">
        <v>19.61</v>
      </c>
      <c r="AK15" s="119">
        <v>25.87</v>
      </c>
      <c r="AL15" s="119">
        <v>12.55</v>
      </c>
    </row>
    <row r="16" spans="1:38">
      <c r="A16" s="120" t="s">
        <v>132</v>
      </c>
      <c r="B16" s="130">
        <v>-6.2</v>
      </c>
      <c r="C16" s="1">
        <v>2188</v>
      </c>
      <c r="D16" s="134">
        <v>44</v>
      </c>
      <c r="E16" s="1">
        <v>24.5</v>
      </c>
      <c r="F16" s="121">
        <v>22.8</v>
      </c>
      <c r="G16" s="145">
        <v>-12</v>
      </c>
      <c r="H16" s="1">
        <v>23</v>
      </c>
      <c r="I16" s="1">
        <v>7.1</v>
      </c>
      <c r="J16" s="121">
        <v>-233</v>
      </c>
      <c r="K16" s="121">
        <v>736</v>
      </c>
      <c r="L16" s="121">
        <v>11</v>
      </c>
      <c r="M16" s="121">
        <v>10759</v>
      </c>
      <c r="N16" s="121">
        <v>212</v>
      </c>
      <c r="O16" s="121">
        <v>54</v>
      </c>
      <c r="P16" s="121">
        <v>186</v>
      </c>
      <c r="Q16" s="1">
        <v>68.2</v>
      </c>
      <c r="R16" s="1">
        <v>11.4</v>
      </c>
      <c r="S16" s="1">
        <v>1251.8</v>
      </c>
      <c r="T16" s="1">
        <v>298</v>
      </c>
      <c r="U16" s="121">
        <v>1778</v>
      </c>
      <c r="V16" s="2">
        <v>50863.5</v>
      </c>
      <c r="W16" s="2">
        <v>50218.5</v>
      </c>
      <c r="X16" s="2">
        <v>-1.3</v>
      </c>
      <c r="Y16" s="2">
        <v>4324</v>
      </c>
      <c r="Z16" s="2">
        <v>186</v>
      </c>
      <c r="AA16" s="2">
        <v>33.299999999999997</v>
      </c>
      <c r="AB16" s="135">
        <v>88.3</v>
      </c>
      <c r="AC16" s="135">
        <v>454</v>
      </c>
      <c r="AD16" s="135">
        <v>42</v>
      </c>
      <c r="AE16" s="120">
        <v>3459.19</v>
      </c>
      <c r="AF16" s="120">
        <v>23</v>
      </c>
      <c r="AG16" s="1">
        <v>0</v>
      </c>
      <c r="AH16" s="144">
        <v>36.200000000000003</v>
      </c>
      <c r="AI16" s="144">
        <v>61.9</v>
      </c>
      <c r="AJ16" s="119">
        <v>19.41</v>
      </c>
      <c r="AK16" s="119">
        <v>29.2</v>
      </c>
      <c r="AL16" s="119">
        <v>15.78</v>
      </c>
    </row>
    <row r="17" spans="1:38">
      <c r="A17" s="120" t="s">
        <v>133</v>
      </c>
      <c r="B17" s="130">
        <v>-7.5</v>
      </c>
      <c r="C17" s="1">
        <v>2665</v>
      </c>
      <c r="D17" s="134">
        <v>44</v>
      </c>
      <c r="E17" s="1">
        <v>18.7</v>
      </c>
      <c r="F17" s="121">
        <v>16.5</v>
      </c>
      <c r="G17" s="145">
        <v>-13.6</v>
      </c>
      <c r="H17" s="1">
        <v>22</v>
      </c>
      <c r="I17" s="1">
        <v>6.2</v>
      </c>
      <c r="J17" s="121">
        <v>-179</v>
      </c>
      <c r="K17" s="121">
        <v>1155</v>
      </c>
      <c r="L17" s="121">
        <v>103</v>
      </c>
      <c r="M17" s="121">
        <v>1992</v>
      </c>
      <c r="N17" s="121">
        <v>148</v>
      </c>
      <c r="O17" s="121">
        <v>18</v>
      </c>
      <c r="P17" s="121">
        <v>178</v>
      </c>
      <c r="Q17" s="1">
        <v>74.900000000000006</v>
      </c>
      <c r="R17" s="1">
        <v>8.1</v>
      </c>
      <c r="S17" s="1">
        <v>1130.4000000000001</v>
      </c>
      <c r="T17" s="1">
        <v>151</v>
      </c>
      <c r="U17" s="121">
        <v>900</v>
      </c>
      <c r="V17" s="2">
        <v>32645.9</v>
      </c>
      <c r="W17" s="2">
        <v>32402.2</v>
      </c>
      <c r="X17" s="2">
        <v>-0.8</v>
      </c>
      <c r="Y17" s="2">
        <v>3424</v>
      </c>
      <c r="Z17" s="2">
        <v>244</v>
      </c>
      <c r="AA17" s="2">
        <v>96.6</v>
      </c>
      <c r="AB17" s="135"/>
      <c r="AC17" s="135">
        <v>491</v>
      </c>
      <c r="AD17" s="135">
        <v>13</v>
      </c>
      <c r="AE17" s="120">
        <v>532.70000000000005</v>
      </c>
      <c r="AF17" s="120">
        <v>22</v>
      </c>
      <c r="AG17" s="1">
        <v>1</v>
      </c>
      <c r="AH17" s="144">
        <v>39</v>
      </c>
      <c r="AI17" s="144">
        <v>75.099999999999994</v>
      </c>
      <c r="AJ17" s="119">
        <v>19.510000000000002</v>
      </c>
      <c r="AK17" s="119">
        <v>29.76</v>
      </c>
      <c r="AL17" s="119">
        <v>15.81</v>
      </c>
    </row>
    <row r="18" spans="1:38">
      <c r="A18" s="120" t="s">
        <v>114</v>
      </c>
      <c r="B18" s="130">
        <v>-4</v>
      </c>
      <c r="C18" s="1">
        <v>2453</v>
      </c>
      <c r="D18" s="121">
        <v>42</v>
      </c>
      <c r="E18" s="1">
        <v>128.6</v>
      </c>
      <c r="F18" s="121">
        <v>84.1</v>
      </c>
      <c r="G18" s="145">
        <v>-1</v>
      </c>
      <c r="H18" s="1">
        <v>421</v>
      </c>
      <c r="I18" s="1">
        <v>6.3</v>
      </c>
      <c r="J18" s="121">
        <v>2257</v>
      </c>
      <c r="K18" s="121">
        <v>773</v>
      </c>
      <c r="L18" s="121">
        <v>1007</v>
      </c>
      <c r="M18" s="121">
        <v>92267</v>
      </c>
      <c r="N18" s="121">
        <v>472</v>
      </c>
      <c r="O18" s="121">
        <v>189</v>
      </c>
      <c r="P18" s="121">
        <v>348</v>
      </c>
      <c r="Q18" s="1">
        <v>77</v>
      </c>
      <c r="R18" s="1">
        <v>8.8000000000000007</v>
      </c>
      <c r="S18" s="1">
        <v>1328.3</v>
      </c>
      <c r="T18" s="1">
        <v>5297</v>
      </c>
      <c r="U18" s="121">
        <v>3306</v>
      </c>
      <c r="V18" s="2">
        <v>366426.5</v>
      </c>
      <c r="W18" s="2">
        <v>348488.4</v>
      </c>
      <c r="X18" s="2">
        <v>-5.0999999999999996</v>
      </c>
      <c r="Y18" s="2">
        <v>349530</v>
      </c>
      <c r="Z18" s="2">
        <v>236398</v>
      </c>
      <c r="AA18" s="2">
        <v>0</v>
      </c>
      <c r="AB18" s="135">
        <v>109.8</v>
      </c>
      <c r="AC18" s="135">
        <v>432</v>
      </c>
      <c r="AD18" s="135">
        <v>201</v>
      </c>
      <c r="AE18" s="120">
        <v>4645.1400000000003</v>
      </c>
      <c r="AF18" s="120">
        <v>421</v>
      </c>
      <c r="AG18" s="1">
        <v>13</v>
      </c>
      <c r="AH18" s="144">
        <v>33.6</v>
      </c>
      <c r="AI18" s="144">
        <v>64.5</v>
      </c>
      <c r="AJ18" s="119">
        <v>22.76</v>
      </c>
      <c r="AK18" s="119">
        <v>25.12</v>
      </c>
      <c r="AL18" s="119">
        <v>11.55</v>
      </c>
    </row>
    <row r="19" spans="1:38">
      <c r="A19" s="120" t="s">
        <v>134</v>
      </c>
      <c r="B19" s="130">
        <v>9.1</v>
      </c>
      <c r="C19" s="1">
        <v>1563</v>
      </c>
      <c r="D19" s="121">
        <v>40</v>
      </c>
      <c r="E19" s="1">
        <v>8.6</v>
      </c>
      <c r="F19" s="121">
        <v>8.3000000000000007</v>
      </c>
      <c r="G19" s="145">
        <v>6</v>
      </c>
      <c r="H19" s="1">
        <v>106</v>
      </c>
      <c r="I19" s="1">
        <v>6.8</v>
      </c>
      <c r="J19" s="121">
        <v>440</v>
      </c>
      <c r="K19" s="121">
        <v>3098</v>
      </c>
      <c r="L19" s="121">
        <v>23</v>
      </c>
      <c r="M19" s="121">
        <v>6293</v>
      </c>
      <c r="N19" s="121">
        <v>203</v>
      </c>
      <c r="O19" s="121">
        <v>25</v>
      </c>
      <c r="P19" s="121">
        <v>69</v>
      </c>
      <c r="Q19" s="1">
        <v>70.8</v>
      </c>
      <c r="R19" s="1">
        <v>7.7</v>
      </c>
      <c r="S19" s="1">
        <v>1236.2</v>
      </c>
      <c r="T19" s="1">
        <v>2077</v>
      </c>
      <c r="U19" s="121">
        <v>3226</v>
      </c>
      <c r="V19" s="2">
        <v>95133.9</v>
      </c>
      <c r="W19" s="2">
        <v>94288.3</v>
      </c>
      <c r="X19" s="2">
        <v>-0.9</v>
      </c>
      <c r="Y19" s="2">
        <v>28910</v>
      </c>
      <c r="Z19" s="2">
        <v>7412</v>
      </c>
      <c r="AA19" s="2">
        <v>64.2</v>
      </c>
      <c r="AB19" s="135">
        <v>67</v>
      </c>
      <c r="AC19" s="135">
        <v>521</v>
      </c>
      <c r="AD19" s="135">
        <v>5</v>
      </c>
      <c r="AE19" s="120">
        <v>456.75</v>
      </c>
      <c r="AF19" s="120">
        <v>106</v>
      </c>
      <c r="AG19" s="1">
        <v>6</v>
      </c>
      <c r="AH19" s="144">
        <v>43.5</v>
      </c>
      <c r="AI19" s="144">
        <v>87.6</v>
      </c>
      <c r="AJ19" s="119">
        <v>20.77</v>
      </c>
      <c r="AK19" s="119">
        <v>26.53</v>
      </c>
      <c r="AL19" s="119">
        <v>13.77</v>
      </c>
    </row>
    <row r="20" spans="1:38">
      <c r="A20" s="120" t="s">
        <v>135</v>
      </c>
      <c r="B20" s="130">
        <v>-9.3000000000000007</v>
      </c>
      <c r="C20" s="1">
        <v>2428</v>
      </c>
      <c r="D20" s="121">
        <v>47</v>
      </c>
      <c r="E20" s="1">
        <v>30.7</v>
      </c>
      <c r="F20" s="121">
        <v>25.5</v>
      </c>
      <c r="G20" s="145">
        <v>-13.3</v>
      </c>
      <c r="H20" s="1">
        <v>46</v>
      </c>
      <c r="I20" s="1">
        <v>6.5</v>
      </c>
      <c r="J20" s="121">
        <v>-343</v>
      </c>
      <c r="K20" s="121">
        <v>1080</v>
      </c>
      <c r="L20" s="121">
        <v>58</v>
      </c>
      <c r="M20" s="121">
        <v>33441</v>
      </c>
      <c r="N20" s="121">
        <v>229</v>
      </c>
      <c r="O20" s="121">
        <v>40</v>
      </c>
      <c r="P20" s="121">
        <v>167</v>
      </c>
      <c r="Q20" s="1">
        <v>66.400000000000006</v>
      </c>
      <c r="R20" s="1">
        <v>9.1999999999999993</v>
      </c>
      <c r="S20" s="1">
        <v>1235.7</v>
      </c>
      <c r="T20" s="1">
        <v>5159</v>
      </c>
      <c r="U20" s="121">
        <v>1824</v>
      </c>
      <c r="V20" s="2">
        <v>59330.5</v>
      </c>
      <c r="W20" s="2">
        <v>58686.1</v>
      </c>
      <c r="X20" s="2">
        <v>-1.1000000000000001</v>
      </c>
      <c r="Y20" s="2">
        <v>10020</v>
      </c>
      <c r="Z20" s="2">
        <v>4138</v>
      </c>
      <c r="AA20" s="2">
        <v>127.1</v>
      </c>
      <c r="AB20" s="135">
        <v>29.6</v>
      </c>
      <c r="AC20" s="135">
        <v>483</v>
      </c>
      <c r="AD20" s="135">
        <v>48</v>
      </c>
      <c r="AE20" s="120">
        <v>1724.08</v>
      </c>
      <c r="AF20" s="120">
        <v>46</v>
      </c>
      <c r="AG20" s="1">
        <v>5</v>
      </c>
      <c r="AH20" s="144">
        <v>38.9</v>
      </c>
      <c r="AI20" s="144">
        <v>66.2</v>
      </c>
      <c r="AJ20" s="119">
        <v>19.53</v>
      </c>
      <c r="AK20" s="119">
        <v>29.82</v>
      </c>
      <c r="AL20" s="119">
        <v>15.49</v>
      </c>
    </row>
    <row r="21" spans="1:38">
      <c r="A21" s="120" t="s">
        <v>136</v>
      </c>
      <c r="B21" s="130">
        <v>-8.4</v>
      </c>
      <c r="C21" s="1">
        <v>1956</v>
      </c>
      <c r="D21" s="121">
        <v>47</v>
      </c>
      <c r="E21" s="1">
        <v>19.5</v>
      </c>
      <c r="F21" s="121">
        <v>23</v>
      </c>
      <c r="G21" s="145">
        <v>-14.6</v>
      </c>
      <c r="H21" s="1">
        <v>25</v>
      </c>
      <c r="I21" s="1">
        <v>6.7</v>
      </c>
      <c r="J21" s="121">
        <v>-68</v>
      </c>
      <c r="K21" s="121">
        <v>589</v>
      </c>
      <c r="L21" s="121">
        <v>17</v>
      </c>
      <c r="M21" s="121">
        <v>26090</v>
      </c>
      <c r="N21" s="121">
        <v>168</v>
      </c>
      <c r="O21" s="121">
        <v>12</v>
      </c>
      <c r="P21" s="121">
        <v>204</v>
      </c>
      <c r="Q21" s="1">
        <v>62.6</v>
      </c>
      <c r="R21" s="1">
        <v>7.6</v>
      </c>
      <c r="S21" s="1">
        <v>995.9</v>
      </c>
      <c r="T21" s="1">
        <v>234</v>
      </c>
      <c r="U21" s="121">
        <v>902</v>
      </c>
      <c r="V21" s="2">
        <v>34055.699999999997</v>
      </c>
      <c r="W21" s="2">
        <v>33790</v>
      </c>
      <c r="X21" s="2">
        <v>-0.8</v>
      </c>
      <c r="Y21" s="2">
        <v>17491</v>
      </c>
      <c r="Z21" s="2">
        <v>846</v>
      </c>
      <c r="AA21" s="2">
        <v>32.5</v>
      </c>
      <c r="AB21" s="135"/>
      <c r="AC21" s="135">
        <v>544</v>
      </c>
      <c r="AD21" s="135"/>
      <c r="AE21" s="120">
        <v>123.95</v>
      </c>
      <c r="AF21" s="120">
        <v>25</v>
      </c>
      <c r="AG21" s="1">
        <v>1</v>
      </c>
      <c r="AH21" s="144">
        <v>42.1</v>
      </c>
      <c r="AI21" s="144">
        <v>77.099999999999994</v>
      </c>
      <c r="AJ21" s="119">
        <v>16.52</v>
      </c>
      <c r="AK21" s="119">
        <v>30.39</v>
      </c>
      <c r="AL21" s="119">
        <v>17.64</v>
      </c>
    </row>
    <row r="22" spans="1:38">
      <c r="A22" s="120" t="s">
        <v>137</v>
      </c>
      <c r="B22" s="130">
        <v>-10.8</v>
      </c>
      <c r="C22" s="1">
        <v>1682</v>
      </c>
      <c r="D22" s="121">
        <v>47</v>
      </c>
      <c r="E22" s="1">
        <v>28.2</v>
      </c>
      <c r="F22" s="121">
        <v>22.8</v>
      </c>
      <c r="G22" s="145">
        <v>-17.8</v>
      </c>
      <c r="H22" s="1">
        <v>50</v>
      </c>
      <c r="I22" s="1">
        <v>5.8</v>
      </c>
      <c r="J22" s="121">
        <v>-392</v>
      </c>
      <c r="K22" s="121">
        <v>978</v>
      </c>
      <c r="L22" s="121">
        <v>23</v>
      </c>
      <c r="M22" s="121">
        <v>8286</v>
      </c>
      <c r="N22" s="121">
        <v>192</v>
      </c>
      <c r="O22" s="121">
        <v>12</v>
      </c>
      <c r="P22" s="121">
        <v>222</v>
      </c>
      <c r="Q22" s="1">
        <v>62.1</v>
      </c>
      <c r="R22" s="1">
        <v>9.3000000000000007</v>
      </c>
      <c r="S22" s="1">
        <v>1037.8</v>
      </c>
      <c r="T22" s="1">
        <v>386</v>
      </c>
      <c r="U22" s="121">
        <v>1123</v>
      </c>
      <c r="V22" s="2">
        <v>42155.199999999997</v>
      </c>
      <c r="W22" s="2">
        <v>40881.9</v>
      </c>
      <c r="X22" s="2">
        <v>-3.1</v>
      </c>
      <c r="Y22" s="2">
        <v>4750</v>
      </c>
      <c r="Z22" s="2">
        <v>258</v>
      </c>
      <c r="AA22" s="2">
        <v>68.8</v>
      </c>
      <c r="AB22" s="135">
        <v>3</v>
      </c>
      <c r="AC22" s="135">
        <v>495</v>
      </c>
      <c r="AD22" s="135">
        <v>17</v>
      </c>
      <c r="AE22" s="120">
        <v>259.63</v>
      </c>
      <c r="AF22" s="120">
        <v>50</v>
      </c>
      <c r="AG22" s="1">
        <v>7</v>
      </c>
      <c r="AH22" s="144">
        <v>36.9</v>
      </c>
      <c r="AI22" s="144">
        <v>72</v>
      </c>
      <c r="AJ22" s="119">
        <v>18.03</v>
      </c>
      <c r="AK22" s="119">
        <v>32.159999999999997</v>
      </c>
      <c r="AL22" s="119">
        <v>15.81</v>
      </c>
    </row>
    <row r="23" spans="1:38">
      <c r="A23" s="120" t="s">
        <v>138</v>
      </c>
      <c r="B23" s="130">
        <v>-4.5</v>
      </c>
      <c r="C23" s="1">
        <v>2257</v>
      </c>
      <c r="D23" s="121">
        <v>42</v>
      </c>
      <c r="E23" s="1">
        <v>152.5</v>
      </c>
      <c r="F23" s="121">
        <v>64.3</v>
      </c>
      <c r="G23" s="145">
        <v>10.8</v>
      </c>
      <c r="H23" s="1">
        <v>183</v>
      </c>
      <c r="I23" s="1">
        <v>7.6</v>
      </c>
      <c r="J23" s="121">
        <v>305</v>
      </c>
      <c r="K23" s="121">
        <v>1043</v>
      </c>
      <c r="L23" s="121">
        <v>729</v>
      </c>
      <c r="M23" s="121">
        <v>64026</v>
      </c>
      <c r="N23" s="121">
        <v>358</v>
      </c>
      <c r="O23" s="121">
        <v>103</v>
      </c>
      <c r="P23" s="121">
        <v>354</v>
      </c>
      <c r="Q23" s="1">
        <v>74.2</v>
      </c>
      <c r="R23" s="1">
        <v>7.1</v>
      </c>
      <c r="S23" s="1">
        <v>1322.4</v>
      </c>
      <c r="T23" s="1">
        <v>6431</v>
      </c>
      <c r="U23" s="121">
        <v>3686</v>
      </c>
      <c r="V23" s="2">
        <v>190231</v>
      </c>
      <c r="W23" s="2">
        <v>192110.8</v>
      </c>
      <c r="X23" s="2">
        <v>1</v>
      </c>
      <c r="Y23" s="2">
        <v>250013</v>
      </c>
      <c r="Z23" s="2">
        <v>118940</v>
      </c>
      <c r="AA23" s="2">
        <v>0</v>
      </c>
      <c r="AB23" s="135">
        <v>93.8</v>
      </c>
      <c r="AC23" s="135">
        <v>390</v>
      </c>
      <c r="AD23" s="135">
        <v>198</v>
      </c>
      <c r="AE23" s="120">
        <v>2905.6</v>
      </c>
      <c r="AF23" s="120">
        <v>183</v>
      </c>
      <c r="AG23" s="1">
        <v>6</v>
      </c>
      <c r="AH23" s="144">
        <v>30.8</v>
      </c>
      <c r="AI23" s="144">
        <v>57.4</v>
      </c>
      <c r="AJ23" s="119">
        <v>23.75</v>
      </c>
      <c r="AK23" s="119">
        <v>22.88</v>
      </c>
      <c r="AL23" s="119">
        <v>10.9</v>
      </c>
    </row>
    <row r="24" spans="1:38">
      <c r="A24" s="120" t="s">
        <v>139</v>
      </c>
      <c r="B24" s="130">
        <v>13.8</v>
      </c>
      <c r="C24" s="1">
        <v>1205</v>
      </c>
      <c r="D24" s="121">
        <v>41</v>
      </c>
      <c r="E24" s="1">
        <v>8.6</v>
      </c>
      <c r="F24" s="121">
        <v>8.4</v>
      </c>
      <c r="G24" s="145">
        <v>2.1</v>
      </c>
      <c r="H24" s="1">
        <v>65</v>
      </c>
      <c r="I24" s="1">
        <v>7</v>
      </c>
      <c r="J24" s="121">
        <v>1147</v>
      </c>
      <c r="K24" s="121">
        <v>1123</v>
      </c>
      <c r="L24" s="121">
        <v>13</v>
      </c>
      <c r="M24" s="121">
        <v>6630</v>
      </c>
      <c r="N24" s="121">
        <v>133</v>
      </c>
      <c r="O24" s="121">
        <v>10</v>
      </c>
      <c r="P24" s="121">
        <v>108</v>
      </c>
      <c r="Q24" s="1">
        <v>72.3</v>
      </c>
      <c r="R24" s="1">
        <v>4.7</v>
      </c>
      <c r="S24" s="1">
        <v>1146.8</v>
      </c>
      <c r="T24" s="1">
        <v>3447</v>
      </c>
      <c r="U24" s="121">
        <v>3793</v>
      </c>
      <c r="V24" s="2">
        <v>56290.7</v>
      </c>
      <c r="W24" s="2">
        <v>55549</v>
      </c>
      <c r="X24" s="2">
        <v>-1.3</v>
      </c>
      <c r="Y24" s="2">
        <v>31841</v>
      </c>
      <c r="Z24" s="2">
        <v>6217</v>
      </c>
      <c r="AA24" s="2">
        <v>37.5</v>
      </c>
      <c r="AB24" s="135">
        <v>14.7</v>
      </c>
      <c r="AC24" s="135">
        <v>495</v>
      </c>
      <c r="AD24" s="135">
        <v>33</v>
      </c>
      <c r="AE24" s="120">
        <v>1151.1400000000001</v>
      </c>
      <c r="AF24" s="120">
        <v>65</v>
      </c>
      <c r="AG24" s="1">
        <v>6</v>
      </c>
      <c r="AH24" s="144">
        <v>41.5</v>
      </c>
      <c r="AI24" s="144">
        <v>91.2</v>
      </c>
      <c r="AJ24" s="119">
        <v>18.45</v>
      </c>
      <c r="AK24" s="119">
        <v>27.28</v>
      </c>
      <c r="AL24" s="119">
        <v>12.96</v>
      </c>
    </row>
    <row r="25" spans="1:38">
      <c r="A25" s="120" t="s">
        <v>140</v>
      </c>
      <c r="B25" s="130">
        <v>-5.9</v>
      </c>
      <c r="C25" s="1">
        <v>1078</v>
      </c>
      <c r="D25" s="121">
        <v>44</v>
      </c>
      <c r="E25" s="1">
        <v>24</v>
      </c>
      <c r="F25" s="121">
        <v>20.3</v>
      </c>
      <c r="G25" s="145">
        <v>-8.1</v>
      </c>
      <c r="H25" s="1">
        <v>45</v>
      </c>
      <c r="I25" s="1">
        <v>5.6</v>
      </c>
      <c r="J25" s="121">
        <v>-63</v>
      </c>
      <c r="K25" s="121">
        <v>1283</v>
      </c>
      <c r="L25" s="121">
        <v>133</v>
      </c>
      <c r="M25" s="121">
        <v>11607</v>
      </c>
      <c r="N25" s="121">
        <v>68</v>
      </c>
      <c r="O25" s="121">
        <v>10</v>
      </c>
      <c r="P25" s="121">
        <v>139</v>
      </c>
      <c r="Q25" s="1">
        <v>74.900000000000006</v>
      </c>
      <c r="R25" s="1">
        <v>5.0999999999999996</v>
      </c>
      <c r="S25" s="1">
        <v>996.6</v>
      </c>
      <c r="T25" s="1">
        <v>424</v>
      </c>
      <c r="U25" s="121">
        <v>1680</v>
      </c>
      <c r="V25" s="2">
        <v>43878</v>
      </c>
      <c r="W25" s="2">
        <v>42141.599999999999</v>
      </c>
      <c r="X25" s="2">
        <v>-4.0999999999999996</v>
      </c>
      <c r="Y25" s="2">
        <v>46793</v>
      </c>
      <c r="Z25" s="2">
        <v>8948</v>
      </c>
      <c r="AA25" s="2">
        <v>27.9</v>
      </c>
      <c r="AB25" s="135">
        <v>6.2</v>
      </c>
      <c r="AC25" s="135">
        <v>528</v>
      </c>
      <c r="AD25" s="135">
        <v>36</v>
      </c>
      <c r="AE25" s="120">
        <v>203.98</v>
      </c>
      <c r="AF25" s="120">
        <v>45</v>
      </c>
      <c r="AG25" s="1">
        <v>3</v>
      </c>
      <c r="AH25" s="144">
        <v>35.299999999999997</v>
      </c>
      <c r="AI25" s="144">
        <v>83.3</v>
      </c>
      <c r="AJ25" s="119">
        <v>19.38</v>
      </c>
      <c r="AK25" s="119">
        <v>32.71</v>
      </c>
      <c r="AL25" s="119">
        <v>13.76</v>
      </c>
    </row>
    <row r="26" spans="1:38">
      <c r="A26" s="120" t="s">
        <v>141</v>
      </c>
      <c r="B26" s="130">
        <v>22.6</v>
      </c>
      <c r="C26" s="1">
        <v>1010</v>
      </c>
      <c r="D26" s="121">
        <v>41</v>
      </c>
      <c r="E26" s="1"/>
      <c r="F26" s="121">
        <v>9.3000000000000007</v>
      </c>
      <c r="G26" s="145">
        <v>-11.2</v>
      </c>
      <c r="H26" s="1">
        <v>4</v>
      </c>
      <c r="I26" s="1">
        <v>0</v>
      </c>
      <c r="J26" s="121">
        <v>62</v>
      </c>
      <c r="K26" s="121">
        <v>124</v>
      </c>
      <c r="L26" s="121">
        <v>72</v>
      </c>
      <c r="M26" s="121">
        <v>1679</v>
      </c>
      <c r="N26" s="121">
        <v>1</v>
      </c>
      <c r="O26" s="121">
        <v>0</v>
      </c>
      <c r="P26" s="121">
        <v>315</v>
      </c>
      <c r="Q26" s="1">
        <v>89.5</v>
      </c>
      <c r="R26" s="1">
        <v>4.0999999999999996</v>
      </c>
      <c r="S26" s="1">
        <v>1115.2</v>
      </c>
      <c r="T26" s="1">
        <v>3085</v>
      </c>
      <c r="U26" s="121">
        <v>1544</v>
      </c>
      <c r="V26" s="2">
        <v>12417.5</v>
      </c>
      <c r="W26" s="2">
        <v>13074.9</v>
      </c>
      <c r="X26" s="2">
        <v>5</v>
      </c>
      <c r="Y26" s="2">
        <v>90049</v>
      </c>
      <c r="Z26" s="2">
        <v>31457</v>
      </c>
      <c r="AA26" s="2">
        <v>0</v>
      </c>
      <c r="AB26" s="135">
        <v>12</v>
      </c>
      <c r="AC26" s="135">
        <v>1025</v>
      </c>
      <c r="AD26" s="135">
        <v>35</v>
      </c>
      <c r="AE26" s="120">
        <v>19.64</v>
      </c>
      <c r="AF26" s="120">
        <v>4</v>
      </c>
      <c r="AG26" s="1">
        <v>0</v>
      </c>
      <c r="AH26" s="144">
        <v>30.3</v>
      </c>
      <c r="AI26" s="144">
        <v>63.3</v>
      </c>
      <c r="AJ26" s="119">
        <v>10.75</v>
      </c>
      <c r="AK26" s="119">
        <v>72.09</v>
      </c>
      <c r="AL26" s="119">
        <v>39.31</v>
      </c>
    </row>
    <row r="27" spans="1:38">
      <c r="A27" s="120" t="s">
        <v>142</v>
      </c>
      <c r="B27" s="130">
        <v>4.3</v>
      </c>
      <c r="C27" s="1">
        <v>2643</v>
      </c>
      <c r="D27" s="121">
        <v>48</v>
      </c>
      <c r="E27" s="1">
        <v>148.69999999999999</v>
      </c>
      <c r="F27" s="121">
        <v>29.3</v>
      </c>
      <c r="G27" s="145">
        <v>5.3</v>
      </c>
      <c r="H27" s="1">
        <v>43</v>
      </c>
      <c r="I27" s="1">
        <v>7.3</v>
      </c>
      <c r="J27" s="121">
        <v>393</v>
      </c>
      <c r="K27" s="121">
        <v>170</v>
      </c>
      <c r="L27" s="121">
        <v>14</v>
      </c>
      <c r="M27" s="121">
        <v>12575</v>
      </c>
      <c r="N27" s="121">
        <v>42</v>
      </c>
      <c r="O27" s="121">
        <v>19</v>
      </c>
      <c r="P27" s="121">
        <v>284</v>
      </c>
      <c r="Q27" s="1">
        <v>70.3</v>
      </c>
      <c r="R27" s="1">
        <v>7.9</v>
      </c>
      <c r="S27" s="1">
        <v>985.1</v>
      </c>
      <c r="T27" s="1">
        <v>2580</v>
      </c>
      <c r="U27" s="121">
        <v>2585</v>
      </c>
      <c r="V27" s="2">
        <v>29586.6</v>
      </c>
      <c r="W27" s="2">
        <v>28383.7</v>
      </c>
      <c r="X27" s="2">
        <v>-4.2</v>
      </c>
      <c r="Y27" s="2">
        <v>353028</v>
      </c>
      <c r="Z27" s="2">
        <v>66548</v>
      </c>
      <c r="AA27" s="2">
        <v>0</v>
      </c>
      <c r="AB27" s="135">
        <v>12.9</v>
      </c>
      <c r="AC27" s="135">
        <v>458</v>
      </c>
      <c r="AD27" s="135">
        <v>51</v>
      </c>
      <c r="AE27" s="120">
        <v>315.16000000000003</v>
      </c>
      <c r="AF27" s="120">
        <v>43</v>
      </c>
      <c r="AG27" s="1">
        <v>3</v>
      </c>
      <c r="AH27" s="144">
        <v>53</v>
      </c>
      <c r="AI27" s="144">
        <v>74.599999999999994</v>
      </c>
      <c r="AJ27" s="119">
        <v>19.2</v>
      </c>
      <c r="AK27" s="119">
        <v>29.08</v>
      </c>
      <c r="AL27" s="119">
        <v>14.99</v>
      </c>
    </row>
    <row r="28" spans="1:38">
      <c r="A28" s="120" t="s">
        <v>143</v>
      </c>
      <c r="B28" s="130">
        <v>-13.1</v>
      </c>
      <c r="C28" s="1">
        <v>1213</v>
      </c>
      <c r="D28" s="121">
        <v>49</v>
      </c>
      <c r="E28" s="1"/>
      <c r="F28" s="121">
        <v>7.1</v>
      </c>
      <c r="G28" s="145">
        <v>-28.9</v>
      </c>
      <c r="H28" s="1">
        <v>11</v>
      </c>
      <c r="I28" s="1">
        <v>8.3000000000000007</v>
      </c>
      <c r="J28" s="121">
        <v>-274</v>
      </c>
      <c r="K28" s="121">
        <v>275</v>
      </c>
      <c r="L28" s="121">
        <v>17</v>
      </c>
      <c r="M28" s="121">
        <v>4536</v>
      </c>
      <c r="N28" s="121">
        <v>73</v>
      </c>
      <c r="O28" s="121">
        <v>3</v>
      </c>
      <c r="P28" s="121">
        <v>196</v>
      </c>
      <c r="Q28" s="1">
        <v>70.7</v>
      </c>
      <c r="R28" s="1">
        <v>5.7</v>
      </c>
      <c r="S28" s="1">
        <v>952.7</v>
      </c>
      <c r="T28" s="1">
        <v>196</v>
      </c>
      <c r="U28" s="121">
        <v>649</v>
      </c>
      <c r="V28" s="2">
        <v>19406.5</v>
      </c>
      <c r="W28" s="2">
        <v>19251.099999999999</v>
      </c>
      <c r="X28" s="2">
        <v>-0.8</v>
      </c>
      <c r="Y28" s="2">
        <v>73</v>
      </c>
      <c r="Z28" s="2">
        <v>0</v>
      </c>
      <c r="AA28" s="2">
        <v>37.200000000000003</v>
      </c>
      <c r="AB28" s="135">
        <v>5.7</v>
      </c>
      <c r="AC28" s="135">
        <v>591</v>
      </c>
      <c r="AD28" s="135">
        <v>25</v>
      </c>
      <c r="AE28" s="120">
        <v>62.4</v>
      </c>
      <c r="AF28" s="120">
        <v>11</v>
      </c>
      <c r="AG28" s="1">
        <v>1</v>
      </c>
      <c r="AH28" s="144">
        <v>42.2</v>
      </c>
      <c r="AI28" s="144">
        <v>79.3</v>
      </c>
      <c r="AJ28" s="119">
        <v>17.37</v>
      </c>
      <c r="AK28" s="119">
        <v>33.47</v>
      </c>
      <c r="AL28" s="119">
        <v>18.309999999999999</v>
      </c>
    </row>
    <row r="29" spans="1:38">
      <c r="A29" s="120" t="s">
        <v>144</v>
      </c>
      <c r="B29" s="130">
        <v>-10</v>
      </c>
      <c r="C29" s="1">
        <v>1900</v>
      </c>
      <c r="D29" s="121">
        <v>45</v>
      </c>
      <c r="E29" s="1">
        <v>70.7</v>
      </c>
      <c r="F29" s="121">
        <v>26.8</v>
      </c>
      <c r="G29" s="145">
        <v>-19</v>
      </c>
      <c r="H29" s="1">
        <v>57</v>
      </c>
      <c r="I29" s="1">
        <v>6.8</v>
      </c>
      <c r="J29" s="121">
        <v>-308</v>
      </c>
      <c r="K29" s="121">
        <v>961</v>
      </c>
      <c r="L29" s="121">
        <v>20</v>
      </c>
      <c r="M29" s="121">
        <v>5591</v>
      </c>
      <c r="N29" s="121">
        <v>258</v>
      </c>
      <c r="O29" s="121">
        <v>33</v>
      </c>
      <c r="P29" s="121">
        <v>145</v>
      </c>
      <c r="Q29" s="1">
        <v>67.3</v>
      </c>
      <c r="R29" s="1">
        <v>8.9</v>
      </c>
      <c r="S29" s="1">
        <v>1054</v>
      </c>
      <c r="T29" s="1">
        <v>1015</v>
      </c>
      <c r="U29" s="121">
        <v>1253</v>
      </c>
      <c r="V29" s="2">
        <v>54880.800000000003</v>
      </c>
      <c r="W29" s="2">
        <v>54461.4</v>
      </c>
      <c r="X29" s="2">
        <v>-0.8</v>
      </c>
      <c r="Y29" s="2">
        <v>17173</v>
      </c>
      <c r="Z29" s="2">
        <v>3811</v>
      </c>
      <c r="AA29" s="2">
        <v>50.6</v>
      </c>
      <c r="AB29" s="135">
        <v>18.3</v>
      </c>
      <c r="AC29" s="135">
        <v>525</v>
      </c>
      <c r="AD29" s="135">
        <v>43</v>
      </c>
      <c r="AE29" s="120">
        <v>319.14999999999998</v>
      </c>
      <c r="AF29" s="120">
        <v>57</v>
      </c>
      <c r="AG29" s="1">
        <v>1</v>
      </c>
      <c r="AH29" s="144">
        <v>35.799999999999997</v>
      </c>
      <c r="AI29" s="144">
        <v>72</v>
      </c>
      <c r="AJ29" s="119">
        <v>19.12</v>
      </c>
      <c r="AK29" s="119">
        <v>32.880000000000003</v>
      </c>
      <c r="AL29" s="119">
        <v>15.49</v>
      </c>
    </row>
    <row r="30" spans="1:38">
      <c r="A30" s="120" t="s">
        <v>145</v>
      </c>
      <c r="B30" s="130">
        <v>-11.3</v>
      </c>
      <c r="C30" s="1">
        <v>3160</v>
      </c>
      <c r="D30" s="121">
        <v>43</v>
      </c>
      <c r="E30" s="1">
        <v>14.4</v>
      </c>
      <c r="F30" s="121">
        <v>8.4</v>
      </c>
      <c r="G30" s="145">
        <v>-25.1</v>
      </c>
      <c r="H30" s="1">
        <v>10</v>
      </c>
      <c r="I30" s="1">
        <v>6.9</v>
      </c>
      <c r="J30" s="121">
        <v>-162</v>
      </c>
      <c r="K30" s="121">
        <v>384</v>
      </c>
      <c r="L30" s="121">
        <v>0</v>
      </c>
      <c r="M30" s="121">
        <v>900</v>
      </c>
      <c r="N30" s="121">
        <v>52</v>
      </c>
      <c r="O30" s="121">
        <v>13</v>
      </c>
      <c r="P30" s="121">
        <v>223</v>
      </c>
      <c r="Q30" s="1">
        <v>61.9</v>
      </c>
      <c r="R30" s="1">
        <v>13.3</v>
      </c>
      <c r="S30" s="1">
        <v>922.1</v>
      </c>
      <c r="T30" s="1">
        <v>258</v>
      </c>
      <c r="U30" s="121">
        <v>913</v>
      </c>
      <c r="V30" s="2">
        <v>12516.7</v>
      </c>
      <c r="W30" s="2">
        <v>12429.7</v>
      </c>
      <c r="X30" s="2">
        <v>-0.7</v>
      </c>
      <c r="Y30" s="2">
        <v>1018</v>
      </c>
      <c r="Z30" s="2">
        <v>0</v>
      </c>
      <c r="AA30" s="2">
        <v>18.5</v>
      </c>
      <c r="AB30" s="135"/>
      <c r="AC30" s="135">
        <v>542</v>
      </c>
      <c r="AD30" s="135">
        <v>12</v>
      </c>
      <c r="AE30" s="120">
        <v>169.99</v>
      </c>
      <c r="AF30" s="120">
        <v>10</v>
      </c>
      <c r="AG30" s="1">
        <v>0</v>
      </c>
      <c r="AH30" s="144">
        <v>35.200000000000003</v>
      </c>
      <c r="AI30" s="144">
        <v>70.400000000000006</v>
      </c>
      <c r="AJ30" s="119">
        <v>16.43</v>
      </c>
      <c r="AK30" s="119">
        <v>32.67</v>
      </c>
      <c r="AL30" s="119">
        <v>12.13</v>
      </c>
    </row>
    <row r="31" spans="1:38">
      <c r="A31" s="120" t="s">
        <v>146</v>
      </c>
      <c r="B31" s="130">
        <v>-9.1999999999999993</v>
      </c>
      <c r="C31" s="1">
        <v>1410</v>
      </c>
      <c r="D31" s="121">
        <v>45</v>
      </c>
      <c r="E31" s="1">
        <v>8.6999999999999993</v>
      </c>
      <c r="F31" s="121">
        <v>17</v>
      </c>
      <c r="G31" s="145">
        <v>-17.600000000000001</v>
      </c>
      <c r="H31" s="1">
        <v>26</v>
      </c>
      <c r="I31" s="1">
        <v>6.5</v>
      </c>
      <c r="J31" s="121">
        <v>-47</v>
      </c>
      <c r="K31" s="121">
        <v>287</v>
      </c>
      <c r="L31" s="121">
        <v>0</v>
      </c>
      <c r="M31" s="121">
        <v>4864</v>
      </c>
      <c r="N31" s="121">
        <v>55</v>
      </c>
      <c r="O31" s="121">
        <v>5</v>
      </c>
      <c r="P31" s="121">
        <v>210</v>
      </c>
      <c r="Q31" s="1">
        <v>59.8</v>
      </c>
      <c r="R31" s="1">
        <v>11.4</v>
      </c>
      <c r="S31" s="1">
        <v>1159.7</v>
      </c>
      <c r="T31" s="1">
        <v>5169</v>
      </c>
      <c r="U31" s="121">
        <v>2135</v>
      </c>
      <c r="V31" s="2">
        <v>12259.1</v>
      </c>
      <c r="W31" s="2">
        <v>12093.2</v>
      </c>
      <c r="X31" s="2">
        <v>-1.4</v>
      </c>
      <c r="Y31" s="2">
        <v>785</v>
      </c>
      <c r="Z31" s="2">
        <v>73</v>
      </c>
      <c r="AA31" s="2">
        <v>11</v>
      </c>
      <c r="AB31" s="135"/>
      <c r="AC31" s="135">
        <v>501</v>
      </c>
      <c r="AD31" s="135"/>
      <c r="AE31" s="120">
        <v>884.57</v>
      </c>
      <c r="AF31" s="120">
        <v>26</v>
      </c>
      <c r="AG31" s="1">
        <v>0</v>
      </c>
      <c r="AH31" s="144">
        <v>34.299999999999997</v>
      </c>
      <c r="AI31" s="144">
        <v>67.7</v>
      </c>
      <c r="AJ31" s="119">
        <v>14.4</v>
      </c>
      <c r="AK31" s="119">
        <v>34.729999999999997</v>
      </c>
      <c r="AL31" s="119">
        <v>12.06</v>
      </c>
    </row>
    <row r="32" spans="1:38">
      <c r="A32" s="120" t="s">
        <v>147</v>
      </c>
      <c r="B32" s="130">
        <v>-7.3</v>
      </c>
      <c r="C32" s="1">
        <v>1791</v>
      </c>
      <c r="D32" s="121">
        <v>44</v>
      </c>
      <c r="E32" s="1">
        <v>48.1</v>
      </c>
      <c r="F32" s="121">
        <v>31.3</v>
      </c>
      <c r="G32" s="145">
        <v>-9.9</v>
      </c>
      <c r="H32" s="1">
        <v>50</v>
      </c>
      <c r="I32" s="1">
        <v>6.7</v>
      </c>
      <c r="J32" s="121">
        <v>-137</v>
      </c>
      <c r="K32" s="121">
        <v>968</v>
      </c>
      <c r="L32" s="121">
        <v>16</v>
      </c>
      <c r="M32" s="121">
        <v>23648</v>
      </c>
      <c r="N32" s="121">
        <v>144</v>
      </c>
      <c r="O32" s="121">
        <v>33</v>
      </c>
      <c r="P32" s="121">
        <v>404</v>
      </c>
      <c r="Q32" s="1">
        <v>67.599999999999994</v>
      </c>
      <c r="R32" s="1">
        <v>7.8</v>
      </c>
      <c r="S32" s="1">
        <v>1094.3</v>
      </c>
      <c r="T32" s="1">
        <v>1568</v>
      </c>
      <c r="U32" s="121">
        <v>2403</v>
      </c>
      <c r="V32" s="2">
        <v>58849.1</v>
      </c>
      <c r="W32" s="2">
        <v>58013</v>
      </c>
      <c r="X32" s="2">
        <v>-1.4</v>
      </c>
      <c r="Y32" s="2">
        <v>27432</v>
      </c>
      <c r="Z32" s="2">
        <v>15279</v>
      </c>
      <c r="AA32" s="2">
        <v>53</v>
      </c>
      <c r="AB32" s="135">
        <v>4</v>
      </c>
      <c r="AC32" s="135">
        <v>519</v>
      </c>
      <c r="AD32" s="135">
        <v>23</v>
      </c>
      <c r="AE32" s="120">
        <v>891.68</v>
      </c>
      <c r="AF32" s="120">
        <v>50</v>
      </c>
      <c r="AG32" s="1">
        <v>1</v>
      </c>
      <c r="AH32" s="144">
        <v>34.1</v>
      </c>
      <c r="AI32" s="144">
        <v>69.599999999999994</v>
      </c>
      <c r="AJ32" s="119">
        <v>21.94</v>
      </c>
      <c r="AK32" s="119">
        <v>30.84</v>
      </c>
      <c r="AL32" s="119">
        <v>13.36</v>
      </c>
    </row>
    <row r="33" spans="1:38">
      <c r="A33" s="120" t="s">
        <v>148</v>
      </c>
      <c r="B33" s="130">
        <v>-11.9</v>
      </c>
      <c r="C33" s="1">
        <v>1657</v>
      </c>
      <c r="D33" s="121">
        <v>47</v>
      </c>
      <c r="E33" s="1">
        <v>23.8</v>
      </c>
      <c r="F33" s="121">
        <v>23.2</v>
      </c>
      <c r="G33" s="145">
        <v>-22.5</v>
      </c>
      <c r="H33" s="1">
        <v>26</v>
      </c>
      <c r="I33" s="1">
        <v>6.3</v>
      </c>
      <c r="J33" s="121">
        <v>-364</v>
      </c>
      <c r="K33" s="121">
        <v>837</v>
      </c>
      <c r="L33" s="121">
        <v>8</v>
      </c>
      <c r="M33" s="121">
        <v>9315</v>
      </c>
      <c r="N33" s="121">
        <v>137</v>
      </c>
      <c r="O33" s="121">
        <v>13</v>
      </c>
      <c r="P33" s="121">
        <v>178</v>
      </c>
      <c r="Q33" s="1">
        <v>64.3</v>
      </c>
      <c r="R33" s="1">
        <v>7.8</v>
      </c>
      <c r="S33" s="1">
        <v>1041.3</v>
      </c>
      <c r="T33" s="1">
        <v>697</v>
      </c>
      <c r="U33" s="121">
        <v>1316</v>
      </c>
      <c r="V33" s="2">
        <v>33011.699999999997</v>
      </c>
      <c r="W33" s="2">
        <v>32426.6</v>
      </c>
      <c r="X33" s="2">
        <v>-1.8</v>
      </c>
      <c r="Y33" s="2">
        <v>821</v>
      </c>
      <c r="Z33" s="2">
        <v>104</v>
      </c>
      <c r="AA33" s="2">
        <v>122.3</v>
      </c>
      <c r="AB33" s="135">
        <v>25.9</v>
      </c>
      <c r="AC33" s="135">
        <v>558</v>
      </c>
      <c r="AD33" s="135">
        <v>16</v>
      </c>
      <c r="AE33" s="120">
        <v>194.22</v>
      </c>
      <c r="AF33" s="120">
        <v>26</v>
      </c>
      <c r="AG33" s="1">
        <v>2</v>
      </c>
      <c r="AH33" s="144">
        <v>37</v>
      </c>
      <c r="AI33" s="144">
        <v>75.400000000000006</v>
      </c>
      <c r="AJ33" s="119">
        <v>16.12</v>
      </c>
      <c r="AK33" s="119">
        <v>28.12</v>
      </c>
      <c r="AL33" s="119">
        <v>17.57</v>
      </c>
    </row>
    <row r="34" spans="1:38">
      <c r="A34" s="120" t="s">
        <v>149</v>
      </c>
      <c r="B34" s="130">
        <v>-12.2</v>
      </c>
      <c r="C34" s="1">
        <v>1616</v>
      </c>
      <c r="D34" s="121">
        <v>47</v>
      </c>
      <c r="E34" s="1">
        <v>28.9</v>
      </c>
      <c r="F34" s="121">
        <v>17.5</v>
      </c>
      <c r="G34" s="145">
        <v>-20.8</v>
      </c>
      <c r="H34" s="1">
        <v>30</v>
      </c>
      <c r="I34" s="1">
        <v>6.4</v>
      </c>
      <c r="J34" s="121">
        <v>-256</v>
      </c>
      <c r="K34" s="121">
        <v>1232</v>
      </c>
      <c r="L34" s="121">
        <v>44</v>
      </c>
      <c r="M34" s="121">
        <v>5209</v>
      </c>
      <c r="N34" s="121">
        <v>159</v>
      </c>
      <c r="O34" s="121">
        <v>53</v>
      </c>
      <c r="P34" s="121">
        <v>160</v>
      </c>
      <c r="Q34" s="1">
        <v>69.2</v>
      </c>
      <c r="R34" s="1">
        <v>9.6</v>
      </c>
      <c r="S34" s="1">
        <v>942.8</v>
      </c>
      <c r="T34" s="1">
        <v>113</v>
      </c>
      <c r="U34" s="121">
        <v>441</v>
      </c>
      <c r="V34" s="2">
        <v>42796.6</v>
      </c>
      <c r="W34" s="2">
        <v>42695.6</v>
      </c>
      <c r="X34" s="2">
        <v>-0.2</v>
      </c>
      <c r="Y34" s="2">
        <v>9995</v>
      </c>
      <c r="Z34" s="2">
        <v>786</v>
      </c>
      <c r="AA34" s="2">
        <v>77.2</v>
      </c>
      <c r="AB34" s="135"/>
      <c r="AC34" s="135">
        <v>532</v>
      </c>
      <c r="AD34" s="135">
        <v>11</v>
      </c>
      <c r="AE34" s="120">
        <v>122.08</v>
      </c>
      <c r="AF34" s="120">
        <v>30</v>
      </c>
      <c r="AG34" s="1">
        <v>1</v>
      </c>
      <c r="AH34" s="144">
        <v>35.4</v>
      </c>
      <c r="AI34" s="144">
        <v>71</v>
      </c>
      <c r="AJ34" s="119">
        <v>17.13</v>
      </c>
      <c r="AK34" s="119">
        <v>33.97</v>
      </c>
      <c r="AL34" s="119">
        <v>16.43</v>
      </c>
    </row>
    <row r="35" spans="1:38">
      <c r="A35" s="120" t="s">
        <v>150</v>
      </c>
      <c r="B35" s="130">
        <v>-12.4</v>
      </c>
      <c r="C35" s="1">
        <v>2231</v>
      </c>
      <c r="D35" s="121">
        <v>49</v>
      </c>
      <c r="E35" s="1">
        <v>33.200000000000003</v>
      </c>
      <c r="F35" s="121">
        <v>20.6</v>
      </c>
      <c r="G35" s="145">
        <v>-26.1</v>
      </c>
      <c r="H35" s="1">
        <v>20</v>
      </c>
      <c r="I35" s="1">
        <v>6.6</v>
      </c>
      <c r="J35" s="121">
        <v>-193</v>
      </c>
      <c r="K35" s="121">
        <v>691</v>
      </c>
      <c r="L35" s="121">
        <v>55</v>
      </c>
      <c r="M35" s="121">
        <v>11261</v>
      </c>
      <c r="N35" s="121">
        <v>129</v>
      </c>
      <c r="O35" s="121">
        <v>11</v>
      </c>
      <c r="P35" s="121">
        <v>218</v>
      </c>
      <c r="Q35" s="1">
        <v>57.3</v>
      </c>
      <c r="R35" s="1">
        <v>10.6</v>
      </c>
      <c r="S35" s="1">
        <v>995</v>
      </c>
      <c r="T35" s="1">
        <v>300</v>
      </c>
      <c r="U35" s="121">
        <v>601</v>
      </c>
      <c r="V35" s="2">
        <v>28692.400000000001</v>
      </c>
      <c r="W35" s="2">
        <v>28756.3</v>
      </c>
      <c r="X35" s="2">
        <v>0.2</v>
      </c>
      <c r="Y35" s="2">
        <v>7714</v>
      </c>
      <c r="Z35" s="2">
        <v>1274</v>
      </c>
      <c r="AA35" s="2">
        <v>62.9</v>
      </c>
      <c r="AB35" s="135">
        <v>3.5</v>
      </c>
      <c r="AC35" s="135">
        <v>534</v>
      </c>
      <c r="AD35" s="135">
        <v>17</v>
      </c>
      <c r="AE35" s="120">
        <v>266.86</v>
      </c>
      <c r="AF35" s="120">
        <v>20</v>
      </c>
      <c r="AG35" s="1">
        <v>4</v>
      </c>
      <c r="AH35" s="144">
        <v>45.1</v>
      </c>
      <c r="AI35" s="144">
        <v>75.2</v>
      </c>
      <c r="AJ35" s="119">
        <v>17.12</v>
      </c>
      <c r="AK35" s="119">
        <v>32.92</v>
      </c>
      <c r="AL35" s="119">
        <v>23.42</v>
      </c>
    </row>
    <row r="36" spans="1:38">
      <c r="A36" s="120" t="s">
        <v>151</v>
      </c>
      <c r="B36" s="130">
        <v>-12.4</v>
      </c>
      <c r="C36" s="1">
        <v>2088</v>
      </c>
      <c r="D36" s="121">
        <v>49</v>
      </c>
      <c r="E36" s="1">
        <v>20.9</v>
      </c>
      <c r="F36" s="121">
        <v>18.100000000000001</v>
      </c>
      <c r="G36" s="145">
        <v>-25.9</v>
      </c>
      <c r="H36" s="1">
        <v>14</v>
      </c>
      <c r="I36" s="1">
        <v>5.0999999999999996</v>
      </c>
      <c r="J36" s="121">
        <v>-174</v>
      </c>
      <c r="K36" s="121">
        <v>664</v>
      </c>
      <c r="L36" s="121">
        <v>14</v>
      </c>
      <c r="M36" s="121">
        <v>6336</v>
      </c>
      <c r="N36" s="121">
        <v>137</v>
      </c>
      <c r="O36" s="121">
        <v>19</v>
      </c>
      <c r="P36" s="121">
        <v>260</v>
      </c>
      <c r="Q36" s="1">
        <v>65</v>
      </c>
      <c r="R36" s="1">
        <v>10.1</v>
      </c>
      <c r="S36" s="1">
        <v>995.8</v>
      </c>
      <c r="T36" s="1">
        <v>151</v>
      </c>
      <c r="U36" s="121">
        <v>1055</v>
      </c>
      <c r="V36" s="2">
        <v>22049.3</v>
      </c>
      <c r="W36" s="2">
        <v>22527.1</v>
      </c>
      <c r="X36" s="2">
        <v>2.1</v>
      </c>
      <c r="Y36" s="2">
        <v>2964</v>
      </c>
      <c r="Z36" s="2">
        <v>514</v>
      </c>
      <c r="AA36" s="2">
        <v>33.799999999999997</v>
      </c>
      <c r="AB36" s="135">
        <v>3.3</v>
      </c>
      <c r="AC36" s="135">
        <v>540</v>
      </c>
      <c r="AD36" s="135">
        <v>15</v>
      </c>
      <c r="AE36" s="120">
        <v>251.55</v>
      </c>
      <c r="AF36" s="120">
        <v>14</v>
      </c>
      <c r="AG36" s="1">
        <v>3</v>
      </c>
      <c r="AH36" s="144">
        <v>46</v>
      </c>
      <c r="AI36" s="144">
        <v>73.099999999999994</v>
      </c>
      <c r="AJ36" s="119">
        <v>16.489999999999998</v>
      </c>
      <c r="AK36" s="119">
        <v>39.51</v>
      </c>
      <c r="AL36" s="119">
        <v>22.01</v>
      </c>
    </row>
    <row r="37" spans="1:38">
      <c r="A37" s="120" t="s">
        <v>152</v>
      </c>
      <c r="B37" s="130">
        <v>-9.8000000000000007</v>
      </c>
      <c r="C37" s="1">
        <v>2112</v>
      </c>
      <c r="D37" s="121">
        <v>47</v>
      </c>
      <c r="E37" s="1">
        <v>89.4</v>
      </c>
      <c r="F37" s="121">
        <v>48.4</v>
      </c>
      <c r="G37" s="145">
        <v>-10.6</v>
      </c>
      <c r="H37" s="1">
        <v>165</v>
      </c>
      <c r="I37" s="1">
        <v>5.7</v>
      </c>
      <c r="J37" s="121">
        <v>-763</v>
      </c>
      <c r="K37" s="121">
        <v>460</v>
      </c>
      <c r="L37" s="121">
        <v>17</v>
      </c>
      <c r="M37" s="121">
        <v>69122</v>
      </c>
      <c r="N37" s="121">
        <v>212</v>
      </c>
      <c r="O37" s="121">
        <v>83</v>
      </c>
      <c r="P37" s="121">
        <v>312</v>
      </c>
      <c r="Q37" s="1">
        <v>70.2</v>
      </c>
      <c r="R37" s="1">
        <v>7.3</v>
      </c>
      <c r="S37" s="1">
        <v>1194.9000000000001</v>
      </c>
      <c r="T37" s="1">
        <v>3297</v>
      </c>
      <c r="U37" s="121">
        <v>2263</v>
      </c>
      <c r="V37" s="2">
        <v>105620.5</v>
      </c>
      <c r="W37" s="2">
        <v>105902.6</v>
      </c>
      <c r="X37" s="2">
        <v>0.3</v>
      </c>
      <c r="Y37" s="2">
        <v>21963</v>
      </c>
      <c r="Z37" s="2">
        <v>9584</v>
      </c>
      <c r="AA37" s="2">
        <v>0</v>
      </c>
      <c r="AB37" s="135">
        <v>85.6</v>
      </c>
      <c r="AC37" s="135">
        <v>460</v>
      </c>
      <c r="AD37" s="135">
        <v>108</v>
      </c>
      <c r="AE37" s="120">
        <v>1719.32</v>
      </c>
      <c r="AF37" s="120">
        <v>165</v>
      </c>
      <c r="AG37" s="1">
        <v>3</v>
      </c>
      <c r="AH37" s="144">
        <v>31.6</v>
      </c>
      <c r="AI37" s="144">
        <v>59.7</v>
      </c>
      <c r="AJ37" s="119">
        <v>23.77</v>
      </c>
      <c r="AK37" s="119">
        <v>28.54</v>
      </c>
      <c r="AL37" s="119">
        <v>12.4</v>
      </c>
    </row>
    <row r="38" spans="1:38">
      <c r="A38" s="120" t="s">
        <v>153</v>
      </c>
      <c r="B38" s="130">
        <v>-5</v>
      </c>
      <c r="C38" s="1">
        <v>1597</v>
      </c>
      <c r="D38" s="121">
        <v>46</v>
      </c>
      <c r="E38" s="1"/>
      <c r="F38" s="121">
        <v>11.2</v>
      </c>
      <c r="G38" s="145">
        <v>-13.7</v>
      </c>
      <c r="H38" s="1">
        <v>79</v>
      </c>
      <c r="I38" s="1">
        <v>6.1</v>
      </c>
      <c r="J38" s="121">
        <v>34</v>
      </c>
      <c r="K38" s="121">
        <v>2673</v>
      </c>
      <c r="L38" s="121">
        <v>0</v>
      </c>
      <c r="M38" s="121">
        <v>3920</v>
      </c>
      <c r="N38" s="121">
        <v>222</v>
      </c>
      <c r="O38" s="121">
        <v>23</v>
      </c>
      <c r="P38" s="121">
        <v>336</v>
      </c>
      <c r="Q38" s="1">
        <v>63.4</v>
      </c>
      <c r="R38" s="1">
        <v>8.5</v>
      </c>
      <c r="S38" s="1">
        <v>1026.2</v>
      </c>
      <c r="T38" s="1">
        <v>1494</v>
      </c>
      <c r="U38" s="121">
        <v>1324</v>
      </c>
      <c r="V38" s="2">
        <v>36191.4</v>
      </c>
      <c r="W38" s="2">
        <v>36494.199999999997</v>
      </c>
      <c r="X38" s="2">
        <v>0.8</v>
      </c>
      <c r="Y38" s="2">
        <v>13495</v>
      </c>
      <c r="Z38" s="2">
        <v>4699</v>
      </c>
      <c r="AA38" s="2">
        <v>105.8</v>
      </c>
      <c r="AB38" s="135">
        <v>9.4</v>
      </c>
      <c r="AC38" s="135">
        <v>561</v>
      </c>
      <c r="AD38" s="135">
        <v>8</v>
      </c>
      <c r="AE38" s="120">
        <v>242.45</v>
      </c>
      <c r="AF38" s="120">
        <v>79</v>
      </c>
      <c r="AG38" s="1">
        <v>2</v>
      </c>
      <c r="AH38" s="144">
        <v>45.8</v>
      </c>
      <c r="AI38" s="144">
        <v>76.2</v>
      </c>
      <c r="AJ38" s="119">
        <v>16.02</v>
      </c>
      <c r="AK38" s="119">
        <v>33.06</v>
      </c>
      <c r="AL38" s="119">
        <v>20.41</v>
      </c>
    </row>
    <row r="39" spans="1:38">
      <c r="A39" s="120" t="s">
        <v>154</v>
      </c>
      <c r="B39" s="130">
        <v>-12.9</v>
      </c>
      <c r="C39" s="1">
        <v>2515</v>
      </c>
      <c r="D39" s="121">
        <v>47</v>
      </c>
      <c r="E39" s="1">
        <v>37.6</v>
      </c>
      <c r="F39" s="121">
        <v>20</v>
      </c>
      <c r="G39" s="145">
        <v>-21.1</v>
      </c>
      <c r="H39" s="1">
        <v>32</v>
      </c>
      <c r="I39" s="1">
        <v>6</v>
      </c>
      <c r="J39" s="121">
        <v>-254</v>
      </c>
      <c r="K39" s="121">
        <v>895</v>
      </c>
      <c r="L39" s="121">
        <v>0</v>
      </c>
      <c r="M39" s="121">
        <v>9434</v>
      </c>
      <c r="N39" s="121">
        <v>135</v>
      </c>
      <c r="O39" s="121">
        <v>14</v>
      </c>
      <c r="P39" s="121">
        <v>203</v>
      </c>
      <c r="Q39" s="1">
        <v>62</v>
      </c>
      <c r="R39" s="1">
        <v>10.9</v>
      </c>
      <c r="S39" s="1">
        <v>1021.1</v>
      </c>
      <c r="T39" s="1">
        <v>389</v>
      </c>
      <c r="U39" s="121">
        <v>1458</v>
      </c>
      <c r="V39" s="2">
        <v>31550</v>
      </c>
      <c r="W39" s="2">
        <v>30940.400000000001</v>
      </c>
      <c r="X39" s="2">
        <v>-2</v>
      </c>
      <c r="Y39" s="2">
        <v>14269</v>
      </c>
      <c r="Z39" s="2">
        <v>7851</v>
      </c>
      <c r="AA39" s="2">
        <v>101.9</v>
      </c>
      <c r="AB39" s="135">
        <v>0.6</v>
      </c>
      <c r="AC39" s="135">
        <v>525</v>
      </c>
      <c r="AD39" s="135">
        <v>5</v>
      </c>
      <c r="AE39" s="120">
        <v>442.38</v>
      </c>
      <c r="AF39" s="120">
        <v>32</v>
      </c>
      <c r="AG39" s="1">
        <v>2</v>
      </c>
      <c r="AH39" s="144">
        <v>42.5</v>
      </c>
      <c r="AI39" s="144">
        <v>74.099999999999994</v>
      </c>
      <c r="AJ39" s="119">
        <v>17.37</v>
      </c>
      <c r="AK39" s="119">
        <v>38.29</v>
      </c>
      <c r="AL39" s="119">
        <v>16.54</v>
      </c>
    </row>
    <row r="40" spans="1:38">
      <c r="A40" s="120" t="s">
        <v>155</v>
      </c>
      <c r="B40" s="130">
        <v>-12.8</v>
      </c>
      <c r="C40" s="1">
        <v>1901</v>
      </c>
      <c r="D40" s="121">
        <v>50</v>
      </c>
      <c r="E40" s="1">
        <v>186.9</v>
      </c>
      <c r="F40" s="121">
        <v>26.8</v>
      </c>
      <c r="G40" s="145">
        <v>-23.9</v>
      </c>
      <c r="H40" s="1">
        <v>28</v>
      </c>
      <c r="I40" s="1">
        <v>6</v>
      </c>
      <c r="J40" s="121">
        <v>-249</v>
      </c>
      <c r="K40" s="121">
        <v>251</v>
      </c>
      <c r="L40" s="121">
        <v>73</v>
      </c>
      <c r="M40" s="121">
        <v>10384</v>
      </c>
      <c r="N40" s="121">
        <v>165</v>
      </c>
      <c r="O40" s="121">
        <v>5</v>
      </c>
      <c r="P40" s="121">
        <v>194</v>
      </c>
      <c r="Q40" s="1">
        <v>65.2</v>
      </c>
      <c r="R40" s="1">
        <v>12</v>
      </c>
      <c r="S40" s="1">
        <v>1047.5999999999999</v>
      </c>
      <c r="T40" s="1">
        <v>1157</v>
      </c>
      <c r="U40" s="121">
        <v>1295</v>
      </c>
      <c r="V40" s="2">
        <v>33706.400000000001</v>
      </c>
      <c r="W40" s="2">
        <v>34045.5</v>
      </c>
      <c r="X40" s="2">
        <v>1</v>
      </c>
      <c r="Y40" s="2">
        <v>3643</v>
      </c>
      <c r="Z40" s="2">
        <v>671</v>
      </c>
      <c r="AA40" s="2">
        <v>36.4</v>
      </c>
      <c r="AB40" s="135">
        <v>3.2</v>
      </c>
      <c r="AC40" s="135">
        <v>534</v>
      </c>
      <c r="AD40" s="135">
        <v>27</v>
      </c>
      <c r="AE40" s="120">
        <v>623.14</v>
      </c>
      <c r="AF40" s="120">
        <v>28</v>
      </c>
      <c r="AG40" s="1">
        <v>1</v>
      </c>
      <c r="AH40" s="144">
        <v>44</v>
      </c>
      <c r="AI40" s="144">
        <v>68.7</v>
      </c>
      <c r="AJ40" s="119">
        <v>17.899999999999999</v>
      </c>
      <c r="AK40" s="119">
        <v>33.909999999999997</v>
      </c>
      <c r="AL40" s="119">
        <v>17.510000000000002</v>
      </c>
    </row>
    <row r="41" spans="1:38">
      <c r="A41" s="120" t="s">
        <v>156</v>
      </c>
      <c r="B41" s="130">
        <v>-12</v>
      </c>
      <c r="C41" s="1">
        <v>1663</v>
      </c>
      <c r="D41" s="121">
        <v>49</v>
      </c>
      <c r="E41" s="1">
        <v>14.6</v>
      </c>
      <c r="F41" s="121">
        <v>23</v>
      </c>
      <c r="G41" s="145">
        <v>-17.5</v>
      </c>
      <c r="H41" s="1">
        <v>10</v>
      </c>
      <c r="I41" s="1">
        <v>7.3</v>
      </c>
      <c r="J41" s="121">
        <v>-240</v>
      </c>
      <c r="K41" s="121">
        <v>645</v>
      </c>
      <c r="L41" s="121">
        <v>10</v>
      </c>
      <c r="M41" s="121">
        <v>7238</v>
      </c>
      <c r="N41" s="121">
        <v>118</v>
      </c>
      <c r="O41" s="121">
        <v>6</v>
      </c>
      <c r="P41" s="121">
        <v>185</v>
      </c>
      <c r="Q41" s="1">
        <v>65.2</v>
      </c>
      <c r="R41" s="1">
        <v>12.2</v>
      </c>
      <c r="S41" s="1">
        <v>1114.7</v>
      </c>
      <c r="T41" s="1">
        <v>4078</v>
      </c>
      <c r="U41" s="121">
        <v>970</v>
      </c>
      <c r="V41" s="2">
        <v>29680.2</v>
      </c>
      <c r="W41" s="2">
        <v>30602.400000000001</v>
      </c>
      <c r="X41" s="2">
        <v>3</v>
      </c>
      <c r="Y41" s="2">
        <v>4755</v>
      </c>
      <c r="Z41" s="2">
        <v>510</v>
      </c>
      <c r="AA41" s="2">
        <v>29.5</v>
      </c>
      <c r="AB41" s="135">
        <v>11.7</v>
      </c>
      <c r="AC41" s="135">
        <v>462</v>
      </c>
      <c r="AD41" s="135">
        <v>14</v>
      </c>
      <c r="AE41" s="120">
        <v>4306</v>
      </c>
      <c r="AF41" s="120">
        <v>10</v>
      </c>
      <c r="AG41" s="1">
        <v>0</v>
      </c>
      <c r="AH41" s="144">
        <v>39</v>
      </c>
      <c r="AI41" s="144">
        <v>63</v>
      </c>
      <c r="AJ41" s="119">
        <v>19.27</v>
      </c>
      <c r="AK41" s="119">
        <v>33.81</v>
      </c>
      <c r="AL41" s="119">
        <v>15.42</v>
      </c>
    </row>
    <row r="42" spans="1:38">
      <c r="A42" s="120" t="s">
        <v>157</v>
      </c>
      <c r="B42" s="130">
        <v>-12.9</v>
      </c>
      <c r="C42" s="1">
        <v>1813</v>
      </c>
      <c r="D42" s="121">
        <v>48</v>
      </c>
      <c r="E42" s="1">
        <v>23.7</v>
      </c>
      <c r="F42" s="121">
        <v>17.600000000000001</v>
      </c>
      <c r="G42" s="145">
        <v>-24.5</v>
      </c>
      <c r="H42" s="1">
        <v>22</v>
      </c>
      <c r="I42" s="1">
        <v>6.4</v>
      </c>
      <c r="J42" s="121">
        <v>-165</v>
      </c>
      <c r="K42" s="121">
        <v>659</v>
      </c>
      <c r="L42" s="121">
        <v>22</v>
      </c>
      <c r="M42" s="121">
        <v>4992</v>
      </c>
      <c r="N42" s="121">
        <v>85</v>
      </c>
      <c r="O42" s="121">
        <v>18</v>
      </c>
      <c r="P42" s="121">
        <v>249</v>
      </c>
      <c r="Q42" s="1">
        <v>62.2</v>
      </c>
      <c r="R42" s="1">
        <v>11.8</v>
      </c>
      <c r="S42" s="1">
        <v>1025.5999999999999</v>
      </c>
      <c r="T42" s="1">
        <v>63</v>
      </c>
      <c r="U42" s="121">
        <v>1305</v>
      </c>
      <c r="V42" s="2">
        <v>28050.1</v>
      </c>
      <c r="W42" s="2">
        <v>27182</v>
      </c>
      <c r="X42" s="2">
        <v>-3.2</v>
      </c>
      <c r="Y42" s="2">
        <v>4885</v>
      </c>
      <c r="Z42" s="2">
        <v>821</v>
      </c>
      <c r="AA42" s="2">
        <v>96.1</v>
      </c>
      <c r="AB42" s="135">
        <v>47.6</v>
      </c>
      <c r="AC42" s="135">
        <v>500</v>
      </c>
      <c r="AD42" s="135">
        <v>18</v>
      </c>
      <c r="AE42" s="120">
        <v>257.69</v>
      </c>
      <c r="AF42" s="120">
        <v>22</v>
      </c>
      <c r="AG42" s="1">
        <v>2</v>
      </c>
      <c r="AH42" s="144">
        <v>39.799999999999997</v>
      </c>
      <c r="AI42" s="144">
        <v>70.400000000000006</v>
      </c>
      <c r="AJ42" s="119">
        <v>17.53</v>
      </c>
      <c r="AK42" s="119">
        <v>43.49</v>
      </c>
      <c r="AL42" s="119">
        <v>17.09</v>
      </c>
    </row>
    <row r="43" spans="1:38">
      <c r="A43" s="120" t="s">
        <v>116</v>
      </c>
      <c r="B43" s="130">
        <v>-14.1</v>
      </c>
      <c r="C43" s="1">
        <v>1937</v>
      </c>
      <c r="D43" s="121">
        <v>49</v>
      </c>
      <c r="E43" s="1">
        <v>31.5</v>
      </c>
      <c r="F43" s="121">
        <v>19.100000000000001</v>
      </c>
      <c r="G43" s="145">
        <v>-23.4</v>
      </c>
      <c r="H43" s="1">
        <v>41</v>
      </c>
      <c r="I43" s="1">
        <v>6.1</v>
      </c>
      <c r="J43" s="121">
        <v>-326</v>
      </c>
      <c r="K43" s="121">
        <v>1077</v>
      </c>
      <c r="L43" s="121">
        <v>15</v>
      </c>
      <c r="M43" s="121">
        <v>7089</v>
      </c>
      <c r="N43" s="121">
        <v>94</v>
      </c>
      <c r="O43" s="121">
        <v>16</v>
      </c>
      <c r="P43" s="121">
        <v>210</v>
      </c>
      <c r="Q43" s="1">
        <v>57.3</v>
      </c>
      <c r="R43" s="1">
        <v>12.8</v>
      </c>
      <c r="S43" s="1">
        <v>996.9</v>
      </c>
      <c r="T43" s="1">
        <v>16</v>
      </c>
      <c r="U43" s="121">
        <v>750</v>
      </c>
      <c r="V43" s="2">
        <v>35732</v>
      </c>
      <c r="W43" s="2">
        <v>34423.1</v>
      </c>
      <c r="X43" s="2">
        <v>-3.8</v>
      </c>
      <c r="Y43" s="2">
        <v>3452</v>
      </c>
      <c r="Z43" s="2">
        <v>422</v>
      </c>
      <c r="AA43" s="2">
        <v>58.2</v>
      </c>
      <c r="AB43" s="135">
        <v>51.5</v>
      </c>
      <c r="AC43" s="135">
        <v>518</v>
      </c>
      <c r="AD43" s="135">
        <v>14</v>
      </c>
      <c r="AE43" s="120">
        <v>178.36</v>
      </c>
      <c r="AF43" s="120">
        <v>41</v>
      </c>
      <c r="AG43" s="1">
        <v>4</v>
      </c>
      <c r="AH43" s="144">
        <v>39</v>
      </c>
      <c r="AI43" s="144">
        <v>70.599999999999994</v>
      </c>
      <c r="AJ43" s="119">
        <v>16.03</v>
      </c>
      <c r="AK43" s="119">
        <v>35.22</v>
      </c>
      <c r="AL43" s="119">
        <v>17.02</v>
      </c>
    </row>
    <row r="44" spans="1:38">
      <c r="A44" s="120" t="s">
        <v>158</v>
      </c>
      <c r="B44" s="130">
        <v>-13.7</v>
      </c>
      <c r="C44" s="1">
        <v>2412</v>
      </c>
      <c r="D44" s="121">
        <v>48</v>
      </c>
      <c r="E44" s="1">
        <v>16.3</v>
      </c>
      <c r="F44" s="121">
        <v>13.8</v>
      </c>
      <c r="G44" s="145">
        <v>-31.1</v>
      </c>
      <c r="H44" s="1">
        <v>24</v>
      </c>
      <c r="I44" s="1">
        <v>5.5</v>
      </c>
      <c r="J44" s="121">
        <v>-208</v>
      </c>
      <c r="K44" s="121">
        <v>652</v>
      </c>
      <c r="L44" s="121">
        <v>0</v>
      </c>
      <c r="M44" s="121">
        <v>6352</v>
      </c>
      <c r="N44" s="121">
        <v>164</v>
      </c>
      <c r="O44" s="121">
        <v>9</v>
      </c>
      <c r="P44" s="121">
        <v>287</v>
      </c>
      <c r="Q44" s="1">
        <v>67.900000000000006</v>
      </c>
      <c r="R44" s="1">
        <v>8</v>
      </c>
      <c r="S44" s="1">
        <v>1081.5</v>
      </c>
      <c r="T44" s="1">
        <v>3277</v>
      </c>
      <c r="U44" s="121">
        <v>1539</v>
      </c>
      <c r="V44" s="2">
        <v>25304.9</v>
      </c>
      <c r="W44" s="2">
        <v>24723.8</v>
      </c>
      <c r="X44" s="2">
        <v>-2.4</v>
      </c>
      <c r="Y44" s="2">
        <v>3968</v>
      </c>
      <c r="Z44" s="2">
        <v>1161</v>
      </c>
      <c r="AA44" s="2">
        <v>94</v>
      </c>
      <c r="AB44" s="135">
        <v>3.4</v>
      </c>
      <c r="AC44" s="135">
        <v>481</v>
      </c>
      <c r="AD44" s="135">
        <v>4</v>
      </c>
      <c r="AE44" s="120">
        <v>227.76</v>
      </c>
      <c r="AF44" s="120">
        <v>24</v>
      </c>
      <c r="AG44" s="1">
        <v>0</v>
      </c>
      <c r="AH44" s="144">
        <v>39.700000000000003</v>
      </c>
      <c r="AI44" s="144">
        <v>70.400000000000006</v>
      </c>
      <c r="AJ44" s="119">
        <v>16.53</v>
      </c>
      <c r="AK44" s="119">
        <v>33.74</v>
      </c>
      <c r="AL44" s="119">
        <v>21.33</v>
      </c>
    </row>
    <row r="45" spans="1:38">
      <c r="A45" s="120" t="s">
        <v>159</v>
      </c>
      <c r="B45" s="130">
        <v>-10.4</v>
      </c>
      <c r="C45" s="1">
        <v>1923</v>
      </c>
      <c r="D45" s="121">
        <v>47</v>
      </c>
      <c r="E45" s="1">
        <v>18.899999999999999</v>
      </c>
      <c r="F45" s="121">
        <v>15.2</v>
      </c>
      <c r="G45" s="145">
        <v>-22</v>
      </c>
      <c r="H45" s="1">
        <v>37</v>
      </c>
      <c r="I45" s="1">
        <v>6.2</v>
      </c>
      <c r="J45" s="121">
        <v>-384</v>
      </c>
      <c r="K45" s="121">
        <v>1054</v>
      </c>
      <c r="L45" s="121">
        <v>49</v>
      </c>
      <c r="M45" s="121">
        <v>11560</v>
      </c>
      <c r="N45" s="121">
        <v>306</v>
      </c>
      <c r="O45" s="121">
        <v>38</v>
      </c>
      <c r="P45" s="121">
        <v>204</v>
      </c>
      <c r="Q45" s="1">
        <v>59.8</v>
      </c>
      <c r="R45" s="1">
        <v>10.6</v>
      </c>
      <c r="S45" s="1">
        <v>950</v>
      </c>
      <c r="T45" s="1">
        <v>447</v>
      </c>
      <c r="U45" s="121">
        <v>1250</v>
      </c>
      <c r="V45" s="2">
        <v>41064.5</v>
      </c>
      <c r="W45" s="2">
        <v>41035.5</v>
      </c>
      <c r="X45" s="2">
        <v>-0.1</v>
      </c>
      <c r="Y45" s="2">
        <v>14946</v>
      </c>
      <c r="Z45" s="2">
        <v>5556</v>
      </c>
      <c r="AA45" s="2">
        <v>93.8</v>
      </c>
      <c r="AB45" s="135">
        <v>6.6</v>
      </c>
      <c r="AC45" s="135">
        <v>462</v>
      </c>
      <c r="AD45" s="135">
        <v>9</v>
      </c>
      <c r="AE45" s="120">
        <v>774.79</v>
      </c>
      <c r="AF45" s="120">
        <v>37</v>
      </c>
      <c r="AG45" s="1">
        <v>3</v>
      </c>
      <c r="AH45" s="144">
        <v>37.4</v>
      </c>
      <c r="AI45" s="144">
        <v>66.7</v>
      </c>
      <c r="AJ45" s="119">
        <v>18.32</v>
      </c>
      <c r="AK45" s="119">
        <v>31.55</v>
      </c>
      <c r="AL45" s="119">
        <v>15.19</v>
      </c>
    </row>
    <row r="46" spans="1:38">
      <c r="A46" s="120" t="s">
        <v>160</v>
      </c>
      <c r="B46" s="130">
        <v>-2.9</v>
      </c>
      <c r="C46" s="1">
        <v>1872</v>
      </c>
      <c r="D46" s="121">
        <v>44</v>
      </c>
      <c r="E46" s="1">
        <v>102.7</v>
      </c>
      <c r="F46" s="121">
        <v>47.9</v>
      </c>
      <c r="G46" s="145">
        <v>-2</v>
      </c>
      <c r="H46" s="1">
        <v>138</v>
      </c>
      <c r="I46" s="1">
        <v>6.5</v>
      </c>
      <c r="J46" s="121">
        <v>-495</v>
      </c>
      <c r="K46" s="121">
        <v>649</v>
      </c>
      <c r="L46" s="121">
        <v>120</v>
      </c>
      <c r="M46" s="121">
        <v>70396</v>
      </c>
      <c r="N46" s="121">
        <v>324</v>
      </c>
      <c r="O46" s="121">
        <v>88</v>
      </c>
      <c r="P46" s="121">
        <v>305</v>
      </c>
      <c r="Q46" s="1">
        <v>77.3</v>
      </c>
      <c r="R46" s="1">
        <v>6</v>
      </c>
      <c r="S46" s="1">
        <v>1106.5999999999999</v>
      </c>
      <c r="T46" s="1">
        <v>1420</v>
      </c>
      <c r="U46" s="121">
        <v>2778</v>
      </c>
      <c r="V46" s="2">
        <v>135304.6</v>
      </c>
      <c r="W46" s="2">
        <v>132465.9</v>
      </c>
      <c r="X46" s="2">
        <v>-2.1</v>
      </c>
      <c r="Y46" s="2">
        <v>65802</v>
      </c>
      <c r="Z46" s="2">
        <v>46615</v>
      </c>
      <c r="AA46" s="2">
        <v>0</v>
      </c>
      <c r="AB46" s="135">
        <v>61.6</v>
      </c>
      <c r="AC46" s="135">
        <v>409</v>
      </c>
      <c r="AD46" s="135">
        <v>129</v>
      </c>
      <c r="AE46" s="120">
        <v>970.73</v>
      </c>
      <c r="AF46" s="120">
        <v>138</v>
      </c>
      <c r="AG46" s="1">
        <v>1</v>
      </c>
      <c r="AH46" s="144">
        <v>31.1</v>
      </c>
      <c r="AI46" s="144">
        <v>59.6</v>
      </c>
      <c r="AJ46" s="119">
        <v>22.4</v>
      </c>
      <c r="AK46" s="119">
        <v>30.62</v>
      </c>
      <c r="AL46" s="119">
        <v>12.84</v>
      </c>
    </row>
    <row r="47" spans="1:38">
      <c r="A47" s="120" t="s">
        <v>161</v>
      </c>
      <c r="B47" s="130">
        <v>-0.8</v>
      </c>
      <c r="C47" s="1">
        <v>1552</v>
      </c>
      <c r="D47" s="121">
        <v>46</v>
      </c>
      <c r="E47" s="1"/>
      <c r="F47" s="121">
        <v>7</v>
      </c>
      <c r="G47" s="145">
        <v>-16.899999999999999</v>
      </c>
      <c r="H47" s="1">
        <v>53</v>
      </c>
      <c r="I47" s="1">
        <v>6</v>
      </c>
      <c r="J47" s="121">
        <v>109</v>
      </c>
      <c r="K47" s="121">
        <v>1148</v>
      </c>
      <c r="L47" s="121">
        <v>4</v>
      </c>
      <c r="M47" s="121">
        <v>21594</v>
      </c>
      <c r="N47" s="121">
        <v>153</v>
      </c>
      <c r="O47" s="121">
        <v>14</v>
      </c>
      <c r="P47" s="121">
        <v>306</v>
      </c>
      <c r="Q47" s="1">
        <v>68</v>
      </c>
      <c r="R47" s="1">
        <v>9.4</v>
      </c>
      <c r="S47" s="1">
        <v>979.7</v>
      </c>
      <c r="T47" s="1">
        <v>646</v>
      </c>
      <c r="U47" s="121">
        <v>1797</v>
      </c>
      <c r="V47" s="2">
        <v>45181.5</v>
      </c>
      <c r="W47" s="2">
        <v>44365.1</v>
      </c>
      <c r="X47" s="2">
        <v>-1.8</v>
      </c>
      <c r="Y47" s="2">
        <v>10849</v>
      </c>
      <c r="Z47" s="2">
        <v>3651</v>
      </c>
      <c r="AA47" s="2">
        <v>99.1</v>
      </c>
      <c r="AB47" s="135">
        <v>5.8</v>
      </c>
      <c r="AC47" s="135">
        <v>483</v>
      </c>
      <c r="AD47" s="135">
        <v>16</v>
      </c>
      <c r="AE47" s="120">
        <v>396.01</v>
      </c>
      <c r="AF47" s="120">
        <v>53</v>
      </c>
      <c r="AG47" s="1">
        <v>7</v>
      </c>
      <c r="AH47" s="144">
        <v>40.1</v>
      </c>
      <c r="AI47" s="144">
        <v>79.7</v>
      </c>
      <c r="AJ47" s="119">
        <v>14.1</v>
      </c>
      <c r="AK47" s="119">
        <v>40.21</v>
      </c>
      <c r="AL47" s="119">
        <v>18.559999999999999</v>
      </c>
    </row>
    <row r="48" spans="1:38">
      <c r="A48" s="120" t="s">
        <v>162</v>
      </c>
      <c r="B48" s="130">
        <v>-11.8</v>
      </c>
      <c r="C48" s="1">
        <v>1767</v>
      </c>
      <c r="D48" s="121">
        <v>47</v>
      </c>
      <c r="E48" s="1">
        <v>42.4</v>
      </c>
      <c r="F48" s="121">
        <v>21.1</v>
      </c>
      <c r="G48" s="145">
        <v>-21.2</v>
      </c>
      <c r="H48" s="1">
        <v>17</v>
      </c>
      <c r="I48" s="1">
        <v>7</v>
      </c>
      <c r="J48" s="121">
        <v>-301</v>
      </c>
      <c r="K48" s="121">
        <v>805</v>
      </c>
      <c r="L48" s="121">
        <v>12</v>
      </c>
      <c r="M48" s="121">
        <v>6110</v>
      </c>
      <c r="N48" s="121">
        <v>86</v>
      </c>
      <c r="O48" s="121">
        <v>18</v>
      </c>
      <c r="P48" s="121">
        <v>171</v>
      </c>
      <c r="Q48" s="1">
        <v>62.9</v>
      </c>
      <c r="R48" s="1">
        <v>12</v>
      </c>
      <c r="S48" s="1">
        <v>997.9</v>
      </c>
      <c r="T48" s="1">
        <v>53</v>
      </c>
      <c r="U48" s="121">
        <v>1172</v>
      </c>
      <c r="V48" s="2">
        <v>31443.4</v>
      </c>
      <c r="W48" s="2">
        <v>30500.5</v>
      </c>
      <c r="X48" s="2">
        <v>-3.1</v>
      </c>
      <c r="Y48" s="2">
        <v>3592</v>
      </c>
      <c r="Z48" s="2">
        <v>372</v>
      </c>
      <c r="AA48" s="2">
        <v>49.1</v>
      </c>
      <c r="AB48" s="135">
        <v>23.4</v>
      </c>
      <c r="AC48" s="135">
        <v>542</v>
      </c>
      <c r="AD48" s="135">
        <v>24</v>
      </c>
      <c r="AE48" s="120">
        <v>312.83999999999997</v>
      </c>
      <c r="AF48" s="120">
        <v>17</v>
      </c>
      <c r="AG48" s="1">
        <v>0</v>
      </c>
      <c r="AH48" s="144">
        <v>40.799999999999997</v>
      </c>
      <c r="AI48" s="144">
        <v>72.400000000000006</v>
      </c>
      <c r="AJ48" s="119">
        <v>16.95</v>
      </c>
      <c r="AK48" s="119">
        <v>32.81</v>
      </c>
      <c r="AL48" s="119">
        <v>20.32</v>
      </c>
    </row>
    <row r="49" spans="1:38">
      <c r="A49" s="120" t="s">
        <v>163</v>
      </c>
      <c r="B49" s="130">
        <v>-16.399999999999999</v>
      </c>
      <c r="C49" s="1">
        <v>1445</v>
      </c>
      <c r="D49" s="121">
        <v>45</v>
      </c>
      <c r="E49" s="1"/>
      <c r="F49" s="121">
        <v>7.7</v>
      </c>
      <c r="G49" s="145">
        <v>-26.2</v>
      </c>
      <c r="H49" s="1">
        <v>7</v>
      </c>
      <c r="I49" s="1">
        <v>8.1</v>
      </c>
      <c r="J49" s="121">
        <v>-177</v>
      </c>
      <c r="K49" s="121">
        <v>158</v>
      </c>
      <c r="L49" s="121">
        <v>12</v>
      </c>
      <c r="M49" s="121">
        <v>1350</v>
      </c>
      <c r="N49" s="121">
        <v>62</v>
      </c>
      <c r="O49" s="121">
        <v>1</v>
      </c>
      <c r="P49" s="121">
        <v>256</v>
      </c>
      <c r="Q49" s="1">
        <v>78.099999999999994</v>
      </c>
      <c r="R49" s="1">
        <v>8.1</v>
      </c>
      <c r="S49" s="1">
        <v>1024.4000000000001</v>
      </c>
      <c r="T49" s="1">
        <v>1758</v>
      </c>
      <c r="U49" s="121">
        <v>917</v>
      </c>
      <c r="V49" s="2">
        <v>12343.7</v>
      </c>
      <c r="W49" s="2">
        <v>12203.4</v>
      </c>
      <c r="X49" s="2">
        <v>-1.1000000000000001</v>
      </c>
      <c r="Y49" s="2">
        <v>2300</v>
      </c>
      <c r="Z49" s="2">
        <v>258</v>
      </c>
      <c r="AA49" s="2">
        <v>24.8</v>
      </c>
      <c r="AB49" s="135">
        <v>3.4</v>
      </c>
      <c r="AC49" s="135">
        <v>547</v>
      </c>
      <c r="AD49" s="135"/>
      <c r="AE49" s="120">
        <v>15.89</v>
      </c>
      <c r="AF49" s="120">
        <v>7</v>
      </c>
      <c r="AG49" s="1">
        <v>0</v>
      </c>
      <c r="AH49" s="144">
        <v>41.8</v>
      </c>
      <c r="AI49" s="144">
        <v>72.2</v>
      </c>
      <c r="AJ49" s="119">
        <v>13.3</v>
      </c>
      <c r="AK49" s="119">
        <v>35.200000000000003</v>
      </c>
      <c r="AL49" s="119">
        <v>26.06</v>
      </c>
    </row>
    <row r="50" spans="1:38">
      <c r="A50" s="120" t="s">
        <v>164</v>
      </c>
      <c r="B50" s="130">
        <v>-11.9</v>
      </c>
      <c r="C50" s="1">
        <v>1334</v>
      </c>
      <c r="D50" s="121">
        <v>44</v>
      </c>
      <c r="E50" s="1">
        <v>22.3</v>
      </c>
      <c r="F50" s="121">
        <v>13</v>
      </c>
      <c r="G50" s="145">
        <v>-21.9</v>
      </c>
      <c r="H50" s="1">
        <v>27</v>
      </c>
      <c r="I50" s="1">
        <v>7.2</v>
      </c>
      <c r="J50" s="121">
        <v>-391</v>
      </c>
      <c r="K50" s="121">
        <v>647</v>
      </c>
      <c r="L50" s="121">
        <v>12</v>
      </c>
      <c r="M50" s="121">
        <v>7741</v>
      </c>
      <c r="N50" s="121">
        <v>102</v>
      </c>
      <c r="O50" s="121">
        <v>11</v>
      </c>
      <c r="P50" s="121">
        <v>167</v>
      </c>
      <c r="Q50" s="1">
        <v>75.3</v>
      </c>
      <c r="R50" s="1">
        <v>7</v>
      </c>
      <c r="S50" s="1">
        <v>975</v>
      </c>
      <c r="T50" s="1">
        <v>18</v>
      </c>
      <c r="U50" s="121">
        <v>935</v>
      </c>
      <c r="V50" s="2">
        <v>27794.5</v>
      </c>
      <c r="W50" s="2">
        <v>28266.2</v>
      </c>
      <c r="X50" s="2">
        <v>1.7</v>
      </c>
      <c r="Y50" s="2">
        <v>2402</v>
      </c>
      <c r="Z50" s="2">
        <v>0</v>
      </c>
      <c r="AA50" s="2">
        <v>46.8</v>
      </c>
      <c r="AB50" s="135">
        <v>11.9</v>
      </c>
      <c r="AC50" s="135">
        <v>582</v>
      </c>
      <c r="AD50" s="135">
        <v>3</v>
      </c>
      <c r="AE50" s="120">
        <v>185.16</v>
      </c>
      <c r="AF50" s="120">
        <v>27</v>
      </c>
      <c r="AG50" s="1">
        <v>1</v>
      </c>
      <c r="AH50" s="144">
        <v>33.799999999999997</v>
      </c>
      <c r="AI50" s="144">
        <v>75.099999999999994</v>
      </c>
      <c r="AJ50" s="119">
        <v>18.59</v>
      </c>
      <c r="AK50" s="119">
        <v>34.54</v>
      </c>
      <c r="AL50" s="119">
        <v>16.79</v>
      </c>
    </row>
    <row r="51" spans="1:38">
      <c r="A51" s="120" t="s">
        <v>165</v>
      </c>
      <c r="B51" s="130">
        <v>-8.6</v>
      </c>
      <c r="C51" s="1">
        <v>1514</v>
      </c>
      <c r="D51" s="121">
        <v>46</v>
      </c>
      <c r="E51" s="1">
        <v>40.200000000000003</v>
      </c>
      <c r="F51" s="121">
        <v>23.1</v>
      </c>
      <c r="G51" s="145">
        <v>-14.9</v>
      </c>
      <c r="H51" s="1">
        <v>49</v>
      </c>
      <c r="I51" s="1">
        <v>7.5</v>
      </c>
      <c r="J51" s="121">
        <v>-221</v>
      </c>
      <c r="K51" s="121">
        <v>1070</v>
      </c>
      <c r="L51" s="121">
        <v>20</v>
      </c>
      <c r="M51" s="121">
        <v>8354</v>
      </c>
      <c r="N51" s="121">
        <v>216</v>
      </c>
      <c r="O51" s="121">
        <v>29</v>
      </c>
      <c r="P51" s="121">
        <v>402</v>
      </c>
      <c r="Q51" s="1">
        <v>68.099999999999994</v>
      </c>
      <c r="R51" s="1">
        <v>8.4</v>
      </c>
      <c r="S51" s="1">
        <v>1028.5999999999999</v>
      </c>
      <c r="T51" s="1">
        <v>902</v>
      </c>
      <c r="U51" s="121">
        <v>1604</v>
      </c>
      <c r="V51" s="2">
        <v>44961.5</v>
      </c>
      <c r="W51" s="2">
        <v>43713.1</v>
      </c>
      <c r="X51" s="2">
        <v>-2.9</v>
      </c>
      <c r="Y51" s="2">
        <v>12248</v>
      </c>
      <c r="Z51" s="2">
        <v>2458</v>
      </c>
      <c r="AA51" s="2">
        <v>37.5</v>
      </c>
      <c r="AB51" s="135">
        <v>27.9</v>
      </c>
      <c r="AC51" s="135">
        <v>524</v>
      </c>
      <c r="AD51" s="135">
        <v>17</v>
      </c>
      <c r="AE51" s="120">
        <v>334.07</v>
      </c>
      <c r="AF51" s="120">
        <v>49</v>
      </c>
      <c r="AG51" s="1">
        <v>0</v>
      </c>
      <c r="AH51" s="144">
        <v>36</v>
      </c>
      <c r="AI51" s="144">
        <v>72.2</v>
      </c>
      <c r="AJ51" s="119">
        <v>19.5</v>
      </c>
      <c r="AK51" s="119">
        <v>29.55</v>
      </c>
      <c r="AL51" s="119">
        <v>13.49</v>
      </c>
    </row>
    <row r="52" spans="1:38">
      <c r="A52" s="120" t="s">
        <v>166</v>
      </c>
      <c r="B52" s="130">
        <v>-7.9</v>
      </c>
      <c r="C52" s="1">
        <v>1697</v>
      </c>
      <c r="D52" s="121">
        <v>44</v>
      </c>
      <c r="E52" s="1">
        <v>29.1</v>
      </c>
      <c r="F52" s="121">
        <v>20.100000000000001</v>
      </c>
      <c r="G52" s="145">
        <v>-12.7</v>
      </c>
      <c r="H52" s="1">
        <v>38</v>
      </c>
      <c r="I52" s="1">
        <v>7.3</v>
      </c>
      <c r="J52" s="121">
        <v>-402</v>
      </c>
      <c r="K52" s="121">
        <v>1295</v>
      </c>
      <c r="L52" s="121">
        <v>12</v>
      </c>
      <c r="M52" s="121">
        <v>760</v>
      </c>
      <c r="N52" s="121">
        <v>135</v>
      </c>
      <c r="O52" s="121">
        <v>43</v>
      </c>
      <c r="P52" s="121">
        <v>140</v>
      </c>
      <c r="Q52" s="1">
        <v>79.3</v>
      </c>
      <c r="R52" s="1">
        <v>10.4</v>
      </c>
      <c r="S52" s="1">
        <v>1178.2</v>
      </c>
      <c r="T52" s="1">
        <v>9754</v>
      </c>
      <c r="U52" s="121">
        <v>2803</v>
      </c>
      <c r="V52" s="2">
        <v>61415.6</v>
      </c>
      <c r="W52" s="2">
        <v>59716.1</v>
      </c>
      <c r="X52" s="2">
        <v>-2.8</v>
      </c>
      <c r="Y52" s="2">
        <v>11223</v>
      </c>
      <c r="Z52" s="2">
        <v>3279</v>
      </c>
      <c r="AA52" s="2">
        <v>32.9</v>
      </c>
      <c r="AB52" s="135">
        <v>33</v>
      </c>
      <c r="AC52" s="135">
        <v>490</v>
      </c>
      <c r="AD52" s="135">
        <v>28</v>
      </c>
      <c r="AE52" s="120">
        <v>21679.07</v>
      </c>
      <c r="AF52" s="120">
        <v>38</v>
      </c>
      <c r="AG52" s="1">
        <v>1</v>
      </c>
      <c r="AH52" s="144">
        <v>34.799999999999997</v>
      </c>
      <c r="AI52" s="144">
        <v>67.2</v>
      </c>
      <c r="AJ52" s="119">
        <v>20.97</v>
      </c>
      <c r="AK52" s="119">
        <v>21.9</v>
      </c>
      <c r="AL52" s="119">
        <v>13.75</v>
      </c>
    </row>
    <row r="53" spans="1:38">
      <c r="A53" s="120" t="s">
        <v>115</v>
      </c>
      <c r="B53" s="130">
        <v>-8.5</v>
      </c>
      <c r="C53" s="1">
        <v>1728</v>
      </c>
      <c r="D53" s="121">
        <v>45</v>
      </c>
      <c r="E53" s="1">
        <v>29.7</v>
      </c>
      <c r="F53" s="121">
        <v>19.3</v>
      </c>
      <c r="G53" s="145">
        <v>-13.9</v>
      </c>
      <c r="H53" s="1">
        <v>79</v>
      </c>
      <c r="I53" s="1">
        <v>6.9</v>
      </c>
      <c r="J53" s="121">
        <v>-253</v>
      </c>
      <c r="K53" s="121">
        <v>1661</v>
      </c>
      <c r="L53" s="121">
        <v>54</v>
      </c>
      <c r="M53" s="121">
        <v>7653</v>
      </c>
      <c r="N53" s="121">
        <v>182</v>
      </c>
      <c r="O53" s="121">
        <v>10</v>
      </c>
      <c r="P53" s="121">
        <v>178</v>
      </c>
      <c r="Q53" s="1">
        <v>70.599999999999994</v>
      </c>
      <c r="R53" s="1">
        <v>7.2</v>
      </c>
      <c r="S53" s="1">
        <v>1105.0999999999999</v>
      </c>
      <c r="T53" s="1">
        <v>425</v>
      </c>
      <c r="U53" s="121">
        <v>1434</v>
      </c>
      <c r="V53" s="2">
        <v>42489.7</v>
      </c>
      <c r="W53" s="2">
        <v>41325.1</v>
      </c>
      <c r="X53" s="2">
        <v>-2.8</v>
      </c>
      <c r="Y53" s="2">
        <v>17305</v>
      </c>
      <c r="Z53" s="2">
        <v>1292</v>
      </c>
      <c r="AA53" s="2">
        <v>47.7</v>
      </c>
      <c r="AB53" s="135">
        <v>28.4</v>
      </c>
      <c r="AC53" s="135">
        <v>517</v>
      </c>
      <c r="AD53" s="135">
        <v>14</v>
      </c>
      <c r="AE53" s="120">
        <v>706.57</v>
      </c>
      <c r="AF53" s="120">
        <v>79</v>
      </c>
      <c r="AG53" s="1">
        <v>4</v>
      </c>
      <c r="AH53" s="144">
        <v>35.5</v>
      </c>
      <c r="AI53" s="144">
        <v>76.5</v>
      </c>
      <c r="AJ53" s="119">
        <v>19.75</v>
      </c>
      <c r="AK53" s="119">
        <v>32.72</v>
      </c>
      <c r="AL53" s="119">
        <v>14.12</v>
      </c>
    </row>
    <row r="54" spans="1:38">
      <c r="A54" s="120" t="s">
        <v>167</v>
      </c>
      <c r="B54" s="130">
        <v>-10.3</v>
      </c>
      <c r="C54" s="1">
        <v>1281</v>
      </c>
      <c r="D54" s="121">
        <v>45</v>
      </c>
      <c r="E54" s="1"/>
      <c r="F54" s="121">
        <v>8</v>
      </c>
      <c r="G54" s="145">
        <v>-17.399999999999999</v>
      </c>
      <c r="H54" s="1">
        <v>3</v>
      </c>
      <c r="I54" s="1">
        <v>8.5</v>
      </c>
      <c r="J54" s="121">
        <v>-107</v>
      </c>
      <c r="K54" s="121">
        <v>282</v>
      </c>
      <c r="L54" s="121">
        <v>3</v>
      </c>
      <c r="M54" s="121">
        <v>3784</v>
      </c>
      <c r="N54" s="121">
        <v>61</v>
      </c>
      <c r="O54" s="121">
        <v>1</v>
      </c>
      <c r="P54" s="121">
        <v>204</v>
      </c>
      <c r="Q54" s="1">
        <v>72.8</v>
      </c>
      <c r="R54" s="1">
        <v>7</v>
      </c>
      <c r="S54" s="1">
        <v>1088.5999999999999</v>
      </c>
      <c r="T54" s="1">
        <v>623</v>
      </c>
      <c r="U54" s="121">
        <v>1830</v>
      </c>
      <c r="V54" s="2">
        <v>10135.200000000001</v>
      </c>
      <c r="W54" s="2">
        <v>9813.6</v>
      </c>
      <c r="X54" s="2">
        <v>-3.3</v>
      </c>
      <c r="Y54" s="2">
        <v>1220</v>
      </c>
      <c r="Z54" s="2">
        <v>226</v>
      </c>
      <c r="AA54" s="2">
        <v>11.9</v>
      </c>
      <c r="AB54" s="135">
        <v>19.8</v>
      </c>
      <c r="AC54" s="135">
        <v>531</v>
      </c>
      <c r="AD54" s="135"/>
      <c r="AE54" s="120">
        <v>253.2</v>
      </c>
      <c r="AF54" s="120">
        <v>3</v>
      </c>
      <c r="AG54" s="1">
        <v>1</v>
      </c>
      <c r="AH54" s="144">
        <v>36.1</v>
      </c>
      <c r="AI54" s="144">
        <v>77.5</v>
      </c>
      <c r="AJ54" s="119">
        <v>16.649999999999999</v>
      </c>
      <c r="AK54" s="119">
        <v>34.76</v>
      </c>
      <c r="AL54" s="119">
        <v>16.739999999999998</v>
      </c>
    </row>
    <row r="55" spans="1:38">
      <c r="A55" s="120" t="s">
        <v>168</v>
      </c>
      <c r="B55" s="130">
        <v>-10.5</v>
      </c>
      <c r="C55" s="1">
        <v>1720</v>
      </c>
      <c r="D55" s="121">
        <v>46</v>
      </c>
      <c r="E55" s="1">
        <v>32.1</v>
      </c>
      <c r="F55" s="121">
        <v>24.3</v>
      </c>
      <c r="G55" s="145">
        <v>-15.7</v>
      </c>
      <c r="H55" s="1">
        <v>50</v>
      </c>
      <c r="I55" s="1">
        <v>6.9</v>
      </c>
      <c r="J55" s="121">
        <v>-286</v>
      </c>
      <c r="K55" s="121">
        <v>886</v>
      </c>
      <c r="L55" s="121">
        <v>38</v>
      </c>
      <c r="M55" s="121">
        <v>13517</v>
      </c>
      <c r="N55" s="121">
        <v>151</v>
      </c>
      <c r="O55" s="121">
        <v>35</v>
      </c>
      <c r="P55" s="121">
        <v>376</v>
      </c>
      <c r="Q55" s="1">
        <v>67.8</v>
      </c>
      <c r="R55" s="1">
        <v>7.9</v>
      </c>
      <c r="S55" s="1">
        <v>1059.7</v>
      </c>
      <c r="T55" s="1">
        <v>232</v>
      </c>
      <c r="U55" s="121">
        <v>1775</v>
      </c>
      <c r="V55" s="2">
        <v>48198.9</v>
      </c>
      <c r="W55" s="2">
        <v>48011</v>
      </c>
      <c r="X55" s="2">
        <v>-0.4</v>
      </c>
      <c r="Y55" s="2">
        <v>10740</v>
      </c>
      <c r="Z55" s="2">
        <v>1692</v>
      </c>
      <c r="AA55" s="2">
        <v>42.3</v>
      </c>
      <c r="AB55" s="135">
        <v>7.3</v>
      </c>
      <c r="AC55" s="135">
        <v>508</v>
      </c>
      <c r="AD55" s="135">
        <v>30</v>
      </c>
      <c r="AE55" s="120">
        <v>622.75</v>
      </c>
      <c r="AF55" s="120">
        <v>50</v>
      </c>
      <c r="AG55" s="1">
        <v>1</v>
      </c>
      <c r="AH55" s="144">
        <v>36.4</v>
      </c>
      <c r="AI55" s="144">
        <v>71.3</v>
      </c>
      <c r="AJ55" s="119">
        <v>19.32</v>
      </c>
      <c r="AK55" s="119">
        <v>25.59</v>
      </c>
      <c r="AL55" s="119">
        <v>18.079999999999998</v>
      </c>
    </row>
    <row r="56" spans="1:38">
      <c r="A56" s="120" t="s">
        <v>169</v>
      </c>
      <c r="B56" s="130">
        <v>-12.7</v>
      </c>
      <c r="C56" s="1">
        <v>1886</v>
      </c>
      <c r="D56" s="121">
        <v>51</v>
      </c>
      <c r="E56" s="1">
        <v>47.9</v>
      </c>
      <c r="F56" s="121">
        <v>22</v>
      </c>
      <c r="G56" s="145">
        <v>-24.5</v>
      </c>
      <c r="H56" s="1">
        <v>20</v>
      </c>
      <c r="I56" s="1">
        <v>5.9</v>
      </c>
      <c r="J56" s="121">
        <v>-166</v>
      </c>
      <c r="K56" s="121">
        <v>761</v>
      </c>
      <c r="L56" s="121">
        <v>88</v>
      </c>
      <c r="M56" s="121">
        <v>9210</v>
      </c>
      <c r="N56" s="121">
        <v>114</v>
      </c>
      <c r="O56" s="121">
        <v>12</v>
      </c>
      <c r="P56" s="121">
        <v>219</v>
      </c>
      <c r="Q56" s="1">
        <v>63.3</v>
      </c>
      <c r="R56" s="1">
        <v>11.8</v>
      </c>
      <c r="S56" s="1">
        <v>1002.2</v>
      </c>
      <c r="T56" s="1">
        <v>547</v>
      </c>
      <c r="U56" s="121">
        <v>941</v>
      </c>
      <c r="V56" s="2">
        <v>30521.9</v>
      </c>
      <c r="W56" s="2">
        <v>30408.6</v>
      </c>
      <c r="X56" s="2">
        <v>-0.4</v>
      </c>
      <c r="Y56" s="2">
        <v>24857</v>
      </c>
      <c r="Z56" s="2">
        <v>3618</v>
      </c>
      <c r="AA56" s="2">
        <v>38</v>
      </c>
      <c r="AB56" s="135">
        <v>18.7</v>
      </c>
      <c r="AC56" s="135">
        <v>536</v>
      </c>
      <c r="AD56" s="135">
        <v>7</v>
      </c>
      <c r="AE56" s="120">
        <v>332.94</v>
      </c>
      <c r="AF56" s="120">
        <v>20</v>
      </c>
      <c r="AG56" s="1">
        <v>1</v>
      </c>
      <c r="AH56" s="144">
        <v>49.2</v>
      </c>
      <c r="AI56" s="144">
        <v>73.5</v>
      </c>
      <c r="AJ56" s="119">
        <v>17.670000000000002</v>
      </c>
      <c r="AK56" s="119">
        <v>41.51</v>
      </c>
      <c r="AL56" s="119">
        <v>18.03</v>
      </c>
    </row>
    <row r="57" spans="1:38">
      <c r="A57" s="120" t="s">
        <v>170</v>
      </c>
      <c r="B57" s="130">
        <v>-14.1</v>
      </c>
      <c r="C57" s="1">
        <v>2349</v>
      </c>
      <c r="D57" s="121">
        <v>51</v>
      </c>
      <c r="E57" s="1">
        <v>24.2</v>
      </c>
      <c r="F57" s="121">
        <v>20.2</v>
      </c>
      <c r="G57" s="145">
        <v>-22.7</v>
      </c>
      <c r="H57" s="1">
        <v>14</v>
      </c>
      <c r="I57" s="1">
        <v>5.9</v>
      </c>
      <c r="J57" s="121">
        <v>-159</v>
      </c>
      <c r="K57" s="121">
        <v>600</v>
      </c>
      <c r="L57" s="121">
        <v>29</v>
      </c>
      <c r="M57" s="121">
        <v>5470</v>
      </c>
      <c r="N57" s="121">
        <v>91</v>
      </c>
      <c r="O57" s="121">
        <v>10</v>
      </c>
      <c r="P57" s="121">
        <v>307</v>
      </c>
      <c r="Q57" s="1">
        <v>51.8</v>
      </c>
      <c r="R57" s="1">
        <v>14.1</v>
      </c>
      <c r="S57" s="1">
        <v>975.9</v>
      </c>
      <c r="T57" s="1">
        <v>289</v>
      </c>
      <c r="U57" s="121">
        <v>714</v>
      </c>
      <c r="V57" s="2">
        <v>17610</v>
      </c>
      <c r="W57" s="2">
        <v>18164.2</v>
      </c>
      <c r="X57" s="2">
        <v>3.1</v>
      </c>
      <c r="Y57" s="2">
        <v>9159</v>
      </c>
      <c r="Z57" s="2">
        <v>847</v>
      </c>
      <c r="AA57" s="2">
        <v>18.399999999999999</v>
      </c>
      <c r="AB57" s="135">
        <v>5.3</v>
      </c>
      <c r="AC57" s="135">
        <v>508</v>
      </c>
      <c r="AD57" s="135">
        <v>9</v>
      </c>
      <c r="AE57" s="120">
        <v>148.72</v>
      </c>
      <c r="AF57" s="120">
        <v>14</v>
      </c>
      <c r="AG57" s="1">
        <v>0</v>
      </c>
      <c r="AH57" s="144">
        <v>55.8</v>
      </c>
      <c r="AI57" s="144">
        <v>71.5</v>
      </c>
      <c r="AJ57" s="119">
        <v>16.21</v>
      </c>
      <c r="AK57" s="119">
        <v>42.96</v>
      </c>
      <c r="AL57" s="119">
        <v>21.97</v>
      </c>
    </row>
    <row r="58" spans="1:38">
      <c r="A58" s="120" t="s">
        <v>171</v>
      </c>
      <c r="B58" s="130">
        <v>-10.8</v>
      </c>
      <c r="C58" s="1">
        <v>1801</v>
      </c>
      <c r="D58" s="121">
        <v>49</v>
      </c>
      <c r="E58" s="1">
        <v>18.399999999999999</v>
      </c>
      <c r="F58" s="121">
        <v>17.899999999999999</v>
      </c>
      <c r="G58" s="145">
        <v>-21.2</v>
      </c>
      <c r="H58" s="1">
        <v>28</v>
      </c>
      <c r="I58" s="1">
        <v>5.3</v>
      </c>
      <c r="J58" s="121">
        <v>-105</v>
      </c>
      <c r="K58" s="121">
        <v>349</v>
      </c>
      <c r="L58" s="121">
        <v>67</v>
      </c>
      <c r="M58" s="121">
        <v>3982</v>
      </c>
      <c r="N58" s="121">
        <v>101</v>
      </c>
      <c r="O58" s="121">
        <v>4</v>
      </c>
      <c r="P58" s="121">
        <v>220</v>
      </c>
      <c r="Q58" s="1">
        <v>65.8</v>
      </c>
      <c r="R58" s="1">
        <v>12</v>
      </c>
      <c r="S58" s="1">
        <v>989.4</v>
      </c>
      <c r="T58" s="1">
        <v>103</v>
      </c>
      <c r="U58" s="121">
        <v>1064</v>
      </c>
      <c r="V58" s="2">
        <v>22036</v>
      </c>
      <c r="W58" s="2">
        <v>21672.2</v>
      </c>
      <c r="X58" s="2">
        <v>-1.7</v>
      </c>
      <c r="Y58" s="2">
        <v>34386</v>
      </c>
      <c r="Z58" s="2">
        <v>4077</v>
      </c>
      <c r="AA58" s="2">
        <v>12.2</v>
      </c>
      <c r="AB58" s="135"/>
      <c r="AC58" s="135">
        <v>550</v>
      </c>
      <c r="AD58" s="135">
        <v>17</v>
      </c>
      <c r="AE58" s="120">
        <v>213.34</v>
      </c>
      <c r="AF58" s="120">
        <v>28</v>
      </c>
      <c r="AG58" s="1">
        <v>6</v>
      </c>
      <c r="AH58" s="144">
        <v>51.5</v>
      </c>
      <c r="AI58" s="144">
        <v>75.599999999999994</v>
      </c>
      <c r="AJ58" s="119">
        <v>17.86</v>
      </c>
      <c r="AK58" s="119">
        <v>34.76</v>
      </c>
      <c r="AL58" s="119">
        <v>17.649999999999999</v>
      </c>
    </row>
    <row r="59" spans="1:38">
      <c r="A59" s="120" t="s">
        <v>172</v>
      </c>
      <c r="B59" s="130">
        <v>-8.1</v>
      </c>
      <c r="C59" s="1">
        <v>1590</v>
      </c>
      <c r="D59" s="121">
        <v>49</v>
      </c>
      <c r="E59" s="1">
        <v>70.8</v>
      </c>
      <c r="F59" s="121">
        <v>26.9</v>
      </c>
      <c r="G59" s="145">
        <v>-16</v>
      </c>
      <c r="H59" s="1">
        <v>44</v>
      </c>
      <c r="I59" s="1">
        <v>6.1</v>
      </c>
      <c r="J59" s="121">
        <v>-72</v>
      </c>
      <c r="K59" s="121">
        <v>704</v>
      </c>
      <c r="L59" s="121">
        <v>22</v>
      </c>
      <c r="M59" s="121">
        <v>25026</v>
      </c>
      <c r="N59" s="121">
        <v>150</v>
      </c>
      <c r="O59" s="121">
        <v>35</v>
      </c>
      <c r="P59" s="121">
        <v>520</v>
      </c>
      <c r="Q59" s="1">
        <v>71.099999999999994</v>
      </c>
      <c r="R59" s="1">
        <v>9.5</v>
      </c>
      <c r="S59" s="1">
        <v>1089.0999999999999</v>
      </c>
      <c r="T59" s="1">
        <v>4172</v>
      </c>
      <c r="U59" s="121">
        <v>1518</v>
      </c>
      <c r="V59" s="2">
        <v>40057.199999999997</v>
      </c>
      <c r="W59" s="2">
        <v>38863</v>
      </c>
      <c r="X59" s="2">
        <v>-3.1</v>
      </c>
      <c r="Y59" s="2">
        <v>7937</v>
      </c>
      <c r="Z59" s="2">
        <v>2115</v>
      </c>
      <c r="AA59" s="2">
        <v>19.3</v>
      </c>
      <c r="AB59" s="135">
        <v>10.1</v>
      </c>
      <c r="AC59" s="135">
        <v>559</v>
      </c>
      <c r="AD59" s="135">
        <v>9</v>
      </c>
      <c r="AE59" s="120">
        <v>599.41</v>
      </c>
      <c r="AF59" s="120">
        <v>44</v>
      </c>
      <c r="AG59" s="1">
        <v>1</v>
      </c>
      <c r="AH59" s="144">
        <v>40</v>
      </c>
      <c r="AI59" s="144">
        <v>68.7</v>
      </c>
      <c r="AJ59" s="119">
        <v>21.48</v>
      </c>
      <c r="AK59" s="119">
        <v>32.93</v>
      </c>
      <c r="AL59" s="119">
        <v>18.78</v>
      </c>
    </row>
    <row r="60" spans="1:38">
      <c r="A60" s="120" t="s">
        <v>173</v>
      </c>
      <c r="B60" s="130">
        <v>-9.9</v>
      </c>
      <c r="C60" s="1">
        <v>1854</v>
      </c>
      <c r="D60" s="121">
        <v>52</v>
      </c>
      <c r="E60" s="1">
        <v>64.099999999999994</v>
      </c>
      <c r="F60" s="121">
        <v>37.5</v>
      </c>
      <c r="G60" s="145">
        <v>-4.0999999999999996</v>
      </c>
      <c r="H60" s="1">
        <v>9</v>
      </c>
      <c r="I60" s="1">
        <v>9.1</v>
      </c>
      <c r="J60" s="121">
        <v>4</v>
      </c>
      <c r="K60" s="121">
        <v>466</v>
      </c>
      <c r="L60" s="121">
        <v>0</v>
      </c>
      <c r="M60" s="121">
        <v>3833</v>
      </c>
      <c r="N60" s="121">
        <v>96</v>
      </c>
      <c r="O60" s="121">
        <v>4</v>
      </c>
      <c r="P60" s="121">
        <v>235</v>
      </c>
      <c r="Q60" s="1">
        <v>66.900000000000006</v>
      </c>
      <c r="R60" s="1">
        <v>11.8</v>
      </c>
      <c r="S60" s="1">
        <v>1205.8</v>
      </c>
      <c r="T60" s="1">
        <v>235</v>
      </c>
      <c r="U60" s="121">
        <v>2071</v>
      </c>
      <c r="V60" s="2">
        <v>27939.599999999999</v>
      </c>
      <c r="W60" s="2">
        <v>30304.6</v>
      </c>
      <c r="X60" s="2">
        <v>7.8</v>
      </c>
      <c r="Y60" s="2">
        <v>3873</v>
      </c>
      <c r="Z60" s="2">
        <v>755</v>
      </c>
      <c r="AA60" s="2">
        <v>0</v>
      </c>
      <c r="AB60" s="135">
        <v>14</v>
      </c>
      <c r="AC60" s="135">
        <v>405</v>
      </c>
      <c r="AD60" s="135">
        <v>147</v>
      </c>
      <c r="AE60" s="120">
        <v>595.82000000000005</v>
      </c>
      <c r="AF60" s="120">
        <v>9</v>
      </c>
      <c r="AG60" s="1">
        <v>0</v>
      </c>
      <c r="AH60" s="144">
        <v>35</v>
      </c>
      <c r="AI60" s="144">
        <v>51.8</v>
      </c>
      <c r="AJ60" s="119">
        <v>19.399999999999999</v>
      </c>
      <c r="AK60" s="119">
        <v>26.8</v>
      </c>
      <c r="AL60" s="119">
        <v>18.93</v>
      </c>
    </row>
    <row r="61" spans="1:38">
      <c r="A61" s="120" t="s">
        <v>174</v>
      </c>
      <c r="B61" s="130">
        <v>-12.4</v>
      </c>
      <c r="C61" s="1">
        <v>2291</v>
      </c>
      <c r="D61" s="121">
        <v>50</v>
      </c>
      <c r="E61" s="1">
        <v>23.6</v>
      </c>
      <c r="F61" s="121">
        <v>19.2</v>
      </c>
      <c r="G61" s="145">
        <v>-16.8</v>
      </c>
      <c r="H61" s="1">
        <v>11</v>
      </c>
      <c r="I61" s="1">
        <v>6</v>
      </c>
      <c r="J61" s="121">
        <v>-131</v>
      </c>
      <c r="K61" s="121">
        <v>565</v>
      </c>
      <c r="L61" s="121">
        <v>16</v>
      </c>
      <c r="M61" s="121">
        <v>1805</v>
      </c>
      <c r="N61" s="121">
        <v>105</v>
      </c>
      <c r="O61" s="121">
        <v>6</v>
      </c>
      <c r="P61" s="121">
        <v>291</v>
      </c>
      <c r="Q61" s="1">
        <v>69.3</v>
      </c>
      <c r="R61" s="1">
        <v>14.4</v>
      </c>
      <c r="S61" s="1">
        <v>924.9</v>
      </c>
      <c r="T61" s="1">
        <v>80</v>
      </c>
      <c r="U61" s="121">
        <v>580</v>
      </c>
      <c r="V61" s="2">
        <v>20501.5</v>
      </c>
      <c r="W61" s="2">
        <v>19951.099999999999</v>
      </c>
      <c r="X61" s="2">
        <v>-2.8</v>
      </c>
      <c r="Y61" s="2">
        <v>9098</v>
      </c>
      <c r="Z61" s="2">
        <v>1948</v>
      </c>
      <c r="AA61" s="2">
        <v>11.5</v>
      </c>
      <c r="AB61" s="135">
        <v>0.9</v>
      </c>
      <c r="AC61" s="135">
        <v>524</v>
      </c>
      <c r="AD61" s="135">
        <v>27</v>
      </c>
      <c r="AE61" s="120">
        <v>141.38999999999999</v>
      </c>
      <c r="AF61" s="120">
        <v>11</v>
      </c>
      <c r="AG61" s="1">
        <v>0</v>
      </c>
      <c r="AH61" s="144">
        <v>46.9</v>
      </c>
      <c r="AI61" s="144">
        <v>68.599999999999994</v>
      </c>
      <c r="AJ61" s="119">
        <v>17.13</v>
      </c>
      <c r="AK61" s="119">
        <v>35.93</v>
      </c>
      <c r="AL61" s="119">
        <v>21.41</v>
      </c>
    </row>
    <row r="62" spans="1:38">
      <c r="B62" s="12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46DA2-0F0B-4A8C-806C-0876C1D28E16}">
  <sheetPr>
    <tabColor theme="0" tint="-0.499984740745262"/>
  </sheetPr>
  <dimension ref="A1:AT61"/>
  <sheetViews>
    <sheetView workbookViewId="0">
      <selection activeCell="A13" sqref="A13"/>
    </sheetView>
  </sheetViews>
  <sheetFormatPr defaultRowHeight="15"/>
  <cols>
    <col min="4" max="8" width="9.140625" style="120"/>
  </cols>
  <sheetData>
    <row r="1" spans="1:46" ht="90">
      <c r="A1" s="120" t="s">
        <v>105</v>
      </c>
      <c r="B1" s="120" t="s">
        <v>240</v>
      </c>
      <c r="C1" s="120" t="s">
        <v>239</v>
      </c>
      <c r="E1" s="120" t="s">
        <v>241</v>
      </c>
      <c r="F1" s="120" t="s">
        <v>243</v>
      </c>
      <c r="G1" s="120" t="s">
        <v>244</v>
      </c>
      <c r="I1" s="90" t="s">
        <v>112</v>
      </c>
      <c r="J1" s="92" t="s">
        <v>306</v>
      </c>
      <c r="K1" s="120" t="s">
        <v>175</v>
      </c>
      <c r="L1" s="120" t="s">
        <v>195</v>
      </c>
      <c r="M1" s="120" t="s">
        <v>176</v>
      </c>
      <c r="N1" s="120" t="s">
        <v>44</v>
      </c>
      <c r="O1" s="93" t="s">
        <v>288</v>
      </c>
      <c r="P1" s="120" t="s">
        <v>207</v>
      </c>
      <c r="Q1" s="16" t="s">
        <v>289</v>
      </c>
      <c r="R1" s="35" t="s">
        <v>290</v>
      </c>
      <c r="S1" s="35" t="s">
        <v>291</v>
      </c>
      <c r="T1" s="35" t="s">
        <v>292</v>
      </c>
      <c r="U1" s="35" t="s">
        <v>293</v>
      </c>
      <c r="V1" s="35" t="s">
        <v>294</v>
      </c>
      <c r="W1" s="35" t="s">
        <v>295</v>
      </c>
      <c r="X1" s="35" t="s">
        <v>296</v>
      </c>
      <c r="Y1" s="120" t="s">
        <v>59</v>
      </c>
      <c r="Z1" s="120" t="s">
        <v>95</v>
      </c>
      <c r="AA1" s="120" t="s">
        <v>119</v>
      </c>
      <c r="AB1" s="120" t="s">
        <v>97</v>
      </c>
      <c r="AC1" s="120" t="s">
        <v>177</v>
      </c>
      <c r="AD1" s="120" t="s">
        <v>297</v>
      </c>
      <c r="AE1" s="120" t="s">
        <v>298</v>
      </c>
      <c r="AF1" s="120" t="s">
        <v>299</v>
      </c>
      <c r="AG1" s="120" t="s">
        <v>300</v>
      </c>
      <c r="AH1" s="120" t="s">
        <v>301</v>
      </c>
      <c r="AI1" s="120" t="s">
        <v>302</v>
      </c>
      <c r="AJ1" s="120" t="s">
        <v>203</v>
      </c>
      <c r="AK1" s="120" t="s">
        <v>204</v>
      </c>
      <c r="AL1" s="120" t="s">
        <v>205</v>
      </c>
      <c r="AM1" s="120" t="s">
        <v>206</v>
      </c>
      <c r="AN1" s="120" t="s">
        <v>303</v>
      </c>
      <c r="AO1" s="120" t="s">
        <v>208</v>
      </c>
      <c r="AP1" s="120" t="s">
        <v>304</v>
      </c>
      <c r="AQ1" s="120" t="s">
        <v>305</v>
      </c>
      <c r="AR1" s="120" t="s">
        <v>183</v>
      </c>
      <c r="AS1" s="120" t="s">
        <v>193</v>
      </c>
      <c r="AT1" s="120" t="s">
        <v>194</v>
      </c>
    </row>
    <row r="2" spans="1:46">
      <c r="A2" s="120">
        <v>1</v>
      </c>
      <c r="B2" s="120">
        <f>INDEX('V5 rank data'!B$2:AL$61,$A2,'V5 data'!$AV$23)</f>
        <v>1587</v>
      </c>
      <c r="C2" s="120">
        <f>INDEX($J$2:$AT$61,$A2,'V5 data'!$AV$23)</f>
        <v>44</v>
      </c>
      <c r="E2" s="120">
        <v>1</v>
      </c>
      <c r="F2" s="120" t="str">
        <f>_xlfn.IFNA(INDEX($I$2:$I$61,MATCH($E2,$C$2:$C$61,0)),"Kelios savivaldybės")</f>
        <v>Kalvarija</v>
      </c>
      <c r="G2" s="120">
        <f>_xlfn.IFNA(INDEX($B$2:$B$61,MATCH($E2,$C$2:$C$61,0)),"")</f>
        <v>3160</v>
      </c>
      <c r="I2" s="120" t="s">
        <v>120</v>
      </c>
      <c r="J2" s="146">
        <f>RANK('V5 rank data'!B2,'V5 rank data'!B$2:B$61,0)</f>
        <v>7</v>
      </c>
      <c r="K2" s="146">
        <f>RANK('V5 rank data'!C2,'V5 rank data'!C$2:C$61,0)</f>
        <v>44</v>
      </c>
      <c r="L2" s="146">
        <f>RANK('V5 rank data'!D2,'V5 rank data'!D$2:D$61,0)</f>
        <v>43</v>
      </c>
      <c r="M2" s="146">
        <f>RANK('V5 rank data'!E2,'V5 rank data'!E$2:E$61,0)</f>
        <v>3</v>
      </c>
      <c r="N2" s="146">
        <f>RANK('V5 rank data'!F2,'V5 rank data'!F$2:F$61,0)</f>
        <v>16</v>
      </c>
      <c r="O2" s="146">
        <f>RANK('V5 rank data'!G2,'V5 rank data'!G$2:G$61,0)</f>
        <v>9</v>
      </c>
      <c r="P2" s="146">
        <f>RANK('V5 rank data'!H2,'V5 rank data'!H$2:H$61,0)</f>
        <v>44</v>
      </c>
      <c r="Q2" s="146">
        <f>RANK('V5 rank data'!I2,'V5 rank data'!I$2:I$61,0)</f>
        <v>26</v>
      </c>
      <c r="R2" s="146">
        <f>RANK('V5 rank data'!J2,'V5 rank data'!J$2:J$61,0)</f>
        <v>20</v>
      </c>
      <c r="S2" s="146">
        <f>RANK('V5 rank data'!K2,'V5 rank data'!K$2:K$61,0)</f>
        <v>45</v>
      </c>
      <c r="T2" s="146">
        <f>RANK('V5 rank data'!L2,'V5 rank data'!L$2:L$61,0)</f>
        <v>49</v>
      </c>
      <c r="U2" s="146">
        <f>RANK('V5 rank data'!M2,'V5 rank data'!M$2:M$61,0)</f>
        <v>43</v>
      </c>
      <c r="V2" s="146">
        <f>RANK('V5 rank data'!N2,'V5 rank data'!N$2:N$61,0)</f>
        <v>22</v>
      </c>
      <c r="W2" s="146">
        <f>RANK('V5 rank data'!O2,'V5 rank data'!O$2:O$61,0)</f>
        <v>33</v>
      </c>
      <c r="X2" s="146">
        <f>RANK('V5 rank data'!P2,'V5 rank data'!P$2:P$61,0)</f>
        <v>41</v>
      </c>
      <c r="Y2" s="146"/>
      <c r="Z2" s="146">
        <f>RANK('V5 rank data'!R2,'V5 rank data'!R$2:R$61,0)</f>
        <v>53</v>
      </c>
      <c r="AA2" s="146">
        <f>RANK('V5 rank data'!S2,'V5 rank data'!S$2:S$61,0)</f>
        <v>12</v>
      </c>
      <c r="AB2" s="146">
        <f>RANK('V5 rank data'!T2,'V5 rank data'!T$2:T$61,0)</f>
        <v>7</v>
      </c>
      <c r="AC2" s="146">
        <f>RANK('V5 rank data'!U2,'V5 rank data'!U$2:U$61,0)</f>
        <v>2</v>
      </c>
      <c r="AD2" s="146">
        <f>RANK('V5 rank data'!V2,'V5 rank data'!V$2:V$61,0)</f>
        <v>31</v>
      </c>
      <c r="AE2" s="146">
        <f>RANK('V5 rank data'!W2,'V5 rank data'!W$2:W$61,0)</f>
        <v>31</v>
      </c>
      <c r="AF2" s="146">
        <f>RANK('V5 rank data'!X2,'V5 rank data'!X$2:X$61,0)</f>
        <v>41</v>
      </c>
      <c r="AG2" s="146">
        <f>RANK('V5 rank data'!Y2,'V5 rank data'!Y$2:Y$61,0)</f>
        <v>43</v>
      </c>
      <c r="AH2" s="146">
        <f>RANK('V5 rank data'!Z2,'V5 rank data'!Z$2:Z$61,0)</f>
        <v>32</v>
      </c>
      <c r="AI2" s="146">
        <f>RANK('V5 rank data'!AA2,'V5 rank data'!AA$2:AA$61,0)</f>
        <v>28</v>
      </c>
      <c r="AJ2" s="146">
        <f>RANK('V5 rank data'!AB2,'V5 rank data'!AB$2:AB$61,0)</f>
        <v>22</v>
      </c>
      <c r="AK2" s="146">
        <f>RANK('V5 rank data'!AC2,'V5 rank data'!AC$2:AC$61,0)</f>
        <v>49</v>
      </c>
      <c r="AL2" s="146">
        <f>RANK('V5 rank data'!AD2,'V5 rank data'!AD$2:AD$61,0)</f>
        <v>38</v>
      </c>
      <c r="AM2" s="146">
        <f>RANK('V5 rank data'!AE2,'V5 rank data'!AE$2:AE$61,0)</f>
        <v>14</v>
      </c>
      <c r="AN2" s="146">
        <f>RANK('V5 rank data'!AF2,'V5 rank data'!AF$2:AF$61,0)</f>
        <v>44</v>
      </c>
      <c r="AO2" s="146">
        <f>RANK('V5 rank data'!AG2,'V5 rank data'!AG$2:AG$61,0)</f>
        <v>24</v>
      </c>
      <c r="AP2" s="146">
        <f>RANK('V5 rank data'!AH2,'V5 rank data'!AH$2:AH$61,0)</f>
        <v>52</v>
      </c>
      <c r="AQ2" s="146">
        <f>RANK('V5 rank data'!AI2,'V5 rank data'!AI$2:AI$61,0)</f>
        <v>48</v>
      </c>
      <c r="AR2" s="146">
        <f>RANK('V5 rank data'!AJ2,'V5 rank data'!AJ$2:AJ$61,0)</f>
        <v>13</v>
      </c>
      <c r="AS2" s="146">
        <f>RANK('V5 rank data'!AK2,'V5 rank data'!AK$2:AK$61,0)</f>
        <v>53</v>
      </c>
      <c r="AT2" s="146">
        <f>RANK('V5 rank data'!AL2,'V5 rank data'!AL$2:AL$61,0)</f>
        <v>51</v>
      </c>
    </row>
    <row r="3" spans="1:46">
      <c r="A3" s="120">
        <v>2</v>
      </c>
      <c r="B3" s="120">
        <f>INDEX('V5 rank data'!B$2:AL$61,$A3,'V5 data'!$AV$23)</f>
        <v>1978</v>
      </c>
      <c r="C3" s="120">
        <f>INDEX($J$2:$AT$61,$A3,'V5 data'!$AV$23)</f>
        <v>16</v>
      </c>
      <c r="E3" s="120">
        <v>2</v>
      </c>
      <c r="F3" s="120" t="str">
        <f t="shared" ref="F3:F13" si="0">_xlfn.IFNA(INDEX($I$2:$I$61,MATCH($E3,$C$2:$C$61,0)),"Kelios savivaldybės")</f>
        <v>Vilnius</v>
      </c>
      <c r="G3" s="120">
        <f t="shared" ref="G3:G13" si="1">_xlfn.IFNA(INDEX($B$2:$B$61,MATCH($E3,$C$2:$C$61,0)),"")</f>
        <v>2676</v>
      </c>
      <c r="I3" s="120" t="s">
        <v>121</v>
      </c>
      <c r="J3" s="146">
        <f>RANK('V5 rank data'!B3,'V5 rank data'!B$2:B$61,0)</f>
        <v>17</v>
      </c>
      <c r="K3" s="146">
        <f>RANK('V5 rank data'!C3,'V5 rank data'!C$2:C$61,0)</f>
        <v>16</v>
      </c>
      <c r="L3" s="146">
        <f>RANK('V5 rank data'!D3,'V5 rank data'!D$2:D$61,0)</f>
        <v>52</v>
      </c>
      <c r="M3" s="146">
        <f>RANK('V5 rank data'!E3,'V5 rank data'!E$2:E$61,0)</f>
        <v>31</v>
      </c>
      <c r="N3" s="146">
        <f>RANK('V5 rank data'!F3,'V5 rank data'!F$2:F$61,0)</f>
        <v>44</v>
      </c>
      <c r="O3" s="146">
        <f>RANK('V5 rank data'!G3,'V5 rank data'!G$2:G$61,0)</f>
        <v>11</v>
      </c>
      <c r="P3" s="146">
        <f>RANK('V5 rank data'!H3,'V5 rank data'!H$2:H$61,0)</f>
        <v>36</v>
      </c>
      <c r="Q3" s="146">
        <f>RANK('V5 rank data'!I3,'V5 rank data'!I$2:I$61,0)</f>
        <v>12</v>
      </c>
      <c r="R3" s="146">
        <f>RANK('V5 rank data'!J3,'V5 rank data'!J$2:J$61,0)</f>
        <v>51</v>
      </c>
      <c r="S3" s="146">
        <f>RANK('V5 rank data'!K3,'V5 rank data'!K$2:K$61,0)</f>
        <v>40</v>
      </c>
      <c r="T3" s="146">
        <f>RANK('V5 rank data'!L3,'V5 rank data'!L$2:L$61,0)</f>
        <v>53</v>
      </c>
      <c r="U3" s="146">
        <f>RANK('V5 rank data'!M3,'V5 rank data'!M$2:M$61,0)</f>
        <v>24</v>
      </c>
      <c r="V3" s="146">
        <f>RANK('V5 rank data'!N3,'V5 rank data'!N$2:N$61,0)</f>
        <v>29</v>
      </c>
      <c r="W3" s="146">
        <f>RANK('V5 rank data'!O3,'V5 rank data'!O$2:O$61,0)</f>
        <v>39</v>
      </c>
      <c r="X3" s="146">
        <f>RANK('V5 rank data'!P3,'V5 rank data'!P$2:P$61,0)</f>
        <v>45</v>
      </c>
      <c r="Y3" s="146">
        <f>RANK('V5 rank data'!Q3,'V5 rank data'!Q$2:Q$61,0)</f>
        <v>51</v>
      </c>
      <c r="Z3" s="146">
        <f>RANK('V5 rank data'!R3,'V5 rank data'!R$2:R$61,0)</f>
        <v>32</v>
      </c>
      <c r="AA3" s="146">
        <f>RANK('V5 rank data'!S3,'V5 rank data'!S$2:S$61,0)</f>
        <v>58</v>
      </c>
      <c r="AB3" s="146">
        <f>RANK('V5 rank data'!T3,'V5 rank data'!T$2:T$61,0)</f>
        <v>56</v>
      </c>
      <c r="AC3" s="146">
        <f>RANK('V5 rank data'!U3,'V5 rank data'!U$2:U$61,0)</f>
        <v>40</v>
      </c>
      <c r="AD3" s="146">
        <f>RANK('V5 rank data'!V3,'V5 rank data'!V$2:V$61,0)</f>
        <v>26</v>
      </c>
      <c r="AE3" s="146">
        <f>RANK('V5 rank data'!W3,'V5 rank data'!W$2:W$61,0)</f>
        <v>26</v>
      </c>
      <c r="AF3" s="146">
        <f>RANK('V5 rank data'!X3,'V5 rank data'!X$2:X$61,0)</f>
        <v>22</v>
      </c>
      <c r="AG3" s="146">
        <f>RANK('V5 rank data'!Y3,'V5 rank data'!Y$2:Y$61,0)</f>
        <v>59</v>
      </c>
      <c r="AH3" s="146">
        <f>RANK('V5 rank data'!Z3,'V5 rank data'!Z$2:Z$61,0)</f>
        <v>54</v>
      </c>
      <c r="AI3" s="146">
        <f>RANK('V5 rank data'!AA3,'V5 rank data'!AA$2:AA$61,0)</f>
        <v>39</v>
      </c>
      <c r="AJ3" s="146">
        <f>RANK('V5 rank data'!AB3,'V5 rank data'!AB$2:AB$61,0)</f>
        <v>40</v>
      </c>
      <c r="AK3" s="146">
        <f>RANK('V5 rank data'!AC3,'V5 rank data'!AC$2:AC$61,0)</f>
        <v>43</v>
      </c>
      <c r="AL3" s="146">
        <f>RANK('V5 rank data'!AD3,'V5 rank data'!AD$2:AD$61,0)</f>
        <v>7</v>
      </c>
      <c r="AM3" s="146">
        <f>RANK('V5 rank data'!AE3,'V5 rank data'!AE$2:AE$61,0)</f>
        <v>56</v>
      </c>
      <c r="AN3" s="146">
        <f>RANK('V5 rank data'!AF3,'V5 rank data'!AF$2:AF$61,0)</f>
        <v>36</v>
      </c>
      <c r="AO3" s="146">
        <f>RANK('V5 rank data'!AG3,'V5 rank data'!AG$2:AG$61,0)</f>
        <v>16</v>
      </c>
      <c r="AP3" s="146">
        <f>RANK('V5 rank data'!AH3,'V5 rank data'!AH$2:AH$61,0)</f>
        <v>49</v>
      </c>
      <c r="AQ3" s="146">
        <f>RANK('V5 rank data'!AI3,'V5 rank data'!AI$2:AI$61,0)</f>
        <v>25</v>
      </c>
      <c r="AR3" s="146">
        <f>RANK('V5 rank data'!AJ3,'V5 rank data'!AJ$2:AJ$61,0)</f>
        <v>59</v>
      </c>
      <c r="AS3" s="146">
        <f>RANK('V5 rank data'!AK3,'V5 rank data'!AK$2:AK$61,0)</f>
        <v>9</v>
      </c>
      <c r="AT3" s="146">
        <f>RANK('V5 rank data'!AL3,'V5 rank data'!AL$2:AL$61,0)</f>
        <v>8</v>
      </c>
    </row>
    <row r="4" spans="1:46">
      <c r="A4" s="120">
        <v>3</v>
      </c>
      <c r="B4" s="120">
        <f>INDEX('V5 rank data'!B$2:AL$61,$A4,'V5 data'!$AV$23)</f>
        <v>1563</v>
      </c>
      <c r="C4" s="120">
        <f>INDEX($J$2:$AT$61,$A4,'V5 data'!$AV$23)</f>
        <v>46</v>
      </c>
      <c r="E4" s="120">
        <v>3</v>
      </c>
      <c r="F4" s="120" t="str">
        <f t="shared" si="0"/>
        <v>Kaišiadorys</v>
      </c>
      <c r="G4" s="120">
        <f t="shared" si="1"/>
        <v>2665</v>
      </c>
      <c r="I4" s="120" t="s">
        <v>122</v>
      </c>
      <c r="J4" s="146">
        <f>RANK('V5 rank data'!B4,'V5 rank data'!B$2:B$61,0)</f>
        <v>21</v>
      </c>
      <c r="K4" s="146">
        <f>RANK('V5 rank data'!C4,'V5 rank data'!C$2:C$61,0)</f>
        <v>46</v>
      </c>
      <c r="L4" s="146">
        <f>RANK('V5 rank data'!D4,'V5 rank data'!D$2:D$61,0)</f>
        <v>23</v>
      </c>
      <c r="M4" s="146">
        <f>RANK('V5 rank data'!E4,'V5 rank data'!E$2:E$61,0)</f>
        <v>40</v>
      </c>
      <c r="N4" s="146">
        <f>RANK('V5 rank data'!F4,'V5 rank data'!F$2:F$61,0)</f>
        <v>45</v>
      </c>
      <c r="O4" s="146">
        <f>RANK('V5 rank data'!G4,'V5 rank data'!G$2:G$61,0)</f>
        <v>32</v>
      </c>
      <c r="P4" s="146">
        <f>RANK('V5 rank data'!H4,'V5 rank data'!H$2:H$61,0)</f>
        <v>55</v>
      </c>
      <c r="Q4" s="146">
        <f>RANK('V5 rank data'!I4,'V5 rank data'!I$2:I$61,0)</f>
        <v>22</v>
      </c>
      <c r="R4" s="146">
        <f>RANK('V5 rank data'!J4,'V5 rank data'!J$2:J$61,0)</f>
        <v>23</v>
      </c>
      <c r="S4" s="146">
        <f>RANK('V5 rank data'!K4,'V5 rank data'!K$2:K$61,0)</f>
        <v>48</v>
      </c>
      <c r="T4" s="146">
        <f>RANK('V5 rank data'!L4,'V5 rank data'!L$2:L$61,0)</f>
        <v>7</v>
      </c>
      <c r="U4" s="146">
        <f>RANK('V5 rank data'!M4,'V5 rank data'!M$2:M$61,0)</f>
        <v>33</v>
      </c>
      <c r="V4" s="146">
        <f>RANK('V5 rank data'!N4,'V5 rank data'!N$2:N$61,0)</f>
        <v>50</v>
      </c>
      <c r="W4" s="146">
        <f>RANK('V5 rank data'!O4,'V5 rank data'!O$2:O$61,0)</f>
        <v>56</v>
      </c>
      <c r="X4" s="146">
        <f>RANK('V5 rank data'!P4,'V5 rank data'!P$2:P$61,0)</f>
        <v>42</v>
      </c>
      <c r="Y4" s="146">
        <f>RANK('V5 rank data'!Q4,'V5 rank data'!Q$2:Q$61,0)</f>
        <v>10</v>
      </c>
      <c r="Z4" s="146">
        <f>RANK('V5 rank data'!R4,'V5 rank data'!R$2:R$61,0)</f>
        <v>28</v>
      </c>
      <c r="AA4" s="146">
        <f>RANK('V5 rank data'!S4,'V5 rank data'!S$2:S$61,0)</f>
        <v>27</v>
      </c>
      <c r="AB4" s="146">
        <f>RANK('V5 rank data'!T4,'V5 rank data'!T$2:T$61,0)</f>
        <v>51</v>
      </c>
      <c r="AC4" s="146">
        <f>RANK('V5 rank data'!U4,'V5 rank data'!U$2:U$61,0)</f>
        <v>25</v>
      </c>
      <c r="AD4" s="146">
        <f>RANK('V5 rank data'!V4,'V5 rank data'!V$2:V$61,0)</f>
        <v>52</v>
      </c>
      <c r="AE4" s="146">
        <f>RANK('V5 rank data'!W4,'V5 rank data'!W$2:W$61,0)</f>
        <v>51</v>
      </c>
      <c r="AF4" s="146">
        <f>RANK('V5 rank data'!X4,'V5 rank data'!X$2:X$61,0)</f>
        <v>13</v>
      </c>
      <c r="AG4" s="146">
        <f>RANK('V5 rank data'!Y4,'V5 rank data'!Y$2:Y$61,0)</f>
        <v>50</v>
      </c>
      <c r="AH4" s="146">
        <f>RANK('V5 rank data'!Z4,'V5 rank data'!Z$2:Z$61,0)</f>
        <v>53</v>
      </c>
      <c r="AI4" s="146">
        <f>RANK('V5 rank data'!AA4,'V5 rank data'!AA$2:AA$61,0)</f>
        <v>34</v>
      </c>
      <c r="AJ4" s="146">
        <f>RANK('V5 rank data'!AB4,'V5 rank data'!AB$2:AB$61,0)</f>
        <v>39</v>
      </c>
      <c r="AK4" s="146">
        <f>RANK('V5 rank data'!AC4,'V5 rank data'!AC$2:AC$61,0)</f>
        <v>16</v>
      </c>
      <c r="AL4" s="146">
        <f>RANK('V5 rank data'!AD4,'V5 rank data'!AD$2:AD$61,0)</f>
        <v>13</v>
      </c>
      <c r="AM4" s="146">
        <f>RANK('V5 rank data'!AE4,'V5 rank data'!AE$2:AE$61,0)</f>
        <v>45</v>
      </c>
      <c r="AN4" s="146">
        <f>RANK('V5 rank data'!AF4,'V5 rank data'!AF$2:AF$61,0)</f>
        <v>55</v>
      </c>
      <c r="AO4" s="146">
        <f>RANK('V5 rank data'!AG4,'V5 rank data'!AG$2:AG$61,0)</f>
        <v>31</v>
      </c>
      <c r="AP4" s="146">
        <f>RANK('V5 rank data'!AH4,'V5 rank data'!AH$2:AH$61,0)</f>
        <v>17</v>
      </c>
      <c r="AQ4" s="146">
        <f>RANK('V5 rank data'!AI4,'V5 rank data'!AI$2:AI$61,0)</f>
        <v>23</v>
      </c>
      <c r="AR4" s="146">
        <f>RANK('V5 rank data'!AJ4,'V5 rank data'!AJ$2:AJ$61,0)</f>
        <v>34</v>
      </c>
      <c r="AS4" s="146">
        <f>RANK('V5 rank data'!AK4,'V5 rank data'!AK$2:AK$61,0)</f>
        <v>11</v>
      </c>
      <c r="AT4" s="146">
        <f>RANK('V5 rank data'!AL4,'V5 rank data'!AL$2:AL$61,0)</f>
        <v>14</v>
      </c>
    </row>
    <row r="5" spans="1:46">
      <c r="A5" s="120">
        <v>4</v>
      </c>
      <c r="B5" s="120">
        <f>INDEX('V5 rank data'!B$2:AL$61,$A5,'V5 data'!$AV$23)</f>
        <v>1466</v>
      </c>
      <c r="C5" s="120">
        <f>INDEX($J$2:$AT$61,$A5,'V5 data'!$AV$23)</f>
        <v>51</v>
      </c>
      <c r="E5" s="120">
        <v>4</v>
      </c>
      <c r="F5" s="120" t="str">
        <f t="shared" si="0"/>
        <v>Palanga</v>
      </c>
      <c r="G5" s="120">
        <f t="shared" si="1"/>
        <v>2643</v>
      </c>
      <c r="I5" s="120" t="s">
        <v>123</v>
      </c>
      <c r="J5" s="146">
        <f>RANK('V5 rank data'!B5,'V5 rank data'!B$2:B$61,0)</f>
        <v>38</v>
      </c>
      <c r="K5" s="146">
        <f>RANK('V5 rank data'!C5,'V5 rank data'!C$2:C$61,0)</f>
        <v>51</v>
      </c>
      <c r="L5" s="146">
        <f>RANK('V5 rank data'!D5,'V5 rank data'!D$2:D$61,0)</f>
        <v>18</v>
      </c>
      <c r="M5" s="146">
        <f>RANK('V5 rank data'!E5,'V5 rank data'!E$2:E$61,0)</f>
        <v>26</v>
      </c>
      <c r="N5" s="146">
        <f>RANK('V5 rank data'!F5,'V5 rank data'!F$2:F$61,0)</f>
        <v>36</v>
      </c>
      <c r="O5" s="146">
        <f>RANK('V5 rank data'!G5,'V5 rank data'!G$2:G$61,0)</f>
        <v>31</v>
      </c>
      <c r="P5" s="146">
        <f>RANK('V5 rank data'!H5,'V5 rank data'!H$2:H$61,0)</f>
        <v>47</v>
      </c>
      <c r="Q5" s="146">
        <f>RANK('V5 rank data'!I5,'V5 rank data'!I$2:I$61,0)</f>
        <v>48</v>
      </c>
      <c r="R5" s="146">
        <f>RANK('V5 rank data'!J5,'V5 rank data'!J$2:J$61,0)</f>
        <v>19</v>
      </c>
      <c r="S5" s="146">
        <f>RANK('V5 rank data'!K5,'V5 rank data'!K$2:K$61,0)</f>
        <v>27</v>
      </c>
      <c r="T5" s="146">
        <f>RANK('V5 rank data'!L5,'V5 rank data'!L$2:L$61,0)</f>
        <v>50</v>
      </c>
      <c r="U5" s="146">
        <f>RANK('V5 rank data'!M5,'V5 rank data'!M$2:M$61,0)</f>
        <v>47</v>
      </c>
      <c r="V5" s="146">
        <f>RANK('V5 rank data'!N5,'V5 rank data'!N$2:N$61,0)</f>
        <v>40</v>
      </c>
      <c r="W5" s="146">
        <f>RANK('V5 rank data'!O5,'V5 rank data'!O$2:O$61,0)</f>
        <v>59</v>
      </c>
      <c r="X5" s="146">
        <f>RANK('V5 rank data'!P5,'V5 rank data'!P$2:P$61,0)</f>
        <v>23</v>
      </c>
      <c r="Y5" s="146">
        <f>RANK('V5 rank data'!Q5,'V5 rank data'!Q$2:Q$61,0)</f>
        <v>56</v>
      </c>
      <c r="Z5" s="146">
        <f>RANK('V5 rank data'!R5,'V5 rank data'!R$2:R$61,0)</f>
        <v>34</v>
      </c>
      <c r="AA5" s="146">
        <f>RANK('V5 rank data'!S5,'V5 rank data'!S$2:S$61,0)</f>
        <v>35</v>
      </c>
      <c r="AB5" s="146">
        <f>RANK('V5 rank data'!T5,'V5 rank data'!T$2:T$61,0)</f>
        <v>11</v>
      </c>
      <c r="AC5" s="146">
        <f>RANK('V5 rank data'!U5,'V5 rank data'!U$2:U$61,0)</f>
        <v>17</v>
      </c>
      <c r="AD5" s="146">
        <f>RANK('V5 rank data'!V5,'V5 rank data'!V$2:V$61,0)</f>
        <v>37</v>
      </c>
      <c r="AE5" s="146">
        <f>RANK('V5 rank data'!W5,'V5 rank data'!W$2:W$61,0)</f>
        <v>41</v>
      </c>
      <c r="AF5" s="146">
        <f>RANK('V5 rank data'!X5,'V5 rank data'!X$2:X$61,0)</f>
        <v>59</v>
      </c>
      <c r="AG5" s="146">
        <f>RANK('V5 rank data'!Y5,'V5 rank data'!Y$2:Y$61,0)</f>
        <v>45</v>
      </c>
      <c r="AH5" s="146">
        <f>RANK('V5 rank data'!Z5,'V5 rank data'!Z$2:Z$61,0)</f>
        <v>57</v>
      </c>
      <c r="AI5" s="146">
        <f>RANK('V5 rank data'!AA5,'V5 rank data'!AA$2:AA$61,0)</f>
        <v>44</v>
      </c>
      <c r="AJ5" s="146">
        <f>RANK('V5 rank data'!AB5,'V5 rank data'!AB$2:AB$61,0)</f>
        <v>52</v>
      </c>
      <c r="AK5" s="146">
        <f>RANK('V5 rank data'!AC5,'V5 rank data'!AC$2:AC$61,0)</f>
        <v>37</v>
      </c>
      <c r="AL5" s="146">
        <f>RANK('V5 rank data'!AD5,'V5 rank data'!AD$2:AD$61,0)</f>
        <v>31</v>
      </c>
      <c r="AM5" s="146">
        <f>RANK('V5 rank data'!AE5,'V5 rank data'!AE$2:AE$61,0)</f>
        <v>41</v>
      </c>
      <c r="AN5" s="146">
        <f>RANK('V5 rank data'!AF5,'V5 rank data'!AF$2:AF$61,0)</f>
        <v>47</v>
      </c>
      <c r="AO5" s="146">
        <f>RANK('V5 rank data'!AG5,'V5 rank data'!AG$2:AG$61,0)</f>
        <v>4</v>
      </c>
      <c r="AP5" s="146">
        <f>RANK('V5 rank data'!AH5,'V5 rank data'!AH$2:AH$61,0)</f>
        <v>19</v>
      </c>
      <c r="AQ5" s="146">
        <f>RANK('V5 rank data'!AI5,'V5 rank data'!AI$2:AI$61,0)</f>
        <v>39</v>
      </c>
      <c r="AR5" s="146">
        <f>RANK('V5 rank data'!AJ5,'V5 rank data'!AJ$2:AJ$61,0)</f>
        <v>28</v>
      </c>
      <c r="AS5" s="146">
        <f>RANK('V5 rank data'!AK5,'V5 rank data'!AK$2:AK$61,0)</f>
        <v>20</v>
      </c>
      <c r="AT5" s="146">
        <f>RANK('V5 rank data'!AL5,'V5 rank data'!AL$2:AL$61,0)</f>
        <v>32</v>
      </c>
    </row>
    <row r="6" spans="1:46">
      <c r="A6" s="120">
        <v>5</v>
      </c>
      <c r="B6" s="120">
        <f>INDEX('V5 rank data'!B$2:AL$61,$A6,'V5 data'!$AV$23)</f>
        <v>1732</v>
      </c>
      <c r="C6" s="120">
        <f>INDEX($J$2:$AT$61,$A6,'V5 data'!$AV$23)</f>
        <v>33</v>
      </c>
      <c r="E6" s="120">
        <v>5</v>
      </c>
      <c r="F6" s="120" t="str">
        <f t="shared" si="0"/>
        <v>Pasvalys</v>
      </c>
      <c r="G6" s="120">
        <f t="shared" si="1"/>
        <v>2515</v>
      </c>
      <c r="I6" s="120" t="s">
        <v>124</v>
      </c>
      <c r="J6" s="146">
        <f>RANK('V5 rank data'!B6,'V5 rank data'!B$2:B$61,0)</f>
        <v>9</v>
      </c>
      <c r="K6" s="146">
        <f>RANK('V5 rank data'!C6,'V5 rank data'!C$2:C$61,0)</f>
        <v>33</v>
      </c>
      <c r="L6" s="146">
        <f>RANK('V5 rank data'!D6,'V5 rank data'!D$2:D$61,0)</f>
        <v>52</v>
      </c>
      <c r="M6" s="146">
        <f>RANK('V5 rank data'!E6,'V5 rank data'!E$2:E$61,0)</f>
        <v>34</v>
      </c>
      <c r="N6" s="146">
        <f>RANK('V5 rank data'!F6,'V5 rank data'!F$2:F$61,0)</f>
        <v>37</v>
      </c>
      <c r="O6" s="146">
        <f>RANK('V5 rank data'!G6,'V5 rank data'!G$2:G$61,0)</f>
        <v>13</v>
      </c>
      <c r="P6" s="146">
        <f>RANK('V5 rank data'!H6,'V5 rank data'!H$2:H$61,0)</f>
        <v>24</v>
      </c>
      <c r="Q6" s="146">
        <f>RANK('V5 rank data'!I6,'V5 rank data'!I$2:I$61,0)</f>
        <v>12</v>
      </c>
      <c r="R6" s="146">
        <f>RANK('V5 rank data'!J6,'V5 rank data'!J$2:J$61,0)</f>
        <v>12</v>
      </c>
      <c r="S6" s="146">
        <f>RANK('V5 rank data'!K6,'V5 rank data'!K$2:K$61,0)</f>
        <v>28</v>
      </c>
      <c r="T6" s="146">
        <f>RANK('V5 rank data'!L6,'V5 rank data'!L$2:L$61,0)</f>
        <v>4</v>
      </c>
      <c r="U6" s="146">
        <f>RANK('V5 rank data'!M6,'V5 rank data'!M$2:M$61,0)</f>
        <v>21</v>
      </c>
      <c r="V6" s="146">
        <f>RANK('V5 rank data'!N6,'V5 rank data'!N$2:N$61,0)</f>
        <v>37</v>
      </c>
      <c r="W6" s="146">
        <f>RANK('V5 rank data'!O6,'V5 rank data'!O$2:O$61,0)</f>
        <v>46</v>
      </c>
      <c r="X6" s="146">
        <f>RANK('V5 rank data'!P6,'V5 rank data'!P$2:P$61,0)</f>
        <v>49</v>
      </c>
      <c r="Y6" s="146">
        <f>RANK('V5 rank data'!Q6,'V5 rank data'!Q$2:Q$61,0)</f>
        <v>4</v>
      </c>
      <c r="Z6" s="146">
        <f>RANK('V5 rank data'!R6,'V5 rank data'!R$2:R$61,0)</f>
        <v>53</v>
      </c>
      <c r="AA6" s="146">
        <f>RANK('V5 rank data'!S6,'V5 rank data'!S$2:S$61,0)</f>
        <v>4</v>
      </c>
      <c r="AB6" s="146">
        <f>RANK('V5 rank data'!T6,'V5 rank data'!T$2:T$61,0)</f>
        <v>21</v>
      </c>
      <c r="AC6" s="146">
        <f>RANK('V5 rank data'!U6,'V5 rank data'!U$2:U$61,0)</f>
        <v>11</v>
      </c>
      <c r="AD6" s="146">
        <f>RANK('V5 rank data'!V6,'V5 rank data'!V$2:V$61,0)</f>
        <v>20</v>
      </c>
      <c r="AE6" s="146">
        <f>RANK('V5 rank data'!W6,'V5 rank data'!W$2:W$61,0)</f>
        <v>18</v>
      </c>
      <c r="AF6" s="146">
        <f>RANK('V5 rank data'!X6,'V5 rank data'!X$2:X$61,0)</f>
        <v>17</v>
      </c>
      <c r="AG6" s="146">
        <f>RANK('V5 rank data'!Y6,'V5 rank data'!Y$2:Y$61,0)</f>
        <v>8</v>
      </c>
      <c r="AH6" s="146">
        <f>RANK('V5 rank data'!Z6,'V5 rank data'!Z$2:Z$61,0)</f>
        <v>8</v>
      </c>
      <c r="AI6" s="146">
        <f>RANK('V5 rank data'!AA6,'V5 rank data'!AA$2:AA$61,0)</f>
        <v>49</v>
      </c>
      <c r="AJ6" s="146">
        <f>RANK('V5 rank data'!AB6,'V5 rank data'!AB$2:AB$61,0)</f>
        <v>33</v>
      </c>
      <c r="AK6" s="146">
        <f>RANK('V5 rank data'!AC6,'V5 rank data'!AC$2:AC$61,0)</f>
        <v>38</v>
      </c>
      <c r="AL6" s="146">
        <f>RANK('V5 rank data'!AD6,'V5 rank data'!AD$2:AD$61,0)</f>
        <v>38</v>
      </c>
      <c r="AM6" s="146">
        <f>RANK('V5 rank data'!AE6,'V5 rank data'!AE$2:AE$61,0)</f>
        <v>52</v>
      </c>
      <c r="AN6" s="146">
        <f>RANK('V5 rank data'!AF6,'V5 rank data'!AF$2:AF$61,0)</f>
        <v>24</v>
      </c>
      <c r="AO6" s="146">
        <f>RANK('V5 rank data'!AG6,'V5 rank data'!AG$2:AG$61,0)</f>
        <v>4</v>
      </c>
      <c r="AP6" s="146">
        <f>RANK('V5 rank data'!AH6,'V5 rank data'!AH$2:AH$61,0)</f>
        <v>26</v>
      </c>
      <c r="AQ6" s="146">
        <f>RANK('V5 rank data'!AI6,'V5 rank data'!AI$2:AI$61,0)</f>
        <v>11</v>
      </c>
      <c r="AR6" s="146">
        <f>RANK('V5 rank data'!AJ6,'V5 rank data'!AJ$2:AJ$61,0)</f>
        <v>42</v>
      </c>
      <c r="AS6" s="146">
        <f>RANK('V5 rank data'!AK6,'V5 rank data'!AK$2:AK$61,0)</f>
        <v>50</v>
      </c>
      <c r="AT6" s="146">
        <f>RANK('V5 rank data'!AL6,'V5 rank data'!AL$2:AL$61,0)</f>
        <v>45</v>
      </c>
    </row>
    <row r="7" spans="1:46">
      <c r="A7" s="120">
        <v>6</v>
      </c>
      <c r="B7" s="120">
        <f>INDEX('V5 rank data'!B$2:AL$61,$A7,'V5 data'!$AV$23)</f>
        <v>1815</v>
      </c>
      <c r="C7" s="120">
        <f>INDEX($J$2:$AT$61,$A7,'V5 data'!$AV$23)</f>
        <v>27</v>
      </c>
      <c r="I7" s="120" t="s">
        <v>125</v>
      </c>
      <c r="J7" s="146">
        <f>RANK('V5 rank data'!B7,'V5 rank data'!B$2:B$61,0)</f>
        <v>29</v>
      </c>
      <c r="K7" s="146">
        <f>RANK('V5 rank data'!C7,'V5 rank data'!C$2:C$61,0)</f>
        <v>27</v>
      </c>
      <c r="L7" s="146">
        <f>RANK('V5 rank data'!D7,'V5 rank data'!D$2:D$61,0)</f>
        <v>7</v>
      </c>
      <c r="M7" s="146">
        <f>RANK('V5 rank data'!E7,'V5 rank data'!E$2:E$61,0)</f>
        <v>26</v>
      </c>
      <c r="N7" s="146">
        <f>RANK('V5 rank data'!F7,'V5 rank data'!F$2:F$61,0)</f>
        <v>17</v>
      </c>
      <c r="O7" s="146">
        <f>RANK('V5 rank data'!G7,'V5 rank data'!G$2:G$61,0)</f>
        <v>21</v>
      </c>
      <c r="P7" s="146">
        <f>RANK('V5 rank data'!H7,'V5 rank data'!H$2:H$61,0)</f>
        <v>36</v>
      </c>
      <c r="Q7" s="146">
        <f>RANK('V5 rank data'!I7,'V5 rank data'!I$2:I$61,0)</f>
        <v>43</v>
      </c>
      <c r="R7" s="146">
        <f>RANK('V5 rank data'!J7,'V5 rank data'!J$2:J$61,0)</f>
        <v>28</v>
      </c>
      <c r="S7" s="146">
        <f>RANK('V5 rank data'!K7,'V5 rank data'!K$2:K$61,0)</f>
        <v>9</v>
      </c>
      <c r="T7" s="146">
        <f>RANK('V5 rank data'!L7,'V5 rank data'!L$2:L$61,0)</f>
        <v>26</v>
      </c>
      <c r="U7" s="146">
        <f>RANK('V5 rank data'!M7,'V5 rank data'!M$2:M$61,0)</f>
        <v>12</v>
      </c>
      <c r="V7" s="146">
        <f>RANK('V5 rank data'!N7,'V5 rank data'!N$2:N$61,0)</f>
        <v>13</v>
      </c>
      <c r="W7" s="146">
        <f>RANK('V5 rank data'!O7,'V5 rank data'!O$2:O$61,0)</f>
        <v>24</v>
      </c>
      <c r="X7" s="146">
        <f>RANK('V5 rank data'!P7,'V5 rank data'!P$2:P$61,0)</f>
        <v>25</v>
      </c>
      <c r="Y7" s="146">
        <f>RANK('V5 rank data'!Q7,'V5 rank data'!Q$2:Q$61,0)</f>
        <v>43</v>
      </c>
      <c r="Z7" s="146">
        <f>RANK('V5 rank data'!R7,'V5 rank data'!R$2:R$61,0)</f>
        <v>18</v>
      </c>
      <c r="AA7" s="146">
        <f>RANK('V5 rank data'!S7,'V5 rank data'!S$2:S$61,0)</f>
        <v>19</v>
      </c>
      <c r="AB7" s="146">
        <f>RANK('V5 rank data'!T7,'V5 rank data'!T$2:T$61,0)</f>
        <v>20</v>
      </c>
      <c r="AC7" s="146">
        <f>RANK('V5 rank data'!U7,'V5 rank data'!U$2:U$61,0)</f>
        <v>33</v>
      </c>
      <c r="AD7" s="146">
        <f>RANK('V5 rank data'!V7,'V5 rank data'!V$2:V$61,0)</f>
        <v>18</v>
      </c>
      <c r="AE7" s="146">
        <f>RANK('V5 rank data'!W7,'V5 rank data'!W$2:W$61,0)</f>
        <v>19</v>
      </c>
      <c r="AF7" s="146">
        <f>RANK('V5 rank data'!X7,'V5 rank data'!X$2:X$61,0)</f>
        <v>49</v>
      </c>
      <c r="AG7" s="146">
        <f>RANK('V5 rank data'!Y7,'V5 rank data'!Y$2:Y$61,0)</f>
        <v>35</v>
      </c>
      <c r="AH7" s="146">
        <f>RANK('V5 rank data'!Z7,'V5 rank data'!Z$2:Z$61,0)</f>
        <v>27</v>
      </c>
      <c r="AI7" s="146">
        <f>RANK('V5 rank data'!AA7,'V5 rank data'!AA$2:AA$61,0)</f>
        <v>28</v>
      </c>
      <c r="AJ7" s="146">
        <f>RANK('V5 rank data'!AB7,'V5 rank data'!AB$2:AB$61,0)</f>
        <v>41</v>
      </c>
      <c r="AK7" s="146">
        <f>RANK('V5 rank data'!AC7,'V5 rank data'!AC$2:AC$61,0)</f>
        <v>42</v>
      </c>
      <c r="AL7" s="146">
        <f>RANK('V5 rank data'!AD7,'V5 rank data'!AD$2:AD$61,0)</f>
        <v>14</v>
      </c>
      <c r="AM7" s="146">
        <f>RANK('V5 rank data'!AE7,'V5 rank data'!AE$2:AE$61,0)</f>
        <v>22</v>
      </c>
      <c r="AN7" s="146">
        <f>RANK('V5 rank data'!AF7,'V5 rank data'!AF$2:AF$61,0)</f>
        <v>36</v>
      </c>
      <c r="AO7" s="146">
        <f>RANK('V5 rank data'!AG7,'V5 rank data'!AG$2:AG$61,0)</f>
        <v>24</v>
      </c>
      <c r="AP7" s="146">
        <f>RANK('V5 rank data'!AH7,'V5 rank data'!AH$2:AH$61,0)</f>
        <v>24</v>
      </c>
      <c r="AQ7" s="146">
        <f>RANK('V5 rank data'!AI7,'V5 rank data'!AI$2:AI$61,0)</f>
        <v>44</v>
      </c>
      <c r="AR7" s="146">
        <f>RANK('V5 rank data'!AJ7,'V5 rank data'!AJ$2:AJ$61,0)</f>
        <v>38</v>
      </c>
      <c r="AS7" s="146">
        <f>RANK('V5 rank data'!AK7,'V5 rank data'!AK$2:AK$61,0)</f>
        <v>15</v>
      </c>
      <c r="AT7" s="146">
        <f>RANK('V5 rank data'!AL7,'V5 rank data'!AL$2:AL$61,0)</f>
        <v>28</v>
      </c>
    </row>
    <row r="8" spans="1:46">
      <c r="A8" s="120">
        <v>7</v>
      </c>
      <c r="B8" s="120">
        <f>INDEX('V5 rank data'!B$2:AL$61,$A8,'V5 data'!$AV$23)</f>
        <v>2676</v>
      </c>
      <c r="C8" s="120">
        <f>INDEX($J$2:$AT$61,$A8,'V5 data'!$AV$23)</f>
        <v>2</v>
      </c>
      <c r="E8" s="120" t="s">
        <v>242</v>
      </c>
      <c r="I8" s="120" t="s">
        <v>113</v>
      </c>
      <c r="J8" s="146">
        <f>RANK('V5 rank data'!B8,'V5 rank data'!B$2:B$61,0)</f>
        <v>6</v>
      </c>
      <c r="K8" s="146">
        <f>RANK('V5 rank data'!C8,'V5 rank data'!C$2:C$61,0)</f>
        <v>2</v>
      </c>
      <c r="L8" s="146">
        <f>RANK('V5 rank data'!D8,'V5 rank data'!D$2:D$61,0)</f>
        <v>60</v>
      </c>
      <c r="M8" s="146">
        <f>RANK('V5 rank data'!E8,'V5 rank data'!E$2:E$61,0)</f>
        <v>8</v>
      </c>
      <c r="N8" s="146">
        <f>RANK('V5 rank data'!F8,'V5 rank data'!F$2:F$61,0)</f>
        <v>3</v>
      </c>
      <c r="O8" s="146">
        <f>RANK('V5 rank data'!G8,'V5 rank data'!G$2:G$61,0)</f>
        <v>2</v>
      </c>
      <c r="P8" s="146">
        <f>RANK('V5 rank data'!H8,'V5 rank data'!H$2:H$61,0)</f>
        <v>1</v>
      </c>
      <c r="Q8" s="146">
        <f>RANK('V5 rank data'!I8,'V5 rank data'!I$2:I$61,0)</f>
        <v>2</v>
      </c>
      <c r="R8" s="146">
        <f>RANK('V5 rank data'!J8,'V5 rank data'!J$2:J$61,0)</f>
        <v>1</v>
      </c>
      <c r="S8" s="146">
        <f>RANK('V5 rank data'!K8,'V5 rank data'!K$2:K$61,0)</f>
        <v>1</v>
      </c>
      <c r="T8" s="146">
        <f>RANK('V5 rank data'!L8,'V5 rank data'!L$2:L$61,0)</f>
        <v>1</v>
      </c>
      <c r="U8" s="146">
        <f>RANK('V5 rank data'!M8,'V5 rank data'!M$2:M$61,0)</f>
        <v>1</v>
      </c>
      <c r="V8" s="146">
        <f>RANK('V5 rank data'!N8,'V5 rank data'!N$2:N$61,0)</f>
        <v>1</v>
      </c>
      <c r="W8" s="146">
        <f>RANK('V5 rank data'!O8,'V5 rank data'!O$2:O$61,0)</f>
        <v>1</v>
      </c>
      <c r="X8" s="146">
        <f>RANK('V5 rank data'!P8,'V5 rank data'!P$2:P$61,0)</f>
        <v>15</v>
      </c>
      <c r="Y8" s="146">
        <f>RANK('V5 rank data'!Q8,'V5 rank data'!Q$2:Q$61,0)</f>
        <v>3</v>
      </c>
      <c r="Z8" s="146">
        <f>RANK('V5 rank data'!R8,'V5 rank data'!R$2:R$61,0)</f>
        <v>48</v>
      </c>
      <c r="AA8" s="146">
        <f>RANK('V5 rank data'!S8,'V5 rank data'!S$2:S$61,0)</f>
        <v>1</v>
      </c>
      <c r="AB8" s="146">
        <f>RANK('V5 rank data'!T8,'V5 rank data'!T$2:T$61,0)</f>
        <v>1</v>
      </c>
      <c r="AC8" s="146">
        <f>RANK('V5 rank data'!U8,'V5 rank data'!U$2:U$61,0)</f>
        <v>1</v>
      </c>
      <c r="AD8" s="146">
        <f>RANK('V5 rank data'!V8,'V5 rank data'!V$2:V$61,0)</f>
        <v>1</v>
      </c>
      <c r="AE8" s="146">
        <f>RANK('V5 rank data'!W8,'V5 rank data'!W$2:W$61,0)</f>
        <v>1</v>
      </c>
      <c r="AF8" s="146">
        <f>RANK('V5 rank data'!X8,'V5 rank data'!X$2:X$61,0)</f>
        <v>14</v>
      </c>
      <c r="AG8" s="146">
        <f>RANK('V5 rank data'!Y8,'V5 rank data'!Y$2:Y$61,0)</f>
        <v>1</v>
      </c>
      <c r="AH8" s="146">
        <f>RANK('V5 rank data'!Z8,'V5 rank data'!Z$2:Z$61,0)</f>
        <v>1</v>
      </c>
      <c r="AI8" s="146">
        <f>RANK('V5 rank data'!AA8,'V5 rank data'!AA$2:AA$61,0)</f>
        <v>52</v>
      </c>
      <c r="AJ8" s="146">
        <f>RANK('V5 rank data'!AB8,'V5 rank data'!AB$2:AB$61,0)</f>
        <v>1</v>
      </c>
      <c r="AK8" s="146">
        <f>RANK('V5 rank data'!AC8,'V5 rank data'!AC$2:AC$61,0)</f>
        <v>60</v>
      </c>
      <c r="AL8" s="146">
        <f>RANK('V5 rank data'!AD8,'V5 rank data'!AD$2:AD$61,0)</f>
        <v>1</v>
      </c>
      <c r="AM8" s="146">
        <f>RANK('V5 rank data'!AE8,'V5 rank data'!AE$2:AE$61,0)</f>
        <v>5</v>
      </c>
      <c r="AN8" s="146">
        <f>RANK('V5 rank data'!AF8,'V5 rank data'!AF$2:AF$61,0)</f>
        <v>1</v>
      </c>
      <c r="AO8" s="146">
        <f>RANK('V5 rank data'!AG8,'V5 rank data'!AG$2:AG$61,0)</f>
        <v>2</v>
      </c>
      <c r="AP8" s="146">
        <f>RANK('V5 rank data'!AH8,'V5 rank data'!AH$2:AH$61,0)</f>
        <v>55</v>
      </c>
      <c r="AQ8" s="146">
        <f>RANK('V5 rank data'!AI8,'V5 rank data'!AI$2:AI$61,0)</f>
        <v>52</v>
      </c>
      <c r="AR8" s="146">
        <f>RANK('V5 rank data'!AJ8,'V5 rank data'!AJ$2:AJ$61,0)</f>
        <v>3</v>
      </c>
      <c r="AS8" s="146">
        <f>RANK('V5 rank data'!AK8,'V5 rank data'!AK$2:AK$61,0)</f>
        <v>60</v>
      </c>
      <c r="AT8" s="146">
        <f>RANK('V5 rank data'!AL8,'V5 rank data'!AL$2:AL$61,0)</f>
        <v>60</v>
      </c>
    </row>
    <row r="9" spans="1:46">
      <c r="A9" s="120">
        <v>8</v>
      </c>
      <c r="B9" s="120">
        <f>INDEX('V5 rank data'!B$2:AL$61,$A9,'V5 data'!$AV$23)</f>
        <v>1946</v>
      </c>
      <c r="C9" s="120">
        <f>INDEX($J$2:$AT$61,$A9,'V5 data'!$AV$23)</f>
        <v>18</v>
      </c>
      <c r="E9" s="120">
        <f>LARGE(C2:C61,5)</f>
        <v>56</v>
      </c>
      <c r="F9" s="120" t="str">
        <f t="shared" si="0"/>
        <v>Rietavas</v>
      </c>
      <c r="G9" s="120">
        <f t="shared" si="1"/>
        <v>1281</v>
      </c>
      <c r="I9" s="120" t="s">
        <v>126</v>
      </c>
      <c r="J9" s="146">
        <f>RANK('V5 rank data'!B9,'V5 rank data'!B$2:B$61,0)</f>
        <v>4</v>
      </c>
      <c r="K9" s="146">
        <f>RANK('V5 rank data'!C9,'V5 rank data'!C$2:C$61,0)</f>
        <v>18</v>
      </c>
      <c r="L9" s="146">
        <f>RANK('V5 rank data'!D9,'V5 rank data'!D$2:D$61,0)</f>
        <v>56</v>
      </c>
      <c r="M9" s="146"/>
      <c r="N9" s="146">
        <f>RANK('V5 rank data'!F9,'V5 rank data'!F$2:F$61,0)</f>
        <v>49</v>
      </c>
      <c r="O9" s="146">
        <f>RANK('V5 rank data'!G9,'V5 rank data'!G$2:G$61,0)</f>
        <v>1</v>
      </c>
      <c r="P9" s="146">
        <f>RANK('V5 rank data'!H9,'V5 rank data'!H$2:H$61,0)</f>
        <v>6</v>
      </c>
      <c r="Q9" s="146">
        <f>RANK('V5 rank data'!I9,'V5 rank data'!I$2:I$61,0)</f>
        <v>51</v>
      </c>
      <c r="R9" s="146">
        <f>RANK('V5 rank data'!J9,'V5 rank data'!J$2:J$61,0)</f>
        <v>3</v>
      </c>
      <c r="S9" s="146">
        <f>RANK('V5 rank data'!K9,'V5 rank data'!K$2:K$61,0)</f>
        <v>5</v>
      </c>
      <c r="T9" s="146">
        <f>RANK('V5 rank data'!L9,'V5 rank data'!L$2:L$61,0)</f>
        <v>20</v>
      </c>
      <c r="U9" s="146">
        <f>RANK('V5 rank data'!M9,'V5 rank data'!M$2:M$61,0)</f>
        <v>27</v>
      </c>
      <c r="V9" s="146">
        <f>RANK('V5 rank data'!N9,'V5 rank data'!N$2:N$61,0)</f>
        <v>7</v>
      </c>
      <c r="W9" s="146">
        <f>RANK('V5 rank data'!O9,'V5 rank data'!O$2:O$61,0)</f>
        <v>21</v>
      </c>
      <c r="X9" s="146">
        <f>RANK('V5 rank data'!P9,'V5 rank data'!P$2:P$61,0)</f>
        <v>58</v>
      </c>
      <c r="Y9" s="146">
        <f>RANK('V5 rank data'!Q9,'V5 rank data'!Q$2:Q$61,0)</f>
        <v>9</v>
      </c>
      <c r="Z9" s="146">
        <f>RANK('V5 rank data'!R9,'V5 rank data'!R$2:R$61,0)</f>
        <v>35</v>
      </c>
      <c r="AA9" s="146">
        <f>RANK('V5 rank data'!S9,'V5 rank data'!S$2:S$61,0)</f>
        <v>11</v>
      </c>
      <c r="AB9" s="146">
        <f>RANK('V5 rank data'!T9,'V5 rank data'!T$2:T$61,0)</f>
        <v>15</v>
      </c>
      <c r="AC9" s="146">
        <f>RANK('V5 rank data'!U9,'V5 rank data'!U$2:U$61,0)</f>
        <v>9</v>
      </c>
      <c r="AD9" s="146">
        <f>RANK('V5 rank data'!V9,'V5 rank data'!V$2:V$61,0)</f>
        <v>6</v>
      </c>
      <c r="AE9" s="146">
        <f>RANK('V5 rank data'!W9,'V5 rank data'!W$2:W$61,0)</f>
        <v>6</v>
      </c>
      <c r="AF9" s="146">
        <f>RANK('V5 rank data'!X9,'V5 rank data'!X$2:X$61,0)</f>
        <v>14</v>
      </c>
      <c r="AG9" s="146">
        <f>RANK('V5 rank data'!Y9,'V5 rank data'!Y$2:Y$61,0)</f>
        <v>11</v>
      </c>
      <c r="AH9" s="146">
        <f>RANK('V5 rank data'!Z9,'V5 rank data'!Z$2:Z$61,0)</f>
        <v>9</v>
      </c>
      <c r="AI9" s="146">
        <f>RANK('V5 rank data'!AA9,'V5 rank data'!AA$2:AA$61,0)</f>
        <v>20</v>
      </c>
      <c r="AJ9" s="146">
        <f>RANK('V5 rank data'!AB9,'V5 rank data'!AB$2:AB$61,0)</f>
        <v>30</v>
      </c>
      <c r="AK9" s="146">
        <f>RANK('V5 rank data'!AC9,'V5 rank data'!AC$2:AC$61,0)</f>
        <v>50</v>
      </c>
      <c r="AL9" s="146">
        <f>RANK('V5 rank data'!AD9,'V5 rank data'!AD$2:AD$61,0)</f>
        <v>25</v>
      </c>
      <c r="AM9" s="146">
        <f>RANK('V5 rank data'!AE9,'V5 rank data'!AE$2:AE$61,0)</f>
        <v>11</v>
      </c>
      <c r="AN9" s="146">
        <f>RANK('V5 rank data'!AF9,'V5 rank data'!AF$2:AF$61,0)</f>
        <v>6</v>
      </c>
      <c r="AO9" s="146">
        <f>RANK('V5 rank data'!AG9,'V5 rank data'!AG$2:AG$61,0)</f>
        <v>1</v>
      </c>
      <c r="AP9" s="146">
        <f>RANK('V5 rank data'!AH9,'V5 rank data'!AH$2:AH$61,0)</f>
        <v>12</v>
      </c>
      <c r="AQ9" s="146">
        <f>RANK('V5 rank data'!AI9,'V5 rank data'!AI$2:AI$61,0)</f>
        <v>1</v>
      </c>
      <c r="AR9" s="146">
        <f>RANK('V5 rank data'!AJ9,'V5 rank data'!AJ$2:AJ$61,0)</f>
        <v>54</v>
      </c>
      <c r="AS9" s="146">
        <f>RANK('V5 rank data'!AK9,'V5 rank data'!AK$2:AK$61,0)</f>
        <v>35</v>
      </c>
      <c r="AT9" s="146">
        <f>RANK('V5 rank data'!AL9,'V5 rank data'!AL$2:AL$61,0)</f>
        <v>33</v>
      </c>
    </row>
    <row r="10" spans="1:46">
      <c r="A10" s="120">
        <v>9</v>
      </c>
      <c r="B10" s="120">
        <f>INDEX('V5 rank data'!B$2:AL$61,$A10,'V5 data'!$AV$23)</f>
        <v>1904</v>
      </c>
      <c r="C10" s="120">
        <f>INDEX($J$2:$AT$61,$A10,'V5 data'!$AV$23)</f>
        <v>21</v>
      </c>
      <c r="E10" s="120">
        <f>LARGE(C2:C61,4)</f>
        <v>57</v>
      </c>
      <c r="F10" s="120" t="str">
        <f t="shared" si="0"/>
        <v>Skuodas</v>
      </c>
      <c r="G10" s="120">
        <f t="shared" si="1"/>
        <v>1213</v>
      </c>
      <c r="I10" s="120" t="s">
        <v>117</v>
      </c>
      <c r="J10" s="146">
        <f>RANK('V5 rank data'!B10,'V5 rank data'!B$2:B$61,0)</f>
        <v>34</v>
      </c>
      <c r="K10" s="146">
        <f>RANK('V5 rank data'!C10,'V5 rank data'!C$2:C$61,0)</f>
        <v>21</v>
      </c>
      <c r="L10" s="146">
        <f>RANK('V5 rank data'!D10,'V5 rank data'!D$2:D$61,0)</f>
        <v>23</v>
      </c>
      <c r="M10" s="146">
        <f>RANK('V5 rank data'!E10,'V5 rank data'!E$2:E$61,0)</f>
        <v>11</v>
      </c>
      <c r="N10" s="146">
        <f>RANK('V5 rank data'!F10,'V5 rank data'!F$2:F$61,0)</f>
        <v>6</v>
      </c>
      <c r="O10" s="146">
        <f>RANK('V5 rank data'!G10,'V5 rank data'!G$2:G$61,0)</f>
        <v>17</v>
      </c>
      <c r="P10" s="146">
        <f>RANK('V5 rank data'!H10,'V5 rank data'!H$2:H$61,0)</f>
        <v>12</v>
      </c>
      <c r="Q10" s="146">
        <f>RANK('V5 rank data'!I10,'V5 rank data'!I$2:I$61,0)</f>
        <v>31</v>
      </c>
      <c r="R10" s="146">
        <f>RANK('V5 rank data'!J10,'V5 rank data'!J$2:J$61,0)</f>
        <v>58</v>
      </c>
      <c r="S10" s="146">
        <f>RANK('V5 rank data'!K10,'V5 rank data'!K$2:K$61,0)</f>
        <v>51</v>
      </c>
      <c r="T10" s="146">
        <f>RANK('V5 rank data'!L10,'V5 rank data'!L$2:L$61,0)</f>
        <v>26</v>
      </c>
      <c r="U10" s="146">
        <f>RANK('V5 rank data'!M10,'V5 rank data'!M$2:M$61,0)</f>
        <v>6</v>
      </c>
      <c r="V10" s="146">
        <f>RANK('V5 rank data'!N10,'V5 rank data'!N$2:N$61,0)</f>
        <v>22</v>
      </c>
      <c r="W10" s="146">
        <f>RANK('V5 rank data'!O10,'V5 rank data'!O$2:O$61,0)</f>
        <v>20</v>
      </c>
      <c r="X10" s="146">
        <f>RANK('V5 rank data'!P10,'V5 rank data'!P$2:P$61,0)</f>
        <v>8</v>
      </c>
      <c r="Y10" s="146">
        <f>RANK('V5 rank data'!Q10,'V5 rank data'!Q$2:Q$61,0)</f>
        <v>25</v>
      </c>
      <c r="Z10" s="146">
        <f>RANK('V5 rank data'!R10,'V5 rank data'!R$2:R$61,0)</f>
        <v>23</v>
      </c>
      <c r="AA10" s="146">
        <f>RANK('V5 rank data'!S10,'V5 rank data'!S$2:S$61,0)</f>
        <v>15</v>
      </c>
      <c r="AB10" s="146">
        <f>RANK('V5 rank data'!T10,'V5 rank data'!T$2:T$61,0)</f>
        <v>22</v>
      </c>
      <c r="AC10" s="146">
        <f>RANK('V5 rank data'!U10,'V5 rank data'!U$2:U$61,0)</f>
        <v>30</v>
      </c>
      <c r="AD10" s="146">
        <f>RANK('V5 rank data'!V10,'V5 rank data'!V$2:V$61,0)</f>
        <v>9</v>
      </c>
      <c r="AE10" s="146">
        <f>RANK('V5 rank data'!W10,'V5 rank data'!W$2:W$61,0)</f>
        <v>8</v>
      </c>
      <c r="AF10" s="146">
        <f>RANK('V5 rank data'!X10,'V5 rank data'!X$2:X$61,0)</f>
        <v>36</v>
      </c>
      <c r="AG10" s="146">
        <f>RANK('V5 rank data'!Y10,'V5 rank data'!Y$2:Y$61,0)</f>
        <v>24</v>
      </c>
      <c r="AH10" s="146">
        <f>RANK('V5 rank data'!Z10,'V5 rank data'!Z$2:Z$61,0)</f>
        <v>19</v>
      </c>
      <c r="AI10" s="146">
        <f>RANK('V5 rank data'!AA10,'V5 rank data'!AA$2:AA$61,0)</f>
        <v>52</v>
      </c>
      <c r="AJ10" s="146">
        <f>RANK('V5 rank data'!AB10,'V5 rank data'!AB$2:AB$61,0)</f>
        <v>11</v>
      </c>
      <c r="AK10" s="146">
        <f>RANK('V5 rank data'!AC10,'V5 rank data'!AC$2:AC$61,0)</f>
        <v>41</v>
      </c>
      <c r="AL10" s="146">
        <f>RANK('V5 rank data'!AD10,'V5 rank data'!AD$2:AD$61,0)</f>
        <v>8</v>
      </c>
      <c r="AM10" s="146">
        <f>RANK('V5 rank data'!AE10,'V5 rank data'!AE$2:AE$61,0)</f>
        <v>24</v>
      </c>
      <c r="AN10" s="146">
        <f>RANK('V5 rank data'!AF10,'V5 rank data'!AF$2:AF$61,0)</f>
        <v>12</v>
      </c>
      <c r="AO10" s="146">
        <f>RANK('V5 rank data'!AG10,'V5 rank data'!AG$2:AG$61,0)</f>
        <v>16</v>
      </c>
      <c r="AP10" s="146">
        <f>RANK('V5 rank data'!AH10,'V5 rank data'!AH$2:AH$61,0)</f>
        <v>56</v>
      </c>
      <c r="AQ10" s="146">
        <f>RANK('V5 rank data'!AI10,'V5 rank data'!AI$2:AI$61,0)</f>
        <v>56</v>
      </c>
      <c r="AR10" s="146">
        <f>RANK('V5 rank data'!AJ10,'V5 rank data'!AJ$2:AJ$61,0)</f>
        <v>4</v>
      </c>
      <c r="AS10" s="146">
        <f>RANK('V5 rank data'!AK10,'V5 rank data'!AK$2:AK$61,0)</f>
        <v>54</v>
      </c>
      <c r="AT10" s="146">
        <f>RANK('V5 rank data'!AL10,'V5 rank data'!AL$2:AL$61,0)</f>
        <v>43</v>
      </c>
    </row>
    <row r="11" spans="1:46">
      <c r="A11" s="120">
        <v>10</v>
      </c>
      <c r="B11" s="120">
        <f>INDEX('V5 rank data'!B$2:AL$61,$A11,'V5 data'!$AV$23)</f>
        <v>1572</v>
      </c>
      <c r="C11" s="120">
        <f>INDEX($J$2:$AT$61,$A11,'V5 data'!$AV$23)</f>
        <v>45</v>
      </c>
      <c r="E11" s="120">
        <f>LARGE(C2:C61,3)</f>
        <v>58</v>
      </c>
      <c r="F11" s="120" t="str">
        <f t="shared" si="0"/>
        <v>Klaipėdos rajonas</v>
      </c>
      <c r="G11" s="120">
        <f t="shared" si="1"/>
        <v>1205</v>
      </c>
      <c r="I11" s="120" t="s">
        <v>127</v>
      </c>
      <c r="J11" s="146">
        <f>RANK('V5 rank data'!B11,'V5 rank data'!B$2:B$61,0)</f>
        <v>13</v>
      </c>
      <c r="K11" s="146">
        <f>RANK('V5 rank data'!C11,'V5 rank data'!C$2:C$61,0)</f>
        <v>45</v>
      </c>
      <c r="L11" s="146">
        <f>RANK('V5 rank data'!D11,'V5 rank data'!D$2:D$61,0)</f>
        <v>18</v>
      </c>
      <c r="M11" s="146"/>
      <c r="N11" s="146">
        <f>RANK('V5 rank data'!F11,'V5 rank data'!F$2:F$61,0)</f>
        <v>58</v>
      </c>
      <c r="O11" s="146">
        <f>RANK('V5 rank data'!G11,'V5 rank data'!G$2:G$61,0)</f>
        <v>58</v>
      </c>
      <c r="P11" s="146">
        <f>RANK('V5 rank data'!H11,'V5 rank data'!H$2:H$61,0)</f>
        <v>13</v>
      </c>
      <c r="Q11" s="146">
        <f>RANK('V5 rank data'!I11,'V5 rank data'!I$2:I$61,0)</f>
        <v>51</v>
      </c>
      <c r="R11" s="146">
        <f>RANK('V5 rank data'!J11,'V5 rank data'!J$2:J$61,0)</f>
        <v>10</v>
      </c>
      <c r="S11" s="146">
        <f>RANK('V5 rank data'!K11,'V5 rank data'!K$2:K$61,0)</f>
        <v>43</v>
      </c>
      <c r="T11" s="146">
        <f>RANK('V5 rank data'!L11,'V5 rank data'!L$2:L$61,0)</f>
        <v>53</v>
      </c>
      <c r="U11" s="146">
        <f>RANK('V5 rank data'!M11,'V5 rank data'!M$2:M$61,0)</f>
        <v>57</v>
      </c>
      <c r="V11" s="146">
        <f>RANK('V5 rank data'!N11,'V5 rank data'!N$2:N$61,0)</f>
        <v>36</v>
      </c>
      <c r="W11" s="146">
        <f>RANK('V5 rank data'!O11,'V5 rank data'!O$2:O$61,0)</f>
        <v>18</v>
      </c>
      <c r="X11" s="146">
        <f>RANK('V5 rank data'!P11,'V5 rank data'!P$2:P$61,0)</f>
        <v>60</v>
      </c>
      <c r="Y11" s="146">
        <f>RANK('V5 rank data'!Q11,'V5 rank data'!Q$2:Q$61,0)</f>
        <v>25</v>
      </c>
      <c r="Z11" s="146">
        <f>RANK('V5 rank data'!R11,'V5 rank data'!R$2:R$61,0)</f>
        <v>21</v>
      </c>
      <c r="AA11" s="146">
        <f>RANK('V5 rank data'!S11,'V5 rank data'!S$2:S$61,0)</f>
        <v>22</v>
      </c>
      <c r="AB11" s="146">
        <f>RANK('V5 rank data'!T11,'V5 rank data'!T$2:T$61,0)</f>
        <v>26</v>
      </c>
      <c r="AC11" s="146">
        <f>RANK('V5 rank data'!U11,'V5 rank data'!U$2:U$61,0)</f>
        <v>45</v>
      </c>
      <c r="AD11" s="146">
        <f>RANK('V5 rank data'!V11,'V5 rank data'!V$2:V$61,0)</f>
        <v>46</v>
      </c>
      <c r="AE11" s="146">
        <f>RANK('V5 rank data'!W11,'V5 rank data'!W$2:W$61,0)</f>
        <v>45</v>
      </c>
      <c r="AF11" s="146">
        <f>RANK('V5 rank data'!X11,'V5 rank data'!X$2:X$61,0)</f>
        <v>31</v>
      </c>
      <c r="AG11" s="146">
        <f>RANK('V5 rank data'!Y11,'V5 rank data'!Y$2:Y$61,0)</f>
        <v>52</v>
      </c>
      <c r="AH11" s="146">
        <f>RANK('V5 rank data'!Z11,'V5 rank data'!Z$2:Z$61,0)</f>
        <v>34</v>
      </c>
      <c r="AI11" s="146">
        <f>RANK('V5 rank data'!AA11,'V5 rank data'!AA$2:AA$61,0)</f>
        <v>18</v>
      </c>
      <c r="AJ11" s="146">
        <f>RANK('V5 rank data'!AB11,'V5 rank data'!AB$2:AB$61,0)</f>
        <v>51</v>
      </c>
      <c r="AK11" s="146">
        <f>RANK('V5 rank data'!AC11,'V5 rank data'!AC$2:AC$61,0)</f>
        <v>5</v>
      </c>
      <c r="AL11" s="146">
        <f>RANK('V5 rank data'!AD11,'V5 rank data'!AD$2:AD$61,0)</f>
        <v>55</v>
      </c>
      <c r="AM11" s="146">
        <f>RANK('V5 rank data'!AE11,'V5 rank data'!AE$2:AE$61,0)</f>
        <v>30</v>
      </c>
      <c r="AN11" s="146">
        <f>RANK('V5 rank data'!AF11,'V5 rank data'!AF$2:AF$61,0)</f>
        <v>13</v>
      </c>
      <c r="AO11" s="146">
        <f>RANK('V5 rank data'!AG11,'V5 rank data'!AG$2:AG$61,0)</f>
        <v>16</v>
      </c>
      <c r="AP11" s="146">
        <f>RANK('V5 rank data'!AH11,'V5 rank data'!AH$2:AH$61,0)</f>
        <v>4</v>
      </c>
      <c r="AQ11" s="146">
        <f>RANK('V5 rank data'!AI11,'V5 rank data'!AI$2:AI$61,0)</f>
        <v>7</v>
      </c>
      <c r="AR11" s="146">
        <f>RANK('V5 rank data'!AJ11,'V5 rank data'!AJ$2:AJ$61,0)</f>
        <v>56</v>
      </c>
      <c r="AS11" s="146">
        <f>RANK('V5 rank data'!AK11,'V5 rank data'!AK$2:AK$61,0)</f>
        <v>4</v>
      </c>
      <c r="AT11" s="146">
        <f>RANK('V5 rank data'!AL11,'V5 rank data'!AL$2:AL$61,0)</f>
        <v>9</v>
      </c>
    </row>
    <row r="12" spans="1:46">
      <c r="A12" s="120">
        <v>11</v>
      </c>
      <c r="B12" s="120">
        <f>INDEX('V5 rank data'!B$2:AL$61,$A12,'V5 data'!$AV$23)</f>
        <v>1312</v>
      </c>
      <c r="C12" s="120">
        <f>INDEX($J$2:$AT$61,$A12,'V5 data'!$AV$23)</f>
        <v>55</v>
      </c>
      <c r="E12" s="120">
        <f>LARGE(C2:C61,2)</f>
        <v>59</v>
      </c>
      <c r="F12" s="120" t="str">
        <f t="shared" si="0"/>
        <v>Kretinga</v>
      </c>
      <c r="G12" s="120">
        <f t="shared" si="1"/>
        <v>1078</v>
      </c>
      <c r="I12" s="120" t="s">
        <v>128</v>
      </c>
      <c r="J12" s="146">
        <f>RANK('V5 rank data'!B12,'V5 rank data'!B$2:B$61,0)</f>
        <v>21</v>
      </c>
      <c r="K12" s="146">
        <f>RANK('V5 rank data'!C12,'V5 rank data'!C$2:C$61,0)</f>
        <v>55</v>
      </c>
      <c r="L12" s="146">
        <f>RANK('V5 rank data'!D12,'V5 rank data'!D$2:D$61,0)</f>
        <v>7</v>
      </c>
      <c r="M12" s="146">
        <f>RANK('V5 rank data'!E12,'V5 rank data'!E$2:E$61,0)</f>
        <v>13</v>
      </c>
      <c r="N12" s="146">
        <f>RANK('V5 rank data'!F12,'V5 rank data'!F$2:F$61,0)</f>
        <v>7</v>
      </c>
      <c r="O12" s="146">
        <f>RANK('V5 rank data'!G12,'V5 rank data'!G$2:G$61,0)</f>
        <v>15</v>
      </c>
      <c r="P12" s="146">
        <f>RANK('V5 rank data'!H12,'V5 rank data'!H$2:H$61,0)</f>
        <v>57</v>
      </c>
      <c r="Q12" s="146">
        <f>RANK('V5 rank data'!I12,'V5 rank data'!I$2:I$61,0)</f>
        <v>31</v>
      </c>
      <c r="R12" s="146">
        <f>RANK('V5 rank data'!J12,'V5 rank data'!J$2:J$61,0)</f>
        <v>27</v>
      </c>
      <c r="S12" s="146">
        <f>RANK('V5 rank data'!K12,'V5 rank data'!K$2:K$61,0)</f>
        <v>52</v>
      </c>
      <c r="T12" s="146">
        <f>RANK('V5 rank data'!L12,'V5 rank data'!L$2:L$61,0)</f>
        <v>10</v>
      </c>
      <c r="U12" s="146">
        <f>RANK('V5 rank data'!M12,'V5 rank data'!M$2:M$61,0)</f>
        <v>15</v>
      </c>
      <c r="V12" s="146">
        <f>RANK('V5 rank data'!N12,'V5 rank data'!N$2:N$61,0)</f>
        <v>58</v>
      </c>
      <c r="W12" s="146">
        <f>RANK('V5 rank data'!O12,'V5 rank data'!O$2:O$61,0)</f>
        <v>47</v>
      </c>
      <c r="X12" s="146">
        <f>RANK('V5 rank data'!P12,'V5 rank data'!P$2:P$61,0)</f>
        <v>38</v>
      </c>
      <c r="Y12" s="146">
        <f>RANK('V5 rank data'!Q12,'V5 rank data'!Q$2:Q$61,0)</f>
        <v>2</v>
      </c>
      <c r="Z12" s="146">
        <f>RANK('V5 rank data'!R12,'V5 rank data'!R$2:R$61,0)</f>
        <v>29</v>
      </c>
      <c r="AA12" s="146">
        <f>RANK('V5 rank data'!S12,'V5 rank data'!S$2:S$61,0)</f>
        <v>32</v>
      </c>
      <c r="AB12" s="146">
        <f>RANK('V5 rank data'!T12,'V5 rank data'!T$2:T$61,0)</f>
        <v>17</v>
      </c>
      <c r="AC12" s="146">
        <f>RANK('V5 rank data'!U12,'V5 rank data'!U$2:U$61,0)</f>
        <v>24</v>
      </c>
      <c r="AD12" s="146">
        <f>RANK('V5 rank data'!V12,'V5 rank data'!V$2:V$61,0)</f>
        <v>34</v>
      </c>
      <c r="AE12" s="146">
        <f>RANK('V5 rank data'!W12,'V5 rank data'!W$2:W$61,0)</f>
        <v>40</v>
      </c>
      <c r="AF12" s="146">
        <f>RANK('V5 rank data'!X12,'V5 rank data'!X$2:X$61,0)</f>
        <v>60</v>
      </c>
      <c r="AG12" s="146">
        <f>RANK('V5 rank data'!Y12,'V5 rank data'!Y$2:Y$61,0)</f>
        <v>2</v>
      </c>
      <c r="AH12" s="146">
        <f>RANK('V5 rank data'!Z12,'V5 rank data'!Z$2:Z$61,0)</f>
        <v>3</v>
      </c>
      <c r="AI12" s="146">
        <f>RANK('V5 rank data'!AA12,'V5 rank data'!AA$2:AA$61,0)</f>
        <v>51</v>
      </c>
      <c r="AJ12" s="146">
        <f>RANK('V5 rank data'!AB12,'V5 rank data'!AB$2:AB$61,0)</f>
        <v>7</v>
      </c>
      <c r="AK12" s="146">
        <f>RANK('V5 rank data'!AC12,'V5 rank data'!AC$2:AC$61,0)</f>
        <v>30</v>
      </c>
      <c r="AL12" s="146">
        <f>RANK('V5 rank data'!AD12,'V5 rank data'!AD$2:AD$61,0)</f>
        <v>42</v>
      </c>
      <c r="AM12" s="146">
        <f>RANK('V5 rank data'!AE12,'V5 rank data'!AE$2:AE$61,0)</f>
        <v>26</v>
      </c>
      <c r="AN12" s="146">
        <f>RANK('V5 rank data'!AF12,'V5 rank data'!AF$2:AF$61,0)</f>
        <v>57</v>
      </c>
      <c r="AO12" s="146">
        <f>RANK('V5 rank data'!AG12,'V5 rank data'!AG$2:AG$61,0)</f>
        <v>24</v>
      </c>
      <c r="AP12" s="146">
        <f>RANK('V5 rank data'!AH12,'V5 rank data'!AH$2:AH$61,0)</f>
        <v>16</v>
      </c>
      <c r="AQ12" s="146">
        <f>RANK('V5 rank data'!AI12,'V5 rank data'!AI$2:AI$61,0)</f>
        <v>48</v>
      </c>
      <c r="AR12" s="146">
        <f>RANK('V5 rank data'!AJ12,'V5 rank data'!AJ$2:AJ$61,0)</f>
        <v>9</v>
      </c>
      <c r="AS12" s="146">
        <f>RANK('V5 rank data'!AK12,'V5 rank data'!AK$2:AK$61,0)</f>
        <v>25</v>
      </c>
      <c r="AT12" s="146">
        <f>RANK('V5 rank data'!AL12,'V5 rank data'!AL$2:AL$61,0)</f>
        <v>42</v>
      </c>
    </row>
    <row r="13" spans="1:46">
      <c r="A13" s="120">
        <v>12</v>
      </c>
      <c r="B13" s="120">
        <f>INDEX('V5 rank data'!B$2:AL$61,$A13,'V5 data'!$AV$23)</f>
        <v>1508</v>
      </c>
      <c r="C13" s="120">
        <f>INDEX($J$2:$AT$61,$A13,'V5 data'!$AV$23)</f>
        <v>50</v>
      </c>
      <c r="E13" s="120">
        <f>LARGE(C2:C61,1)</f>
        <v>60</v>
      </c>
      <c r="F13" s="120" t="str">
        <f t="shared" si="0"/>
        <v>Neringa</v>
      </c>
      <c r="G13" s="120">
        <f t="shared" si="1"/>
        <v>1010</v>
      </c>
      <c r="I13" s="120" t="s">
        <v>129</v>
      </c>
      <c r="J13" s="146">
        <f>RANK('V5 rank data'!B13,'V5 rank data'!B$2:B$61,0)</f>
        <v>46</v>
      </c>
      <c r="K13" s="146">
        <f>RANK('V5 rank data'!C13,'V5 rank data'!C$2:C$61,0)</f>
        <v>50</v>
      </c>
      <c r="L13" s="146">
        <f>RANK('V5 rank data'!D13,'V5 rank data'!D$2:D$61,0)</f>
        <v>7</v>
      </c>
      <c r="M13" s="146">
        <f>RANK('V5 rank data'!E13,'V5 rank data'!E$2:E$61,0)</f>
        <v>19</v>
      </c>
      <c r="N13" s="146">
        <f>RANK('V5 rank data'!F13,'V5 rank data'!F$2:F$61,0)</f>
        <v>31</v>
      </c>
      <c r="O13" s="146">
        <f>RANK('V5 rank data'!G13,'V5 rank data'!G$2:G$61,0)</f>
        <v>35</v>
      </c>
      <c r="P13" s="146">
        <f>RANK('V5 rank data'!H13,'V5 rank data'!H$2:H$61,0)</f>
        <v>46</v>
      </c>
      <c r="Q13" s="146">
        <f>RANK('V5 rank data'!I13,'V5 rank data'!I$2:I$61,0)</f>
        <v>31</v>
      </c>
      <c r="R13" s="146">
        <f>RANK('V5 rank data'!J13,'V5 rank data'!J$2:J$61,0)</f>
        <v>24</v>
      </c>
      <c r="S13" s="146">
        <f>RANK('V5 rank data'!K13,'V5 rank data'!K$2:K$61,0)</f>
        <v>30</v>
      </c>
      <c r="T13" s="146">
        <f>RANK('V5 rank data'!L13,'V5 rank data'!L$2:L$61,0)</f>
        <v>45</v>
      </c>
      <c r="U13" s="146">
        <f>RANK('V5 rank data'!M13,'V5 rank data'!M$2:M$61,0)</f>
        <v>30</v>
      </c>
      <c r="V13" s="146">
        <f>RANK('V5 rank data'!N13,'V5 rank data'!N$2:N$61,0)</f>
        <v>47</v>
      </c>
      <c r="W13" s="146">
        <f>RANK('V5 rank data'!O13,'V5 rank data'!O$2:O$61,0)</f>
        <v>16</v>
      </c>
      <c r="X13" s="146">
        <f>RANK('V5 rank data'!P13,'V5 rank data'!P$2:P$61,0)</f>
        <v>20</v>
      </c>
      <c r="Y13" s="146">
        <f>RANK('V5 rank data'!Q13,'V5 rank data'!Q$2:Q$61,0)</f>
        <v>39</v>
      </c>
      <c r="Z13" s="146">
        <f>RANK('V5 rank data'!R13,'V5 rank data'!R$2:R$61,0)</f>
        <v>4</v>
      </c>
      <c r="AA13" s="146">
        <f>RANK('V5 rank data'!S13,'V5 rank data'!S$2:S$61,0)</f>
        <v>53</v>
      </c>
      <c r="AB13" s="146">
        <f>RANK('V5 rank data'!T13,'V5 rank data'!T$2:T$61,0)</f>
        <v>60</v>
      </c>
      <c r="AC13" s="146">
        <f>RANK('V5 rank data'!U13,'V5 rank data'!U$2:U$61,0)</f>
        <v>57</v>
      </c>
      <c r="AD13" s="146">
        <f>RANK('V5 rank data'!V13,'V5 rank data'!V$2:V$61,0)</f>
        <v>48</v>
      </c>
      <c r="AE13" s="146">
        <f>RANK('V5 rank data'!W13,'V5 rank data'!W$2:W$61,0)</f>
        <v>48</v>
      </c>
      <c r="AF13" s="146">
        <f>RANK('V5 rank data'!X13,'V5 rank data'!X$2:X$61,0)</f>
        <v>36</v>
      </c>
      <c r="AG13" s="146">
        <f>RANK('V5 rank data'!Y13,'V5 rank data'!Y$2:Y$61,0)</f>
        <v>31</v>
      </c>
      <c r="AH13" s="146">
        <f>RANK('V5 rank data'!Z13,'V5 rank data'!Z$2:Z$61,0)</f>
        <v>31</v>
      </c>
      <c r="AI13" s="146">
        <f>RANK('V5 rank data'!AA13,'V5 rank data'!AA$2:AA$61,0)</f>
        <v>37</v>
      </c>
      <c r="AJ13" s="146">
        <f>RANK('V5 rank data'!AB13,'V5 rank data'!AB$2:AB$61,0)</f>
        <v>43</v>
      </c>
      <c r="AK13" s="146">
        <f>RANK('V5 rank data'!AC13,'V5 rank data'!AC$2:AC$61,0)</f>
        <v>3</v>
      </c>
      <c r="AL13" s="146">
        <f>RANK('V5 rank data'!AD13,'V5 rank data'!AD$2:AD$61,0)</f>
        <v>44</v>
      </c>
      <c r="AM13" s="146">
        <f>RANK('V5 rank data'!AE13,'V5 rank data'!AE$2:AE$61,0)</f>
        <v>55</v>
      </c>
      <c r="AN13" s="146">
        <f>RANK('V5 rank data'!AF13,'V5 rank data'!AF$2:AF$61,0)</f>
        <v>46</v>
      </c>
      <c r="AO13" s="146">
        <f>RANK('V5 rank data'!AG13,'V5 rank data'!AG$2:AG$61,0)</f>
        <v>48</v>
      </c>
      <c r="AP13" s="146">
        <f>RANK('V5 rank data'!AH13,'V5 rank data'!AH$2:AH$61,0)</f>
        <v>14</v>
      </c>
      <c r="AQ13" s="146">
        <f>RANK('V5 rank data'!AI13,'V5 rank data'!AI$2:AI$61,0)</f>
        <v>19</v>
      </c>
      <c r="AR13" s="146">
        <f>RANK('V5 rank data'!AJ13,'V5 rank data'!AJ$2:AJ$61,0)</f>
        <v>53</v>
      </c>
      <c r="AS13" s="146">
        <f>RANK('V5 rank data'!AK13,'V5 rank data'!AK$2:AK$61,0)</f>
        <v>2</v>
      </c>
      <c r="AT13" s="146">
        <f>RANK('V5 rank data'!AL13,'V5 rank data'!AL$2:AL$61,0)</f>
        <v>31</v>
      </c>
    </row>
    <row r="14" spans="1:46">
      <c r="A14" s="120">
        <v>13</v>
      </c>
      <c r="B14" s="120">
        <f>INDEX('V5 rank data'!B$2:AL$61,$A14,'V5 data'!$AV$23)</f>
        <v>1800</v>
      </c>
      <c r="C14" s="120">
        <f>INDEX($J$2:$AT$61,$A14,'V5 data'!$AV$23)</f>
        <v>30</v>
      </c>
      <c r="I14" s="120" t="s">
        <v>130</v>
      </c>
      <c r="J14" s="146">
        <f>RANK('V5 rank data'!B14,'V5 rank data'!B$2:B$61,0)</f>
        <v>42</v>
      </c>
      <c r="K14" s="146">
        <f>RANK('V5 rank data'!C14,'V5 rank data'!C$2:C$61,0)</f>
        <v>30</v>
      </c>
      <c r="L14" s="146">
        <f>RANK('V5 rank data'!D14,'V5 rank data'!D$2:D$61,0)</f>
        <v>7</v>
      </c>
      <c r="M14" s="146">
        <f>RANK('V5 rank data'!E14,'V5 rank data'!E$2:E$61,0)</f>
        <v>22</v>
      </c>
      <c r="N14" s="146">
        <f>RANK('V5 rank data'!F14,'V5 rank data'!F$2:F$61,0)</f>
        <v>32</v>
      </c>
      <c r="O14" s="146">
        <f>RANK('V5 rank data'!G14,'V5 rank data'!G$2:G$61,0)</f>
        <v>47</v>
      </c>
      <c r="P14" s="146">
        <f>RANK('V5 rank data'!H14,'V5 rank data'!H$2:H$61,0)</f>
        <v>29</v>
      </c>
      <c r="Q14" s="146">
        <f>RANK('V5 rank data'!I14,'V5 rank data'!I$2:I$61,0)</f>
        <v>22</v>
      </c>
      <c r="R14" s="146">
        <f>RANK('V5 rank data'!J14,'V5 rank data'!J$2:J$61,0)</f>
        <v>36</v>
      </c>
      <c r="S14" s="146">
        <f>RANK('V5 rank data'!K14,'V5 rank data'!K$2:K$61,0)</f>
        <v>13</v>
      </c>
      <c r="T14" s="146">
        <f>RANK('V5 rank data'!L14,'V5 rank data'!L$2:L$61,0)</f>
        <v>47</v>
      </c>
      <c r="U14" s="146">
        <f>RANK('V5 rank data'!M14,'V5 rank data'!M$2:M$61,0)</f>
        <v>16</v>
      </c>
      <c r="V14" s="146">
        <f>RANK('V5 rank data'!N14,'V5 rank data'!N$2:N$61,0)</f>
        <v>28</v>
      </c>
      <c r="W14" s="146">
        <f>RANK('V5 rank data'!O14,'V5 rank data'!O$2:O$61,0)</f>
        <v>39</v>
      </c>
      <c r="X14" s="146">
        <f>RANK('V5 rank data'!P14,'V5 rank data'!P$2:P$61,0)</f>
        <v>25</v>
      </c>
      <c r="Y14" s="146">
        <f>RANK('V5 rank data'!Q14,'V5 rank data'!Q$2:Q$61,0)</f>
        <v>34</v>
      </c>
      <c r="Z14" s="146">
        <f>RANK('V5 rank data'!R14,'V5 rank data'!R$2:R$61,0)</f>
        <v>29</v>
      </c>
      <c r="AA14" s="146">
        <f>RANK('V5 rank data'!S14,'V5 rank data'!S$2:S$61,0)</f>
        <v>54</v>
      </c>
      <c r="AB14" s="146">
        <f>RANK('V5 rank data'!T14,'V5 rank data'!T$2:T$61,0)</f>
        <v>35</v>
      </c>
      <c r="AC14" s="146">
        <f>RANK('V5 rank data'!U14,'V5 rank data'!U$2:U$61,0)</f>
        <v>53</v>
      </c>
      <c r="AD14" s="146">
        <f>RANK('V5 rank data'!V14,'V5 rank data'!V$2:V$61,0)</f>
        <v>39</v>
      </c>
      <c r="AE14" s="146">
        <f>RANK('V5 rank data'!W14,'V5 rank data'!W$2:W$61,0)</f>
        <v>39</v>
      </c>
      <c r="AF14" s="146">
        <f>RANK('V5 rank data'!X14,'V5 rank data'!X$2:X$61,0)</f>
        <v>30</v>
      </c>
      <c r="AG14" s="146">
        <f>RANK('V5 rank data'!Y14,'V5 rank data'!Y$2:Y$61,0)</f>
        <v>34</v>
      </c>
      <c r="AH14" s="146">
        <f>RANK('V5 rank data'!Z14,'V5 rank data'!Z$2:Z$61,0)</f>
        <v>46</v>
      </c>
      <c r="AI14" s="146">
        <f>RANK('V5 rank data'!AA14,'V5 rank data'!AA$2:AA$61,0)</f>
        <v>40</v>
      </c>
      <c r="AJ14" s="146">
        <f>RANK('V5 rank data'!AB14,'V5 rank data'!AB$2:AB$61,0)</f>
        <v>29</v>
      </c>
      <c r="AK14" s="146">
        <f>RANK('V5 rank data'!AC14,'V5 rank data'!AC$2:AC$61,0)</f>
        <v>18</v>
      </c>
      <c r="AL14" s="146">
        <f>RANK('V5 rank data'!AD14,'V5 rank data'!AD$2:AD$61,0)</f>
        <v>48</v>
      </c>
      <c r="AM14" s="146">
        <f>RANK('V5 rank data'!AE14,'V5 rank data'!AE$2:AE$61,0)</f>
        <v>34</v>
      </c>
      <c r="AN14" s="146">
        <f>RANK('V5 rank data'!AF14,'V5 rank data'!AF$2:AF$61,0)</f>
        <v>29</v>
      </c>
      <c r="AO14" s="146">
        <f>RANK('V5 rank data'!AG14,'V5 rank data'!AG$2:AG$61,0)</f>
        <v>31</v>
      </c>
      <c r="AP14" s="146">
        <f>RANK('V5 rank data'!AH14,'V5 rank data'!AH$2:AH$61,0)</f>
        <v>8</v>
      </c>
      <c r="AQ14" s="146">
        <f>RANK('V5 rank data'!AI14,'V5 rank data'!AI$2:AI$61,0)</f>
        <v>43</v>
      </c>
      <c r="AR14" s="146">
        <f>RANK('V5 rank data'!AJ14,'V5 rank data'!AJ$2:AJ$61,0)</f>
        <v>37</v>
      </c>
      <c r="AS14" s="146">
        <f>RANK('V5 rank data'!AK14,'V5 rank data'!AK$2:AK$61,0)</f>
        <v>37</v>
      </c>
      <c r="AT14" s="146">
        <f>RANK('V5 rank data'!AL14,'V5 rank data'!AL$2:AL$61,0)</f>
        <v>12</v>
      </c>
    </row>
    <row r="15" spans="1:46">
      <c r="A15" s="120">
        <v>14</v>
      </c>
      <c r="B15" s="120">
        <f>INDEX('V5 rank data'!B$2:AL$61,$A15,'V5 data'!$AV$23)</f>
        <v>1701</v>
      </c>
      <c r="C15" s="120">
        <f>INDEX($J$2:$AT$61,$A15,'V5 data'!$AV$23)</f>
        <v>36</v>
      </c>
      <c r="I15" s="120" t="s">
        <v>131</v>
      </c>
      <c r="J15" s="146">
        <f>RANK('V5 rank data'!B15,'V5 rank data'!B$2:B$61,0)</f>
        <v>18</v>
      </c>
      <c r="K15" s="146">
        <f>RANK('V5 rank data'!C15,'V5 rank data'!C$2:C$61,0)</f>
        <v>36</v>
      </c>
      <c r="L15" s="146">
        <f>RANK('V5 rank data'!D15,'V5 rank data'!D$2:D$61,0)</f>
        <v>4</v>
      </c>
      <c r="M15" s="146"/>
      <c r="N15" s="146">
        <f>RANK('V5 rank data'!F15,'V5 rank data'!F$2:F$61,0)</f>
        <v>51</v>
      </c>
      <c r="O15" s="146">
        <f>RANK('V5 rank data'!G15,'V5 rank data'!G$2:G$61,0)</f>
        <v>14</v>
      </c>
      <c r="P15" s="146">
        <f>RANK('V5 rank data'!H15,'V5 rank data'!H$2:H$61,0)</f>
        <v>55</v>
      </c>
      <c r="Q15" s="146">
        <f>RANK('V5 rank data'!I15,'V5 rank data'!I$2:I$61,0)</f>
        <v>59</v>
      </c>
      <c r="R15" s="146">
        <f>RANK('V5 rank data'!J15,'V5 rank data'!J$2:J$61,0)</f>
        <v>14</v>
      </c>
      <c r="S15" s="146">
        <f>RANK('V5 rank data'!K15,'V5 rank data'!K$2:K$61,0)</f>
        <v>55</v>
      </c>
      <c r="T15" s="146">
        <f>RANK('V5 rank data'!L15,'V5 rank data'!L$2:L$61,0)</f>
        <v>35</v>
      </c>
      <c r="U15" s="146">
        <f>RANK('V5 rank data'!M15,'V5 rank data'!M$2:M$61,0)</f>
        <v>49</v>
      </c>
      <c r="V15" s="146">
        <f>RANK('V5 rank data'!N15,'V5 rank data'!N$2:N$61,0)</f>
        <v>59</v>
      </c>
      <c r="W15" s="146">
        <f>RANK('V5 rank data'!O15,'V5 rank data'!O$2:O$61,0)</f>
        <v>52</v>
      </c>
      <c r="X15" s="146">
        <f>RANK('V5 rank data'!P15,'V5 rank data'!P$2:P$61,0)</f>
        <v>5</v>
      </c>
      <c r="Y15" s="146">
        <f>RANK('V5 rank data'!Q15,'V5 rank data'!Q$2:Q$61,0)</f>
        <v>25</v>
      </c>
      <c r="Z15" s="146">
        <f>RANK('V5 rank data'!R15,'V5 rank data'!R$2:R$61,0)</f>
        <v>55</v>
      </c>
      <c r="AA15" s="146">
        <f>RANK('V5 rank data'!S15,'V5 rank data'!S$2:S$61,0)</f>
        <v>28</v>
      </c>
      <c r="AB15" s="146">
        <f>RANK('V5 rank data'!T15,'V5 rank data'!T$2:T$61,0)</f>
        <v>48</v>
      </c>
      <c r="AC15" s="146">
        <f>RANK('V5 rank data'!U15,'V5 rank data'!U$2:U$61,0)</f>
        <v>14</v>
      </c>
      <c r="AD15" s="146">
        <f>RANK('V5 rank data'!V15,'V5 rank data'!V$2:V$61,0)</f>
        <v>60</v>
      </c>
      <c r="AE15" s="146">
        <f>RANK('V5 rank data'!W15,'V5 rank data'!W$2:W$61,0)</f>
        <v>59</v>
      </c>
      <c r="AF15" s="146">
        <f>RANK('V5 rank data'!X15,'V5 rank data'!X$2:X$61,0)</f>
        <v>5</v>
      </c>
      <c r="AG15" s="146">
        <f>RANK('V5 rank data'!Y15,'V5 rank data'!Y$2:Y$61,0)</f>
        <v>6</v>
      </c>
      <c r="AH15" s="146">
        <f>RANK('V5 rank data'!Z15,'V5 rank data'!Z$2:Z$61,0)</f>
        <v>11</v>
      </c>
      <c r="AI15" s="146">
        <f>RANK('V5 rank data'!AA15,'V5 rank data'!AA$2:AA$61,0)</f>
        <v>50</v>
      </c>
      <c r="AJ15" s="146">
        <f>RANK('V5 rank data'!AB15,'V5 rank data'!AB$2:AB$61,0)</f>
        <v>18</v>
      </c>
      <c r="AK15" s="146">
        <f>RANK('V5 rank data'!AC15,'V5 rank data'!AC$2:AC$61,0)</f>
        <v>10</v>
      </c>
      <c r="AL15" s="146"/>
      <c r="AM15" s="146">
        <f>RANK('V5 rank data'!AE15,'V5 rank data'!AE$2:AE$61,0)</f>
        <v>57</v>
      </c>
      <c r="AN15" s="146">
        <f>RANK('V5 rank data'!AF15,'V5 rank data'!AF$2:AF$61,0)</f>
        <v>55</v>
      </c>
      <c r="AO15" s="146">
        <f>RANK('V5 rank data'!AG15,'V5 rank data'!AG$2:AG$61,0)</f>
        <v>31</v>
      </c>
      <c r="AP15" s="146">
        <f>RANK('V5 rank data'!AH15,'V5 rank data'!AH$2:AH$61,0)</f>
        <v>11</v>
      </c>
      <c r="AQ15" s="146">
        <f>RANK('V5 rank data'!AI15,'V5 rank data'!AI$2:AI$61,0)</f>
        <v>21</v>
      </c>
      <c r="AR15" s="146">
        <f>RANK('V5 rank data'!AJ15,'V5 rank data'!AJ$2:AJ$61,0)</f>
        <v>14</v>
      </c>
      <c r="AS15" s="146">
        <f>RANK('V5 rank data'!AK15,'V5 rank data'!AK$2:AK$61,0)</f>
        <v>55</v>
      </c>
      <c r="AT15" s="146">
        <f>RANK('V5 rank data'!AL15,'V5 rank data'!AL$2:AL$61,0)</f>
        <v>54</v>
      </c>
    </row>
    <row r="16" spans="1:46">
      <c r="A16" s="120">
        <v>15</v>
      </c>
      <c r="B16" s="120">
        <f>INDEX('V5 rank data'!B$2:AL$61,$A16,'V5 data'!$AV$23)</f>
        <v>2188</v>
      </c>
      <c r="C16" s="120">
        <f>INDEX($J$2:$AT$61,$A16,'V5 data'!$AV$23)</f>
        <v>13</v>
      </c>
      <c r="E16" s="120">
        <f>INDEX(J53:AT53,1,'V5 data'!AV23)</f>
        <v>34</v>
      </c>
      <c r="F16" s="120" t="s">
        <v>9</v>
      </c>
      <c r="G16" s="120">
        <f>INDEX('V5 rank data'!B53:AL53,1,'V5 data'!AV23)</f>
        <v>1728</v>
      </c>
      <c r="I16" s="120" t="s">
        <v>132</v>
      </c>
      <c r="J16" s="146">
        <f>RANK('V5 rank data'!B16,'V5 rank data'!B$2:B$61,0)</f>
        <v>16</v>
      </c>
      <c r="K16" s="146">
        <f>RANK('V5 rank data'!C16,'V5 rank data'!C$2:C$61,0)</f>
        <v>13</v>
      </c>
      <c r="L16" s="146">
        <f>RANK('V5 rank data'!D16,'V5 rank data'!D$2:D$61,0)</f>
        <v>43</v>
      </c>
      <c r="M16" s="146">
        <f>RANK('V5 rank data'!E16,'V5 rank data'!E$2:E$61,0)</f>
        <v>32</v>
      </c>
      <c r="N16" s="146">
        <f>RANK('V5 rank data'!F16,'V5 rank data'!F$2:F$61,0)</f>
        <v>22</v>
      </c>
      <c r="O16" s="146">
        <f>RANK('V5 rank data'!G16,'V5 rank data'!G$2:G$61,0)</f>
        <v>20</v>
      </c>
      <c r="P16" s="146">
        <f>RANK('V5 rank data'!H16,'V5 rank data'!H$2:H$61,0)</f>
        <v>39</v>
      </c>
      <c r="Q16" s="146">
        <f>RANK('V5 rank data'!I16,'V5 rank data'!I$2:I$61,0)</f>
        <v>12</v>
      </c>
      <c r="R16" s="146">
        <f>RANK('V5 rank data'!J16,'V5 rank data'!J$2:J$61,0)</f>
        <v>40</v>
      </c>
      <c r="S16" s="146">
        <f>RANK('V5 rank data'!K16,'V5 rank data'!K$2:K$61,0)</f>
        <v>31</v>
      </c>
      <c r="T16" s="146">
        <f>RANK('V5 rank data'!L16,'V5 rank data'!L$2:L$61,0)</f>
        <v>44</v>
      </c>
      <c r="U16" s="146">
        <f>RANK('V5 rank data'!M16,'V5 rank data'!M$2:M$61,0)</f>
        <v>20</v>
      </c>
      <c r="V16" s="146">
        <f>RANK('V5 rank data'!N16,'V5 rank data'!N$2:N$61,0)</f>
        <v>11</v>
      </c>
      <c r="W16" s="146">
        <f>RANK('V5 rank data'!O16,'V5 rank data'!O$2:O$61,0)</f>
        <v>6</v>
      </c>
      <c r="X16" s="146">
        <f>RANK('V5 rank data'!P16,'V5 rank data'!P$2:P$61,0)</f>
        <v>43</v>
      </c>
      <c r="Y16" s="146">
        <f>RANK('V5 rank data'!Q16,'V5 rank data'!Q$2:Q$61,0)</f>
        <v>28</v>
      </c>
      <c r="Z16" s="146">
        <f>RANK('V5 rank data'!R16,'V5 rank data'!R$2:R$61,0)</f>
        <v>13</v>
      </c>
      <c r="AA16" s="146">
        <f>RANK('V5 rank data'!S16,'V5 rank data'!S$2:S$61,0)</f>
        <v>5</v>
      </c>
      <c r="AB16" s="146">
        <f>RANK('V5 rank data'!T16,'V5 rank data'!T$2:T$61,0)</f>
        <v>41</v>
      </c>
      <c r="AC16" s="146">
        <f>RANK('V5 rank data'!U16,'V5 rank data'!U$2:U$61,0)</f>
        <v>21</v>
      </c>
      <c r="AD16" s="146">
        <f>RANK('V5 rank data'!V16,'V5 rank data'!V$2:V$61,0)</f>
        <v>14</v>
      </c>
      <c r="AE16" s="146">
        <f>RANK('V5 rank data'!W16,'V5 rank data'!W$2:W$61,0)</f>
        <v>14</v>
      </c>
      <c r="AF16" s="146">
        <f>RANK('V5 rank data'!X16,'V5 rank data'!X$2:X$61,0)</f>
        <v>31</v>
      </c>
      <c r="AG16" s="146">
        <f>RANK('V5 rank data'!Y16,'V5 rank data'!Y$2:Y$61,0)</f>
        <v>41</v>
      </c>
      <c r="AH16" s="146">
        <f>RANK('V5 rank data'!Z16,'V5 rank data'!Z$2:Z$61,0)</f>
        <v>52</v>
      </c>
      <c r="AI16" s="146">
        <f>RANK('V5 rank data'!AA16,'V5 rank data'!AA$2:AA$61,0)</f>
        <v>31</v>
      </c>
      <c r="AJ16" s="146">
        <f>RANK('V5 rank data'!AB16,'V5 rank data'!AB$2:AB$61,0)</f>
        <v>4</v>
      </c>
      <c r="AK16" s="146">
        <f>RANK('V5 rank data'!AC16,'V5 rank data'!AC$2:AC$61,0)</f>
        <v>55</v>
      </c>
      <c r="AL16" s="146">
        <f>RANK('V5 rank data'!AD16,'V5 rank data'!AD$2:AD$61,0)</f>
        <v>12</v>
      </c>
      <c r="AM16" s="146">
        <f>RANK('V5 rank data'!AE16,'V5 rank data'!AE$2:AE$61,0)</f>
        <v>4</v>
      </c>
      <c r="AN16" s="146">
        <f>RANK('V5 rank data'!AF16,'V5 rank data'!AF$2:AF$61,0)</f>
        <v>39</v>
      </c>
      <c r="AO16" s="146">
        <f>RANK('V5 rank data'!AG16,'V5 rank data'!AG$2:AG$61,0)</f>
        <v>48</v>
      </c>
      <c r="AP16" s="146">
        <f>RANK('V5 rank data'!AH16,'V5 rank data'!AH$2:AH$61,0)</f>
        <v>39</v>
      </c>
      <c r="AQ16" s="146">
        <f>RANK('V5 rank data'!AI16,'V5 rank data'!AI$2:AI$61,0)</f>
        <v>55</v>
      </c>
      <c r="AR16" s="146">
        <f>RANK('V5 rank data'!AJ16,'V5 rank data'!AJ$2:AJ$61,0)</f>
        <v>18</v>
      </c>
      <c r="AS16" s="146">
        <f>RANK('V5 rank data'!AK16,'V5 rank data'!AK$2:AK$61,0)</f>
        <v>45</v>
      </c>
      <c r="AT16" s="146">
        <f>RANK('V5 rank data'!AL16,'V5 rank data'!AL$2:AL$61,0)</f>
        <v>36</v>
      </c>
    </row>
    <row r="17" spans="1:46">
      <c r="A17" s="120">
        <v>16</v>
      </c>
      <c r="B17" s="120">
        <f>INDEX('V5 rank data'!B$2:AL$61,$A17,'V5 data'!$AV$23)</f>
        <v>2665</v>
      </c>
      <c r="C17" s="120">
        <f>INDEX($J$2:$AT$61,$A17,'V5 data'!$AV$23)</f>
        <v>3</v>
      </c>
      <c r="I17" s="120" t="s">
        <v>133</v>
      </c>
      <c r="J17" s="146">
        <f>RANK('V5 rank data'!B17,'V5 rank data'!B$2:B$61,0)</f>
        <v>20</v>
      </c>
      <c r="K17" s="146">
        <f>RANK('V5 rank data'!C17,'V5 rank data'!C$2:C$61,0)</f>
        <v>3</v>
      </c>
      <c r="L17" s="146">
        <f>RANK('V5 rank data'!D17,'V5 rank data'!D$2:D$61,0)</f>
        <v>43</v>
      </c>
      <c r="M17" s="146">
        <f>RANK('V5 rank data'!E17,'V5 rank data'!E$2:E$61,0)</f>
        <v>44</v>
      </c>
      <c r="N17" s="146">
        <f>RANK('V5 rank data'!F17,'V5 rank data'!F$2:F$61,0)</f>
        <v>43</v>
      </c>
      <c r="O17" s="146">
        <f>RANK('V5 rank data'!G17,'V5 rank data'!G$2:G$61,0)</f>
        <v>24</v>
      </c>
      <c r="P17" s="146">
        <f>RANK('V5 rank data'!H17,'V5 rank data'!H$2:H$61,0)</f>
        <v>40</v>
      </c>
      <c r="Q17" s="146">
        <f>RANK('V5 rank data'!I17,'V5 rank data'!I$2:I$61,0)</f>
        <v>38</v>
      </c>
      <c r="R17" s="146">
        <f>RANK('V5 rank data'!J17,'V5 rank data'!J$2:J$61,0)</f>
        <v>35</v>
      </c>
      <c r="S17" s="146">
        <f>RANK('V5 rank data'!K17,'V5 rank data'!K$2:K$61,0)</f>
        <v>10</v>
      </c>
      <c r="T17" s="146">
        <f>RANK('V5 rank data'!L17,'V5 rank data'!L$2:L$61,0)</f>
        <v>8</v>
      </c>
      <c r="U17" s="146">
        <f>RANK('V5 rank data'!M17,'V5 rank data'!M$2:M$61,0)</f>
        <v>54</v>
      </c>
      <c r="V17" s="146">
        <f>RANK('V5 rank data'!N17,'V5 rank data'!N$2:N$61,0)</f>
        <v>26</v>
      </c>
      <c r="W17" s="146">
        <f>RANK('V5 rank data'!O17,'V5 rank data'!O$2:O$61,0)</f>
        <v>24</v>
      </c>
      <c r="X17" s="146">
        <f>RANK('V5 rank data'!P17,'V5 rank data'!P$2:P$61,0)</f>
        <v>46</v>
      </c>
      <c r="Y17" s="146">
        <f>RANK('V5 rank data'!Q17,'V5 rank data'!Q$2:Q$61,0)</f>
        <v>12</v>
      </c>
      <c r="Z17" s="146">
        <f>RANK('V5 rank data'!R17,'V5 rank data'!R$2:R$61,0)</f>
        <v>38</v>
      </c>
      <c r="AA17" s="146">
        <f>RANK('V5 rank data'!S17,'V5 rank data'!S$2:S$61,0)</f>
        <v>16</v>
      </c>
      <c r="AB17" s="146">
        <f>RANK('V5 rank data'!T17,'V5 rank data'!T$2:T$61,0)</f>
        <v>49</v>
      </c>
      <c r="AC17" s="146">
        <f>RANK('V5 rank data'!U17,'V5 rank data'!U$2:U$61,0)</f>
        <v>52</v>
      </c>
      <c r="AD17" s="146">
        <f>RANK('V5 rank data'!V17,'V5 rank data'!V$2:V$61,0)</f>
        <v>33</v>
      </c>
      <c r="AE17" s="146">
        <f>RANK('V5 rank data'!W17,'V5 rank data'!W$2:W$61,0)</f>
        <v>33</v>
      </c>
      <c r="AF17" s="146">
        <f>RANK('V5 rank data'!X17,'V5 rank data'!X$2:X$61,0)</f>
        <v>22</v>
      </c>
      <c r="AG17" s="146">
        <f>RANK('V5 rank data'!Y17,'V5 rank data'!Y$2:Y$61,0)</f>
        <v>49</v>
      </c>
      <c r="AH17" s="146">
        <f>RANK('V5 rank data'!Z17,'V5 rank data'!Z$2:Z$61,0)</f>
        <v>50</v>
      </c>
      <c r="AI17" s="146">
        <f>RANK('V5 rank data'!AA17,'V5 rank data'!AA$2:AA$61,0)</f>
        <v>6</v>
      </c>
      <c r="AJ17" s="146"/>
      <c r="AK17" s="146">
        <f>RANK('V5 rank data'!AC17,'V5 rank data'!AC$2:AC$61,0)</f>
        <v>43</v>
      </c>
      <c r="AL17" s="146">
        <f>RANK('V5 rank data'!AD17,'V5 rank data'!AD$2:AD$61,0)</f>
        <v>38</v>
      </c>
      <c r="AM17" s="146">
        <f>RANK('V5 rank data'!AE17,'V5 rank data'!AE$2:AE$61,0)</f>
        <v>21</v>
      </c>
      <c r="AN17" s="146">
        <f>RANK('V5 rank data'!AF17,'V5 rank data'!AF$2:AF$61,0)</f>
        <v>40</v>
      </c>
      <c r="AO17" s="146">
        <f>RANK('V5 rank data'!AG17,'V5 rank data'!AG$2:AG$61,0)</f>
        <v>31</v>
      </c>
      <c r="AP17" s="146">
        <f>RANK('V5 rank data'!AH17,'V5 rank data'!AH$2:AH$61,0)</f>
        <v>31</v>
      </c>
      <c r="AQ17" s="146">
        <f>RANK('V5 rank data'!AI17,'V5 rank data'!AI$2:AI$61,0)</f>
        <v>16</v>
      </c>
      <c r="AR17" s="146">
        <f>RANK('V5 rank data'!AJ17,'V5 rank data'!AJ$2:AJ$61,0)</f>
        <v>16</v>
      </c>
      <c r="AS17" s="146">
        <f>RANK('V5 rank data'!AK17,'V5 rank data'!AK$2:AK$61,0)</f>
        <v>43</v>
      </c>
      <c r="AT17" s="146">
        <f>RANK('V5 rank data'!AL17,'V5 rank data'!AL$2:AL$61,0)</f>
        <v>34</v>
      </c>
    </row>
    <row r="18" spans="1:46">
      <c r="A18" s="120">
        <v>17</v>
      </c>
      <c r="B18" s="120">
        <f>INDEX('V5 rank data'!B$2:AL$61,$A18,'V5 data'!$AV$23)</f>
        <v>2453</v>
      </c>
      <c r="C18" s="120">
        <f>INDEX($J$2:$AT$61,$A18,'V5 data'!$AV$23)</f>
        <v>6</v>
      </c>
      <c r="I18" s="120" t="s">
        <v>114</v>
      </c>
      <c r="J18" s="146">
        <f>RANK('V5 rank data'!B18,'V5 rank data'!B$2:B$61,0)</f>
        <v>11</v>
      </c>
      <c r="K18" s="146">
        <f>RANK('V5 rank data'!C18,'V5 rank data'!C$2:C$61,0)</f>
        <v>6</v>
      </c>
      <c r="L18" s="146">
        <f>RANK('V5 rank data'!D18,'V5 rank data'!D$2:D$61,0)</f>
        <v>52</v>
      </c>
      <c r="M18" s="146">
        <f>RANK('V5 rank data'!E18,'V5 rank data'!E$2:E$61,0)</f>
        <v>5</v>
      </c>
      <c r="N18" s="146">
        <f>RANK('V5 rank data'!F18,'V5 rank data'!F$2:F$61,0)</f>
        <v>1</v>
      </c>
      <c r="O18" s="146">
        <f>RANK('V5 rank data'!G18,'V5 rank data'!G$2:G$61,0)</f>
        <v>7</v>
      </c>
      <c r="P18" s="146">
        <f>RANK('V5 rank data'!H18,'V5 rank data'!H$2:H$61,0)</f>
        <v>2</v>
      </c>
      <c r="Q18" s="146">
        <f>RANK('V5 rank data'!I18,'V5 rank data'!I$2:I$61,0)</f>
        <v>36</v>
      </c>
      <c r="R18" s="146">
        <f>RANK('V5 rank data'!J18,'V5 rank data'!J$2:J$61,0)</f>
        <v>2</v>
      </c>
      <c r="S18" s="146">
        <f>RANK('V5 rank data'!K18,'V5 rank data'!K$2:K$61,0)</f>
        <v>26</v>
      </c>
      <c r="T18" s="146">
        <f>RANK('V5 rank data'!L18,'V5 rank data'!L$2:L$61,0)</f>
        <v>2</v>
      </c>
      <c r="U18" s="146">
        <f>RANK('V5 rank data'!M18,'V5 rank data'!M$2:M$61,0)</f>
        <v>2</v>
      </c>
      <c r="V18" s="146">
        <f>RANK('V5 rank data'!N18,'V5 rank data'!N$2:N$61,0)</f>
        <v>2</v>
      </c>
      <c r="W18" s="146">
        <f>RANK('V5 rank data'!O18,'V5 rank data'!O$2:O$61,0)</f>
        <v>2</v>
      </c>
      <c r="X18" s="146">
        <f>RANK('V5 rank data'!P18,'V5 rank data'!P$2:P$61,0)</f>
        <v>7</v>
      </c>
      <c r="Y18" s="146">
        <f>RANK('V5 rank data'!Q18,'V5 rank data'!Q$2:Q$61,0)</f>
        <v>8</v>
      </c>
      <c r="Z18" s="146">
        <f>RANK('V5 rank data'!R18,'V5 rank data'!R$2:R$61,0)</f>
        <v>32</v>
      </c>
      <c r="AA18" s="146">
        <f>RANK('V5 rank data'!S18,'V5 rank data'!S$2:S$61,0)</f>
        <v>2</v>
      </c>
      <c r="AB18" s="146">
        <f>RANK('V5 rank data'!T18,'V5 rank data'!T$2:T$61,0)</f>
        <v>4</v>
      </c>
      <c r="AC18" s="146">
        <f>RANK('V5 rank data'!U18,'V5 rank data'!U$2:U$61,0)</f>
        <v>5</v>
      </c>
      <c r="AD18" s="146">
        <f>RANK('V5 rank data'!V18,'V5 rank data'!V$2:V$61,0)</f>
        <v>2</v>
      </c>
      <c r="AE18" s="146">
        <f>RANK('V5 rank data'!W18,'V5 rank data'!W$2:W$61,0)</f>
        <v>2</v>
      </c>
      <c r="AF18" s="146">
        <f>RANK('V5 rank data'!X18,'V5 rank data'!X$2:X$61,0)</f>
        <v>58</v>
      </c>
      <c r="AG18" s="146">
        <f>RANK('V5 rank data'!Y18,'V5 rank data'!Y$2:Y$61,0)</f>
        <v>4</v>
      </c>
      <c r="AH18" s="146">
        <f>RANK('V5 rank data'!Z18,'V5 rank data'!Z$2:Z$61,0)</f>
        <v>2</v>
      </c>
      <c r="AI18" s="146">
        <f>RANK('V5 rank data'!AA18,'V5 rank data'!AA$2:AA$61,0)</f>
        <v>52</v>
      </c>
      <c r="AJ18" s="146">
        <f>RANK('V5 rank data'!AB18,'V5 rank data'!AB$2:AB$61,0)</f>
        <v>2</v>
      </c>
      <c r="AK18" s="146">
        <f>RANK('V5 rank data'!AC18,'V5 rank data'!AC$2:AC$61,0)</f>
        <v>56</v>
      </c>
      <c r="AL18" s="146">
        <f>RANK('V5 rank data'!AD18,'V5 rank data'!AD$2:AD$61,0)</f>
        <v>2</v>
      </c>
      <c r="AM18" s="146">
        <f>RANK('V5 rank data'!AE18,'V5 rank data'!AE$2:AE$61,0)</f>
        <v>2</v>
      </c>
      <c r="AN18" s="146">
        <f>RANK('V5 rank data'!AF18,'V5 rank data'!AF$2:AF$61,0)</f>
        <v>2</v>
      </c>
      <c r="AO18" s="146">
        <f>RANK('V5 rank data'!AG18,'V5 rank data'!AG$2:AG$61,0)</f>
        <v>3</v>
      </c>
      <c r="AP18" s="146">
        <f>RANK('V5 rank data'!AH18,'V5 rank data'!AH$2:AH$61,0)</f>
        <v>54</v>
      </c>
      <c r="AQ18" s="146">
        <f>RANK('V5 rank data'!AI18,'V5 rank data'!AI$2:AI$61,0)</f>
        <v>51</v>
      </c>
      <c r="AR18" s="146">
        <f>RANK('V5 rank data'!AJ18,'V5 rank data'!AJ$2:AJ$61,0)</f>
        <v>5</v>
      </c>
      <c r="AS18" s="146">
        <f>RANK('V5 rank data'!AK18,'V5 rank data'!AK$2:AK$61,0)</f>
        <v>57</v>
      </c>
      <c r="AT18" s="146">
        <f>RANK('V5 rank data'!AL18,'V5 rank data'!AL$2:AL$61,0)</f>
        <v>58</v>
      </c>
    </row>
    <row r="19" spans="1:46">
      <c r="A19" s="120">
        <v>18</v>
      </c>
      <c r="B19" s="120">
        <f>INDEX('V5 rank data'!B$2:AL$61,$A19,'V5 data'!$AV$23)</f>
        <v>1563</v>
      </c>
      <c r="C19" s="120">
        <f>INDEX($J$2:$AT$61,$A19,'V5 data'!$AV$23)</f>
        <v>46</v>
      </c>
      <c r="I19" s="120" t="s">
        <v>134</v>
      </c>
      <c r="J19" s="146">
        <f>RANK('V5 rank data'!B19,'V5 rank data'!B$2:B$61,0)</f>
        <v>3</v>
      </c>
      <c r="K19" s="146">
        <f>RANK('V5 rank data'!C19,'V5 rank data'!C$2:C$61,0)</f>
        <v>46</v>
      </c>
      <c r="L19" s="146">
        <f>RANK('V5 rank data'!D19,'V5 rank data'!D$2:D$61,0)</f>
        <v>59</v>
      </c>
      <c r="M19" s="146">
        <f>RANK('V5 rank data'!E19,'V5 rank data'!E$2:E$61,0)</f>
        <v>50</v>
      </c>
      <c r="N19" s="146">
        <f>RANK('V5 rank data'!F19,'V5 rank data'!F$2:F$61,0)</f>
        <v>55</v>
      </c>
      <c r="O19" s="146">
        <f>RANK('V5 rank data'!G19,'V5 rank data'!G$2:G$61,0)</f>
        <v>4</v>
      </c>
      <c r="P19" s="146">
        <f>RANK('V5 rank data'!H19,'V5 rank data'!H$2:H$61,0)</f>
        <v>7</v>
      </c>
      <c r="Q19" s="146">
        <f>RANK('V5 rank data'!I19,'V5 rank data'!I$2:I$61,0)</f>
        <v>20</v>
      </c>
      <c r="R19" s="146">
        <f>RANK('V5 rank data'!J19,'V5 rank data'!J$2:J$61,0)</f>
        <v>5</v>
      </c>
      <c r="S19" s="146">
        <f>RANK('V5 rank data'!K19,'V5 rank data'!K$2:K$61,0)</f>
        <v>2</v>
      </c>
      <c r="T19" s="146">
        <f>RANK('V5 rank data'!L19,'V5 rank data'!L$2:L$61,0)</f>
        <v>22</v>
      </c>
      <c r="U19" s="146">
        <f>RANK('V5 rank data'!M19,'V5 rank data'!M$2:M$61,0)</f>
        <v>39</v>
      </c>
      <c r="V19" s="146">
        <f>RANK('V5 rank data'!N19,'V5 rank data'!N$2:N$61,0)</f>
        <v>14</v>
      </c>
      <c r="W19" s="146">
        <f>RANK('V5 rank data'!O19,'V5 rank data'!O$2:O$61,0)</f>
        <v>16</v>
      </c>
      <c r="X19" s="146">
        <f>RANK('V5 rank data'!P19,'V5 rank data'!P$2:P$61,0)</f>
        <v>59</v>
      </c>
      <c r="Y19" s="146">
        <f>RANK('V5 rank data'!Q19,'V5 rank data'!Q$2:Q$61,0)</f>
        <v>18</v>
      </c>
      <c r="Z19" s="146">
        <f>RANK('V5 rank data'!R19,'V5 rank data'!R$2:R$61,0)</f>
        <v>45</v>
      </c>
      <c r="AA19" s="146">
        <f>RANK('V5 rank data'!S19,'V5 rank data'!S$2:S$61,0)</f>
        <v>6</v>
      </c>
      <c r="AB19" s="146">
        <f>RANK('V5 rank data'!T19,'V5 rank data'!T$2:T$61,0)</f>
        <v>18</v>
      </c>
      <c r="AC19" s="146">
        <f>RANK('V5 rank data'!U19,'V5 rank data'!U$2:U$61,0)</f>
        <v>6</v>
      </c>
      <c r="AD19" s="146">
        <f>RANK('V5 rank data'!V19,'V5 rank data'!V$2:V$61,0)</f>
        <v>7</v>
      </c>
      <c r="AE19" s="146">
        <f>RANK('V5 rank data'!W19,'V5 rank data'!W$2:W$61,0)</f>
        <v>7</v>
      </c>
      <c r="AF19" s="146">
        <f>RANK('V5 rank data'!X19,'V5 rank data'!X$2:X$61,0)</f>
        <v>27</v>
      </c>
      <c r="AG19" s="146">
        <f>RANK('V5 rank data'!Y19,'V5 rank data'!Y$2:Y$61,0)</f>
        <v>14</v>
      </c>
      <c r="AH19" s="146">
        <f>RANK('V5 rank data'!Z19,'V5 rank data'!Z$2:Z$61,0)</f>
        <v>15</v>
      </c>
      <c r="AI19" s="146">
        <f>RANK('V5 rank data'!AA19,'V5 rank data'!AA$2:AA$61,0)</f>
        <v>12</v>
      </c>
      <c r="AJ19" s="146">
        <f>RANK('V5 rank data'!AB19,'V5 rank data'!AB$2:AB$61,0)</f>
        <v>6</v>
      </c>
      <c r="AK19" s="146">
        <f>RANK('V5 rank data'!AC19,'V5 rank data'!AC$2:AC$61,0)</f>
        <v>28</v>
      </c>
      <c r="AL19" s="146">
        <f>RANK('V5 rank data'!AD19,'V5 rank data'!AD$2:AD$61,0)</f>
        <v>51</v>
      </c>
      <c r="AM19" s="146">
        <f>RANK('V5 rank data'!AE19,'V5 rank data'!AE$2:AE$61,0)</f>
        <v>23</v>
      </c>
      <c r="AN19" s="146">
        <f>RANK('V5 rank data'!AF19,'V5 rank data'!AF$2:AF$61,0)</f>
        <v>7</v>
      </c>
      <c r="AO19" s="146">
        <f>RANK('V5 rank data'!AG19,'V5 rank data'!AG$2:AG$61,0)</f>
        <v>8</v>
      </c>
      <c r="AP19" s="146">
        <f>RANK('V5 rank data'!AH19,'V5 rank data'!AH$2:AH$61,0)</f>
        <v>15</v>
      </c>
      <c r="AQ19" s="146">
        <f>RANK('V5 rank data'!AI19,'V5 rank data'!AI$2:AI$61,0)</f>
        <v>3</v>
      </c>
      <c r="AR19" s="146">
        <f>RANK('V5 rank data'!AJ19,'V5 rank data'!AJ$2:AJ$61,0)</f>
        <v>11</v>
      </c>
      <c r="AS19" s="146">
        <f>RANK('V5 rank data'!AK19,'V5 rank data'!AK$2:AK$61,0)</f>
        <v>52</v>
      </c>
      <c r="AT19" s="146">
        <f>RANK('V5 rank data'!AL19,'V5 rank data'!AL$2:AL$61,0)</f>
        <v>46</v>
      </c>
    </row>
    <row r="20" spans="1:46">
      <c r="A20" s="120">
        <v>19</v>
      </c>
      <c r="B20" s="120">
        <f>INDEX('V5 rank data'!B$2:AL$61,$A20,'V5 data'!$AV$23)</f>
        <v>2428</v>
      </c>
      <c r="C20" s="120">
        <f>INDEX($J$2:$AT$61,$A20,'V5 data'!$AV$23)</f>
        <v>7</v>
      </c>
      <c r="I20" s="120" t="s">
        <v>135</v>
      </c>
      <c r="J20" s="146">
        <f>RANK('V5 rank data'!B20,'V5 rank data'!B$2:B$61,0)</f>
        <v>29</v>
      </c>
      <c r="K20" s="146">
        <f>RANK('V5 rank data'!C20,'V5 rank data'!C$2:C$61,0)</f>
        <v>7</v>
      </c>
      <c r="L20" s="146">
        <f>RANK('V5 rank data'!D20,'V5 rank data'!D$2:D$61,0)</f>
        <v>23</v>
      </c>
      <c r="M20" s="146">
        <f>RANK('V5 rank data'!E20,'V5 rank data'!E$2:E$61,0)</f>
        <v>24</v>
      </c>
      <c r="N20" s="146">
        <f>RANK('V5 rank data'!F20,'V5 rank data'!F$2:F$61,0)</f>
        <v>14</v>
      </c>
      <c r="O20" s="146">
        <f>RANK('V5 rank data'!G20,'V5 rank data'!G$2:G$61,0)</f>
        <v>23</v>
      </c>
      <c r="P20" s="146">
        <f>RANK('V5 rank data'!H20,'V5 rank data'!H$2:H$61,0)</f>
        <v>19</v>
      </c>
      <c r="Q20" s="146">
        <f>RANK('V5 rank data'!I20,'V5 rank data'!I$2:I$61,0)</f>
        <v>28</v>
      </c>
      <c r="R20" s="146">
        <f>RANK('V5 rank data'!J20,'V5 rank data'!J$2:J$61,0)</f>
        <v>52</v>
      </c>
      <c r="S20" s="146">
        <f>RANK('V5 rank data'!K20,'V5 rank data'!K$2:K$61,0)</f>
        <v>14</v>
      </c>
      <c r="T20" s="146">
        <f>RANK('V5 rank data'!L20,'V5 rank data'!L$2:L$61,0)</f>
        <v>14</v>
      </c>
      <c r="U20" s="146">
        <f>RANK('V5 rank data'!M20,'V5 rank data'!M$2:M$61,0)</f>
        <v>7</v>
      </c>
      <c r="V20" s="146">
        <f>RANK('V5 rank data'!N20,'V5 rank data'!N$2:N$61,0)</f>
        <v>8</v>
      </c>
      <c r="W20" s="146">
        <f>RANK('V5 rank data'!O20,'V5 rank data'!O$2:O$61,0)</f>
        <v>9</v>
      </c>
      <c r="X20" s="146">
        <f>RANK('V5 rank data'!P20,'V5 rank data'!P$2:P$61,0)</f>
        <v>51</v>
      </c>
      <c r="Y20" s="146">
        <f>RANK('V5 rank data'!Q20,'V5 rank data'!Q$2:Q$61,0)</f>
        <v>37</v>
      </c>
      <c r="Z20" s="146">
        <f>RANK('V5 rank data'!R20,'V5 rank data'!R$2:R$61,0)</f>
        <v>27</v>
      </c>
      <c r="AA20" s="146">
        <f>RANK('V5 rank data'!S20,'V5 rank data'!S$2:S$61,0)</f>
        <v>7</v>
      </c>
      <c r="AB20" s="146">
        <f>RANK('V5 rank data'!T20,'V5 rank data'!T$2:T$61,0)</f>
        <v>6</v>
      </c>
      <c r="AC20" s="146">
        <f>RANK('V5 rank data'!U20,'V5 rank data'!U$2:U$61,0)</f>
        <v>19</v>
      </c>
      <c r="AD20" s="146">
        <f>RANK('V5 rank data'!V20,'V5 rank data'!V$2:V$61,0)</f>
        <v>10</v>
      </c>
      <c r="AE20" s="146">
        <f>RANK('V5 rank data'!W20,'V5 rank data'!W$2:W$61,0)</f>
        <v>10</v>
      </c>
      <c r="AF20" s="146">
        <f>RANK('V5 rank data'!X20,'V5 rank data'!X$2:X$61,0)</f>
        <v>28</v>
      </c>
      <c r="AG20" s="146">
        <f>RANK('V5 rank data'!Y20,'V5 rank data'!Y$2:Y$61,0)</f>
        <v>29</v>
      </c>
      <c r="AH20" s="146">
        <f>RANK('V5 rank data'!Z20,'V5 rank data'!Z$2:Z$61,0)</f>
        <v>20</v>
      </c>
      <c r="AI20" s="146">
        <f>RANK('V5 rank data'!AA20,'V5 rank data'!AA$2:AA$61,0)</f>
        <v>1</v>
      </c>
      <c r="AJ20" s="146">
        <f>RANK('V5 rank data'!AB20,'V5 rank data'!AB$2:AB$61,0)</f>
        <v>13</v>
      </c>
      <c r="AK20" s="146">
        <f>RANK('V5 rank data'!AC20,'V5 rank data'!AC$2:AC$61,0)</f>
        <v>46</v>
      </c>
      <c r="AL20" s="146">
        <f>RANK('V5 rank data'!AD20,'V5 rank data'!AD$2:AD$61,0)</f>
        <v>10</v>
      </c>
      <c r="AM20" s="146">
        <f>RANK('V5 rank data'!AE20,'V5 rank data'!AE$2:AE$61,0)</f>
        <v>7</v>
      </c>
      <c r="AN20" s="146">
        <f>RANK('V5 rank data'!AF20,'V5 rank data'!AF$2:AF$61,0)</f>
        <v>19</v>
      </c>
      <c r="AO20" s="146">
        <f>RANK('V5 rank data'!AG20,'V5 rank data'!AG$2:AG$61,0)</f>
        <v>12</v>
      </c>
      <c r="AP20" s="146">
        <f>RANK('V5 rank data'!AH20,'V5 rank data'!AH$2:AH$61,0)</f>
        <v>34</v>
      </c>
      <c r="AQ20" s="146">
        <f>RANK('V5 rank data'!AI20,'V5 rank data'!AI$2:AI$61,0)</f>
        <v>50</v>
      </c>
      <c r="AR20" s="146">
        <f>RANK('V5 rank data'!AJ20,'V5 rank data'!AJ$2:AJ$61,0)</f>
        <v>15</v>
      </c>
      <c r="AS20" s="146">
        <f>RANK('V5 rank data'!AK20,'V5 rank data'!AK$2:AK$61,0)</f>
        <v>42</v>
      </c>
      <c r="AT20" s="146">
        <f>RANK('V5 rank data'!AL20,'V5 rank data'!AL$2:AL$61,0)</f>
        <v>37</v>
      </c>
    </row>
    <row r="21" spans="1:46">
      <c r="A21" s="120">
        <v>20</v>
      </c>
      <c r="B21" s="120">
        <f>INDEX('V5 rank data'!B$2:AL$61,$A21,'V5 data'!$AV$23)</f>
        <v>1956</v>
      </c>
      <c r="C21" s="120">
        <f>INDEX($J$2:$AT$61,$A21,'V5 data'!$AV$23)</f>
        <v>17</v>
      </c>
      <c r="I21" s="120" t="s">
        <v>136</v>
      </c>
      <c r="J21" s="146">
        <f>RANK('V5 rank data'!B21,'V5 rank data'!B$2:B$61,0)</f>
        <v>25</v>
      </c>
      <c r="K21" s="146">
        <f>RANK('V5 rank data'!C21,'V5 rank data'!C$2:C$61,0)</f>
        <v>17</v>
      </c>
      <c r="L21" s="146">
        <f>RANK('V5 rank data'!D21,'V5 rank data'!D$2:D$61,0)</f>
        <v>23</v>
      </c>
      <c r="M21" s="146">
        <f>RANK('V5 rank data'!E21,'V5 rank data'!E$2:E$61,0)</f>
        <v>42</v>
      </c>
      <c r="N21" s="146">
        <f>RANK('V5 rank data'!F21,'V5 rank data'!F$2:F$61,0)</f>
        <v>20</v>
      </c>
      <c r="O21" s="146">
        <f>RANK('V5 rank data'!G21,'V5 rank data'!G$2:G$61,0)</f>
        <v>27</v>
      </c>
      <c r="P21" s="146">
        <f>RANK('V5 rank data'!H21,'V5 rank data'!H$2:H$61,0)</f>
        <v>35</v>
      </c>
      <c r="Q21" s="146">
        <f>RANK('V5 rank data'!I21,'V5 rank data'!I$2:I$61,0)</f>
        <v>22</v>
      </c>
      <c r="R21" s="146">
        <f>RANK('V5 rank data'!J21,'V5 rank data'!J$2:J$61,0)</f>
        <v>17</v>
      </c>
      <c r="S21" s="146">
        <f>RANK('V5 rank data'!K21,'V5 rank data'!K$2:K$61,0)</f>
        <v>42</v>
      </c>
      <c r="T21" s="146">
        <f>RANK('V5 rank data'!L21,'V5 rank data'!L$2:L$61,0)</f>
        <v>30</v>
      </c>
      <c r="U21" s="146">
        <f>RANK('V5 rank data'!M21,'V5 rank data'!M$2:M$61,0)</f>
        <v>8</v>
      </c>
      <c r="V21" s="146">
        <f>RANK('V5 rank data'!N21,'V5 rank data'!N$2:N$61,0)</f>
        <v>17</v>
      </c>
      <c r="W21" s="146">
        <f>RANK('V5 rank data'!O21,'V5 rank data'!O$2:O$61,0)</f>
        <v>33</v>
      </c>
      <c r="X21" s="146">
        <f>RANK('V5 rank data'!P21,'V5 rank data'!P$2:P$61,0)</f>
        <v>34</v>
      </c>
      <c r="Y21" s="146">
        <f>RANK('V5 rank data'!Q21,'V5 rank data'!Q$2:Q$61,0)</f>
        <v>48</v>
      </c>
      <c r="Z21" s="146">
        <f>RANK('V5 rank data'!R21,'V5 rank data'!R$2:R$61,0)</f>
        <v>46</v>
      </c>
      <c r="AA21" s="146">
        <f>RANK('V5 rank data'!S21,'V5 rank data'!S$2:S$61,0)</f>
        <v>45</v>
      </c>
      <c r="AB21" s="146">
        <f>RANK('V5 rank data'!T21,'V5 rank data'!T$2:T$61,0)</f>
        <v>45</v>
      </c>
      <c r="AC21" s="146">
        <f>RANK('V5 rank data'!U21,'V5 rank data'!U$2:U$61,0)</f>
        <v>51</v>
      </c>
      <c r="AD21" s="146">
        <f>RANK('V5 rank data'!V21,'V5 rank data'!V$2:V$61,0)</f>
        <v>29</v>
      </c>
      <c r="AE21" s="146">
        <f>RANK('V5 rank data'!W21,'V5 rank data'!W$2:W$61,0)</f>
        <v>30</v>
      </c>
      <c r="AF21" s="146">
        <f>RANK('V5 rank data'!X21,'V5 rank data'!X$2:X$61,0)</f>
        <v>22</v>
      </c>
      <c r="AG21" s="146">
        <f>RANK('V5 rank data'!Y21,'V5 rank data'!Y$2:Y$61,0)</f>
        <v>18</v>
      </c>
      <c r="AH21" s="146">
        <f>RANK('V5 rank data'!Z21,'V5 rank data'!Z$2:Z$61,0)</f>
        <v>38</v>
      </c>
      <c r="AI21" s="146">
        <f>RANK('V5 rank data'!AA21,'V5 rank data'!AA$2:AA$61,0)</f>
        <v>33</v>
      </c>
      <c r="AJ21" s="146"/>
      <c r="AK21" s="146">
        <f>RANK('V5 rank data'!AC21,'V5 rank data'!AC$2:AC$61,0)</f>
        <v>12</v>
      </c>
      <c r="AL21" s="146"/>
      <c r="AM21" s="146">
        <f>RANK('V5 rank data'!AE21,'V5 rank data'!AE$2:AE$61,0)</f>
        <v>53</v>
      </c>
      <c r="AN21" s="146">
        <f>RANK('V5 rank data'!AF21,'V5 rank data'!AF$2:AF$61,0)</f>
        <v>35</v>
      </c>
      <c r="AO21" s="146">
        <f>RANK('V5 rank data'!AG21,'V5 rank data'!AG$2:AG$61,0)</f>
        <v>31</v>
      </c>
      <c r="AP21" s="146">
        <f>RANK('V5 rank data'!AH21,'V5 rank data'!AH$2:AH$61,0)</f>
        <v>21</v>
      </c>
      <c r="AQ21" s="146">
        <f>RANK('V5 rank data'!AI21,'V5 rank data'!AI$2:AI$61,0)</f>
        <v>9</v>
      </c>
      <c r="AR21" s="146">
        <f>RANK('V5 rank data'!AJ21,'V5 rank data'!AJ$2:AJ$61,0)</f>
        <v>46</v>
      </c>
      <c r="AS21" s="146">
        <f>RANK('V5 rank data'!AK21,'V5 rank data'!AK$2:AK$61,0)</f>
        <v>41</v>
      </c>
      <c r="AT21" s="146">
        <f>RANK('V5 rank data'!AL21,'V5 rank data'!AL$2:AL$61,0)</f>
        <v>21</v>
      </c>
    </row>
    <row r="22" spans="1:46">
      <c r="A22" s="120">
        <v>21</v>
      </c>
      <c r="B22" s="120">
        <f>INDEX('V5 rank data'!B$2:AL$61,$A22,'V5 data'!$AV$23)</f>
        <v>1682</v>
      </c>
      <c r="C22" s="120">
        <f>INDEX($J$2:$AT$61,$A22,'V5 data'!$AV$23)</f>
        <v>38</v>
      </c>
      <c r="I22" s="120" t="s">
        <v>137</v>
      </c>
      <c r="J22" s="146">
        <f>RANK('V5 rank data'!B22,'V5 rank data'!B$2:B$61,0)</f>
        <v>38</v>
      </c>
      <c r="K22" s="146">
        <f>RANK('V5 rank data'!C22,'V5 rank data'!C$2:C$61,0)</f>
        <v>38</v>
      </c>
      <c r="L22" s="146">
        <f>RANK('V5 rank data'!D22,'V5 rank data'!D$2:D$61,0)</f>
        <v>23</v>
      </c>
      <c r="M22" s="146">
        <f>RANK('V5 rank data'!E22,'V5 rank data'!E$2:E$61,0)</f>
        <v>30</v>
      </c>
      <c r="N22" s="146">
        <f>RANK('V5 rank data'!F22,'V5 rank data'!F$2:F$61,0)</f>
        <v>22</v>
      </c>
      <c r="O22" s="146">
        <f>RANK('V5 rank data'!G22,'V5 rank data'!G$2:G$61,0)</f>
        <v>39</v>
      </c>
      <c r="P22" s="146">
        <f>RANK('V5 rank data'!H22,'V5 rank data'!H$2:H$61,0)</f>
        <v>15</v>
      </c>
      <c r="Q22" s="146">
        <f>RANK('V5 rank data'!I22,'V5 rank data'!I$2:I$61,0)</f>
        <v>51</v>
      </c>
      <c r="R22" s="146">
        <f>RANK('V5 rank data'!J22,'V5 rank data'!J$2:J$61,0)</f>
        <v>56</v>
      </c>
      <c r="S22" s="146">
        <f>RANK('V5 rank data'!K22,'V5 rank data'!K$2:K$61,0)</f>
        <v>19</v>
      </c>
      <c r="T22" s="146">
        <f>RANK('V5 rank data'!L22,'V5 rank data'!L$2:L$61,0)</f>
        <v>22</v>
      </c>
      <c r="U22" s="146">
        <f>RANK('V5 rank data'!M22,'V5 rank data'!M$2:M$61,0)</f>
        <v>29</v>
      </c>
      <c r="V22" s="146">
        <f>RANK('V5 rank data'!N22,'V5 rank data'!N$2:N$61,0)</f>
        <v>15</v>
      </c>
      <c r="W22" s="146">
        <f>RANK('V5 rank data'!O22,'V5 rank data'!O$2:O$61,0)</f>
        <v>33</v>
      </c>
      <c r="X22" s="146">
        <f>RANK('V5 rank data'!P22,'V5 rank data'!P$2:P$61,0)</f>
        <v>28</v>
      </c>
      <c r="Y22" s="146">
        <f>RANK('V5 rank data'!Q22,'V5 rank data'!Q$2:Q$61,0)</f>
        <v>50</v>
      </c>
      <c r="Z22" s="146">
        <f>RANK('V5 rank data'!R22,'V5 rank data'!R$2:R$61,0)</f>
        <v>26</v>
      </c>
      <c r="AA22" s="146">
        <f>RANK('V5 rank data'!S22,'V5 rank data'!S$2:S$61,0)</f>
        <v>34</v>
      </c>
      <c r="AB22" s="146">
        <f>RANK('V5 rank data'!T22,'V5 rank data'!T$2:T$61,0)</f>
        <v>39</v>
      </c>
      <c r="AC22" s="146">
        <f>RANK('V5 rank data'!U22,'V5 rank data'!U$2:U$61,0)</f>
        <v>42</v>
      </c>
      <c r="AD22" s="146">
        <f>RANK('V5 rank data'!V22,'V5 rank data'!V$2:V$61,0)</f>
        <v>23</v>
      </c>
      <c r="AE22" s="146">
        <f>RANK('V5 rank data'!W22,'V5 rank data'!W$2:W$61,0)</f>
        <v>24</v>
      </c>
      <c r="AF22" s="146">
        <f>RANK('V5 rank data'!X22,'V5 rank data'!X$2:X$61,0)</f>
        <v>49</v>
      </c>
      <c r="AG22" s="146">
        <f>RANK('V5 rank data'!Y22,'V5 rank data'!Y$2:Y$61,0)</f>
        <v>40</v>
      </c>
      <c r="AH22" s="146">
        <f>RANK('V5 rank data'!Z22,'V5 rank data'!Z$2:Z$61,0)</f>
        <v>48</v>
      </c>
      <c r="AI22" s="146">
        <f>RANK('V5 rank data'!AA22,'V5 rank data'!AA$2:AA$61,0)</f>
        <v>11</v>
      </c>
      <c r="AJ22" s="146">
        <f>RANK('V5 rank data'!AB22,'V5 rank data'!AB$2:AB$61,0)</f>
        <v>50</v>
      </c>
      <c r="AK22" s="146">
        <f>RANK('V5 rank data'!AC22,'V5 rank data'!AC$2:AC$61,0)</f>
        <v>38</v>
      </c>
      <c r="AL22" s="146">
        <f>RANK('V5 rank data'!AD22,'V5 rank data'!AD$2:AD$61,0)</f>
        <v>27</v>
      </c>
      <c r="AM22" s="146">
        <f>RANK('V5 rank data'!AE22,'V5 rank data'!AE$2:AE$61,0)</f>
        <v>36</v>
      </c>
      <c r="AN22" s="146">
        <f>RANK('V5 rank data'!AF22,'V5 rank data'!AF$2:AF$61,0)</f>
        <v>15</v>
      </c>
      <c r="AO22" s="146">
        <f>RANK('V5 rank data'!AG22,'V5 rank data'!AG$2:AG$61,0)</f>
        <v>4</v>
      </c>
      <c r="AP22" s="146">
        <f>RANK('V5 rank data'!AH22,'V5 rank data'!AH$2:AH$61,0)</f>
        <v>37</v>
      </c>
      <c r="AQ22" s="146">
        <f>RANK('V5 rank data'!AI22,'V5 rank data'!AI$2:AI$61,0)</f>
        <v>29</v>
      </c>
      <c r="AR22" s="146">
        <f>RANK('V5 rank data'!AJ22,'V5 rank data'!AJ$2:AJ$61,0)</f>
        <v>29</v>
      </c>
      <c r="AS22" s="146">
        <f>RANK('V5 rank data'!AK22,'V5 rank data'!AK$2:AK$61,0)</f>
        <v>36</v>
      </c>
      <c r="AT22" s="146">
        <f>RANK('V5 rank data'!AL22,'V5 rank data'!AL$2:AL$61,0)</f>
        <v>34</v>
      </c>
    </row>
    <row r="23" spans="1:46">
      <c r="A23" s="120">
        <v>22</v>
      </c>
      <c r="B23" s="120">
        <f>INDEX('V5 rank data'!B$2:AL$61,$A23,'V5 data'!$AV$23)</f>
        <v>2257</v>
      </c>
      <c r="C23" s="120">
        <f>INDEX($J$2:$AT$61,$A23,'V5 data'!$AV$23)</f>
        <v>11</v>
      </c>
      <c r="I23" s="120" t="s">
        <v>138</v>
      </c>
      <c r="J23" s="146">
        <f>RANK('V5 rank data'!B23,'V5 rank data'!B$2:B$61,0)</f>
        <v>12</v>
      </c>
      <c r="K23" s="146">
        <f>RANK('V5 rank data'!C23,'V5 rank data'!C$2:C$61,0)</f>
        <v>11</v>
      </c>
      <c r="L23" s="146">
        <f>RANK('V5 rank data'!D23,'V5 rank data'!D$2:D$61,0)</f>
        <v>52</v>
      </c>
      <c r="M23" s="146">
        <f>RANK('V5 rank data'!E23,'V5 rank data'!E$2:E$61,0)</f>
        <v>2</v>
      </c>
      <c r="N23" s="146">
        <f>RANK('V5 rank data'!F23,'V5 rank data'!F$2:F$61,0)</f>
        <v>2</v>
      </c>
      <c r="O23" s="146">
        <f>RANK('V5 rank data'!G23,'V5 rank data'!G$2:G$61,0)</f>
        <v>3</v>
      </c>
      <c r="P23" s="146">
        <f>RANK('V5 rank data'!H23,'V5 rank data'!H$2:H$61,0)</f>
        <v>3</v>
      </c>
      <c r="Q23" s="146">
        <f>RANK('V5 rank data'!I23,'V5 rank data'!I$2:I$61,0)</f>
        <v>6</v>
      </c>
      <c r="R23" s="146">
        <f>RANK('V5 rank data'!J23,'V5 rank data'!J$2:J$61,0)</f>
        <v>7</v>
      </c>
      <c r="S23" s="146">
        <f>RANK('V5 rank data'!K23,'V5 rank data'!K$2:K$61,0)</f>
        <v>18</v>
      </c>
      <c r="T23" s="146">
        <f>RANK('V5 rank data'!L23,'V5 rank data'!L$2:L$61,0)</f>
        <v>3</v>
      </c>
      <c r="U23" s="146">
        <f>RANK('V5 rank data'!M23,'V5 rank data'!M$2:M$61,0)</f>
        <v>5</v>
      </c>
      <c r="V23" s="146">
        <f>RANK('V5 rank data'!N23,'V5 rank data'!N$2:N$61,0)</f>
        <v>3</v>
      </c>
      <c r="W23" s="146">
        <f>RANK('V5 rank data'!O23,'V5 rank data'!O$2:O$61,0)</f>
        <v>3</v>
      </c>
      <c r="X23" s="146">
        <f>RANK('V5 rank data'!P23,'V5 rank data'!P$2:P$61,0)</f>
        <v>6</v>
      </c>
      <c r="Y23" s="146">
        <f>RANK('V5 rank data'!Q23,'V5 rank data'!Q$2:Q$61,0)</f>
        <v>14</v>
      </c>
      <c r="Z23" s="146">
        <f>RANK('V5 rank data'!R23,'V5 rank data'!R$2:R$61,0)</f>
        <v>50</v>
      </c>
      <c r="AA23" s="146">
        <f>RANK('V5 rank data'!S23,'V5 rank data'!S$2:S$61,0)</f>
        <v>3</v>
      </c>
      <c r="AB23" s="146">
        <f>RANK('V5 rank data'!T23,'V5 rank data'!T$2:T$61,0)</f>
        <v>3</v>
      </c>
      <c r="AC23" s="146">
        <f>RANK('V5 rank data'!U23,'V5 rank data'!U$2:U$61,0)</f>
        <v>4</v>
      </c>
      <c r="AD23" s="146">
        <f>RANK('V5 rank data'!V23,'V5 rank data'!V$2:V$61,0)</f>
        <v>3</v>
      </c>
      <c r="AE23" s="146">
        <f>RANK('V5 rank data'!W23,'V5 rank data'!W$2:W$61,0)</f>
        <v>3</v>
      </c>
      <c r="AF23" s="146">
        <f>RANK('V5 rank data'!X23,'V5 rank data'!X$2:X$61,0)</f>
        <v>8</v>
      </c>
      <c r="AG23" s="146">
        <f>RANK('V5 rank data'!Y23,'V5 rank data'!Y$2:Y$61,0)</f>
        <v>5</v>
      </c>
      <c r="AH23" s="146">
        <f>RANK('V5 rank data'!Z23,'V5 rank data'!Z$2:Z$61,0)</f>
        <v>4</v>
      </c>
      <c r="AI23" s="146">
        <f>RANK('V5 rank data'!AA23,'V5 rank data'!AA$2:AA$61,0)</f>
        <v>52</v>
      </c>
      <c r="AJ23" s="146">
        <f>RANK('V5 rank data'!AB23,'V5 rank data'!AB$2:AB$61,0)</f>
        <v>3</v>
      </c>
      <c r="AK23" s="146">
        <f>RANK('V5 rank data'!AC23,'V5 rank data'!AC$2:AC$61,0)</f>
        <v>59</v>
      </c>
      <c r="AL23" s="146">
        <f>RANK('V5 rank data'!AD23,'V5 rank data'!AD$2:AD$61,0)</f>
        <v>3</v>
      </c>
      <c r="AM23" s="146">
        <f>RANK('V5 rank data'!AE23,'V5 rank data'!AE$2:AE$61,0)</f>
        <v>6</v>
      </c>
      <c r="AN23" s="146">
        <f>RANK('V5 rank data'!AF23,'V5 rank data'!AF$2:AF$61,0)</f>
        <v>3</v>
      </c>
      <c r="AO23" s="146">
        <f>RANK('V5 rank data'!AG23,'V5 rank data'!AG$2:AG$61,0)</f>
        <v>8</v>
      </c>
      <c r="AP23" s="146">
        <f>RANK('V5 rank data'!AH23,'V5 rank data'!AH$2:AH$61,0)</f>
        <v>59</v>
      </c>
      <c r="AQ23" s="146">
        <f>RANK('V5 rank data'!AI23,'V5 rank data'!AI$2:AI$61,0)</f>
        <v>59</v>
      </c>
      <c r="AR23" s="146">
        <f>RANK('V5 rank data'!AJ23,'V5 rank data'!AJ$2:AJ$61,0)</f>
        <v>2</v>
      </c>
      <c r="AS23" s="146">
        <f>RANK('V5 rank data'!AK23,'V5 rank data'!AK$2:AK$61,0)</f>
        <v>58</v>
      </c>
      <c r="AT23" s="146">
        <f>RANK('V5 rank data'!AL23,'V5 rank data'!AL$2:AL$61,0)</f>
        <v>59</v>
      </c>
    </row>
    <row r="24" spans="1:46">
      <c r="A24" s="120">
        <v>23</v>
      </c>
      <c r="B24" s="120">
        <f>INDEX('V5 rank data'!B$2:AL$61,$A24,'V5 data'!$AV$23)</f>
        <v>1205</v>
      </c>
      <c r="C24" s="120">
        <f>INDEX($J$2:$AT$61,$A24,'V5 data'!$AV$23)</f>
        <v>58</v>
      </c>
      <c r="I24" s="120" t="s">
        <v>139</v>
      </c>
      <c r="J24" s="146">
        <f>RANK('V5 rank data'!B24,'V5 rank data'!B$2:B$61,0)</f>
        <v>2</v>
      </c>
      <c r="K24" s="146">
        <f>RANK('V5 rank data'!C24,'V5 rank data'!C$2:C$61,0)</f>
        <v>58</v>
      </c>
      <c r="L24" s="146">
        <f>RANK('V5 rank data'!D24,'V5 rank data'!D$2:D$61,0)</f>
        <v>56</v>
      </c>
      <c r="M24" s="146">
        <f>RANK('V5 rank data'!E24,'V5 rank data'!E$2:E$61,0)</f>
        <v>50</v>
      </c>
      <c r="N24" s="146">
        <f>RANK('V5 rank data'!F24,'V5 rank data'!F$2:F$61,0)</f>
        <v>53</v>
      </c>
      <c r="O24" s="146">
        <f>RANK('V5 rank data'!G24,'V5 rank data'!G$2:G$61,0)</f>
        <v>6</v>
      </c>
      <c r="P24" s="146">
        <f>RANK('V5 rank data'!H24,'V5 rank data'!H$2:H$61,0)</f>
        <v>10</v>
      </c>
      <c r="Q24" s="146">
        <f>RANK('V5 rank data'!I24,'V5 rank data'!I$2:I$61,0)</f>
        <v>15</v>
      </c>
      <c r="R24" s="146">
        <f>RANK('V5 rank data'!J24,'V5 rank data'!J$2:J$61,0)</f>
        <v>4</v>
      </c>
      <c r="S24" s="146">
        <f>RANK('V5 rank data'!K24,'V5 rank data'!K$2:K$61,0)</f>
        <v>12</v>
      </c>
      <c r="T24" s="146">
        <f>RANK('V5 rank data'!L24,'V5 rank data'!L$2:L$61,0)</f>
        <v>39</v>
      </c>
      <c r="U24" s="146">
        <f>RANK('V5 rank data'!M24,'V5 rank data'!M$2:M$61,0)</f>
        <v>36</v>
      </c>
      <c r="V24" s="146">
        <f>RANK('V5 rank data'!N24,'V5 rank data'!N$2:N$61,0)</f>
        <v>34</v>
      </c>
      <c r="W24" s="146">
        <f>RANK('V5 rank data'!O24,'V5 rank data'!O$2:O$61,0)</f>
        <v>39</v>
      </c>
      <c r="X24" s="146">
        <f>RANK('V5 rank data'!P24,'V5 rank data'!P$2:P$61,0)</f>
        <v>57</v>
      </c>
      <c r="Y24" s="146">
        <f>RANK('V5 rank data'!Q24,'V5 rank data'!Q$2:Q$61,0)</f>
        <v>16</v>
      </c>
      <c r="Z24" s="146">
        <f>RANK('V5 rank data'!R24,'V5 rank data'!R$2:R$61,0)</f>
        <v>59</v>
      </c>
      <c r="AA24" s="146">
        <f>RANK('V5 rank data'!S24,'V5 rank data'!S$2:S$61,0)</f>
        <v>14</v>
      </c>
      <c r="AB24" s="146">
        <f>RANK('V5 rank data'!T24,'V5 rank data'!T$2:T$61,0)</f>
        <v>10</v>
      </c>
      <c r="AC24" s="146">
        <f>RANK('V5 rank data'!U24,'V5 rank data'!U$2:U$61,0)</f>
        <v>3</v>
      </c>
      <c r="AD24" s="146">
        <f>RANK('V5 rank data'!V24,'V5 rank data'!V$2:V$61,0)</f>
        <v>12</v>
      </c>
      <c r="AE24" s="146">
        <f>RANK('V5 rank data'!W24,'V5 rank data'!W$2:W$61,0)</f>
        <v>12</v>
      </c>
      <c r="AF24" s="146">
        <f>RANK('V5 rank data'!X24,'V5 rank data'!X$2:X$61,0)</f>
        <v>31</v>
      </c>
      <c r="AG24" s="146">
        <f>RANK('V5 rank data'!Y24,'V5 rank data'!Y$2:Y$61,0)</f>
        <v>13</v>
      </c>
      <c r="AH24" s="146">
        <f>RANK('V5 rank data'!Z24,'V5 rank data'!Z$2:Z$61,0)</f>
        <v>16</v>
      </c>
      <c r="AI24" s="146">
        <f>RANK('V5 rank data'!AA24,'V5 rank data'!AA$2:AA$61,0)</f>
        <v>24</v>
      </c>
      <c r="AJ24" s="146">
        <f>RANK('V5 rank data'!AB24,'V5 rank data'!AB$2:AB$61,0)</f>
        <v>23</v>
      </c>
      <c r="AK24" s="146">
        <f>RANK('V5 rank data'!AC24,'V5 rank data'!AC$2:AC$61,0)</f>
        <v>38</v>
      </c>
      <c r="AL24" s="146">
        <f>RANK('V5 rank data'!AD24,'V5 rank data'!AD$2:AD$61,0)</f>
        <v>17</v>
      </c>
      <c r="AM24" s="146">
        <f>RANK('V5 rank data'!AE24,'V5 rank data'!AE$2:AE$61,0)</f>
        <v>9</v>
      </c>
      <c r="AN24" s="146">
        <f>RANK('V5 rank data'!AF24,'V5 rank data'!AF$2:AF$61,0)</f>
        <v>10</v>
      </c>
      <c r="AO24" s="146">
        <f>RANK('V5 rank data'!AG24,'V5 rank data'!AG$2:AG$61,0)</f>
        <v>8</v>
      </c>
      <c r="AP24" s="146">
        <f>RANK('V5 rank data'!AH24,'V5 rank data'!AH$2:AH$61,0)</f>
        <v>23</v>
      </c>
      <c r="AQ24" s="146">
        <f>RANK('V5 rank data'!AI24,'V5 rank data'!AI$2:AI$61,0)</f>
        <v>2</v>
      </c>
      <c r="AR24" s="146">
        <f>RANK('V5 rank data'!AJ24,'V5 rank data'!AJ$2:AJ$61,0)</f>
        <v>26</v>
      </c>
      <c r="AS24" s="146">
        <f>RANK('V5 rank data'!AK24,'V5 rank data'!AK$2:AK$61,0)</f>
        <v>49</v>
      </c>
      <c r="AT24" s="146">
        <f>RANK('V5 rank data'!AL24,'V5 rank data'!AL$2:AL$61,0)</f>
        <v>52</v>
      </c>
    </row>
    <row r="25" spans="1:46">
      <c r="A25" s="120">
        <v>24</v>
      </c>
      <c r="B25" s="120">
        <f>INDEX('V5 rank data'!B$2:AL$61,$A25,'V5 data'!$AV$23)</f>
        <v>1078</v>
      </c>
      <c r="C25" s="120">
        <f>INDEX($J$2:$AT$61,$A25,'V5 data'!$AV$23)</f>
        <v>59</v>
      </c>
      <c r="I25" s="120" t="s">
        <v>140</v>
      </c>
      <c r="J25" s="146">
        <f>RANK('V5 rank data'!B25,'V5 rank data'!B$2:B$61,0)</f>
        <v>15</v>
      </c>
      <c r="K25" s="146">
        <f>RANK('V5 rank data'!C25,'V5 rank data'!C$2:C$61,0)</f>
        <v>59</v>
      </c>
      <c r="L25" s="146">
        <f>RANK('V5 rank data'!D25,'V5 rank data'!D$2:D$61,0)</f>
        <v>43</v>
      </c>
      <c r="M25" s="146">
        <f>RANK('V5 rank data'!E25,'V5 rank data'!E$2:E$61,0)</f>
        <v>34</v>
      </c>
      <c r="N25" s="146">
        <f>RANK('V5 rank data'!F25,'V5 rank data'!F$2:F$61,0)</f>
        <v>27</v>
      </c>
      <c r="O25" s="146">
        <f>RANK('V5 rank data'!G25,'V5 rank data'!G$2:G$61,0)</f>
        <v>12</v>
      </c>
      <c r="P25" s="146">
        <f>RANK('V5 rank data'!H25,'V5 rank data'!H$2:H$61,0)</f>
        <v>20</v>
      </c>
      <c r="Q25" s="146">
        <f>RANK('V5 rank data'!I25,'V5 rank data'!I$2:I$61,0)</f>
        <v>55</v>
      </c>
      <c r="R25" s="146">
        <f>RANK('V5 rank data'!J25,'V5 rank data'!J$2:J$61,0)</f>
        <v>16</v>
      </c>
      <c r="S25" s="146">
        <f>RANK('V5 rank data'!K25,'V5 rank data'!K$2:K$61,0)</f>
        <v>7</v>
      </c>
      <c r="T25" s="146">
        <f>RANK('V5 rank data'!L25,'V5 rank data'!L$2:L$61,0)</f>
        <v>5</v>
      </c>
      <c r="U25" s="146">
        <f>RANK('V5 rank data'!M25,'V5 rank data'!M$2:M$61,0)</f>
        <v>17</v>
      </c>
      <c r="V25" s="146">
        <f>RANK('V5 rank data'!N25,'V5 rank data'!N$2:N$61,0)</f>
        <v>52</v>
      </c>
      <c r="W25" s="146">
        <f>RANK('V5 rank data'!O25,'V5 rank data'!O$2:O$61,0)</f>
        <v>39</v>
      </c>
      <c r="X25" s="146">
        <f>RANK('V5 rank data'!P25,'V5 rank data'!P$2:P$61,0)</f>
        <v>56</v>
      </c>
      <c r="Y25" s="146">
        <f>RANK('V5 rank data'!Q25,'V5 rank data'!Q$2:Q$61,0)</f>
        <v>12</v>
      </c>
      <c r="Z25" s="146">
        <f>RANK('V5 rank data'!R25,'V5 rank data'!R$2:R$61,0)</f>
        <v>58</v>
      </c>
      <c r="AA25" s="146">
        <f>RANK('V5 rank data'!S25,'V5 rank data'!S$2:S$61,0)</f>
        <v>44</v>
      </c>
      <c r="AB25" s="146">
        <f>RANK('V5 rank data'!T25,'V5 rank data'!T$2:T$61,0)</f>
        <v>37</v>
      </c>
      <c r="AC25" s="146">
        <f>RANK('V5 rank data'!U25,'V5 rank data'!U$2:U$61,0)</f>
        <v>23</v>
      </c>
      <c r="AD25" s="146">
        <f>RANK('V5 rank data'!V25,'V5 rank data'!V$2:V$61,0)</f>
        <v>19</v>
      </c>
      <c r="AE25" s="146">
        <f>RANK('V5 rank data'!W25,'V5 rank data'!W$2:W$61,0)</f>
        <v>21</v>
      </c>
      <c r="AF25" s="146">
        <f>RANK('V5 rank data'!X25,'V5 rank data'!X$2:X$61,0)</f>
        <v>56</v>
      </c>
      <c r="AG25" s="146">
        <f>RANK('V5 rank data'!Y25,'V5 rank data'!Y$2:Y$61,0)</f>
        <v>10</v>
      </c>
      <c r="AH25" s="146">
        <f>RANK('V5 rank data'!Z25,'V5 rank data'!Z$2:Z$61,0)</f>
        <v>13</v>
      </c>
      <c r="AI25" s="146">
        <f>RANK('V5 rank data'!AA25,'V5 rank data'!AA$2:AA$61,0)</f>
        <v>36</v>
      </c>
      <c r="AJ25" s="146">
        <f>RANK('V5 rank data'!AB25,'V5 rank data'!AB$2:AB$61,0)</f>
        <v>36</v>
      </c>
      <c r="AK25" s="146">
        <f>RANK('V5 rank data'!AC25,'V5 rank data'!AC$2:AC$61,0)</f>
        <v>23</v>
      </c>
      <c r="AL25" s="146">
        <f>RANK('V5 rank data'!AD25,'V5 rank data'!AD$2:AD$61,0)</f>
        <v>15</v>
      </c>
      <c r="AM25" s="146">
        <f>RANK('V5 rank data'!AE25,'V5 rank data'!AE$2:AE$61,0)</f>
        <v>44</v>
      </c>
      <c r="AN25" s="146">
        <f>RANK('V5 rank data'!AF25,'V5 rank data'!AF$2:AF$61,0)</f>
        <v>20</v>
      </c>
      <c r="AO25" s="146">
        <f>RANK('V5 rank data'!AG25,'V5 rank data'!AG$2:AG$61,0)</f>
        <v>16</v>
      </c>
      <c r="AP25" s="146">
        <f>RANK('V5 rank data'!AH25,'V5 rank data'!AH$2:AH$61,0)</f>
        <v>45</v>
      </c>
      <c r="AQ25" s="146">
        <f>RANK('V5 rank data'!AI25,'V5 rank data'!AI$2:AI$61,0)</f>
        <v>4</v>
      </c>
      <c r="AR25" s="146">
        <f>RANK('V5 rank data'!AJ25,'V5 rank data'!AJ$2:AJ$61,0)</f>
        <v>20</v>
      </c>
      <c r="AS25" s="146">
        <f>RANK('V5 rank data'!AK25,'V5 rank data'!AK$2:AK$61,0)</f>
        <v>33</v>
      </c>
      <c r="AT25" s="146">
        <f>RANK('V5 rank data'!AL25,'V5 rank data'!AL$2:AL$61,0)</f>
        <v>47</v>
      </c>
    </row>
    <row r="26" spans="1:46">
      <c r="A26" s="120">
        <v>25</v>
      </c>
      <c r="B26" s="120">
        <f>INDEX('V5 rank data'!B$2:AL$61,$A26,'V5 data'!$AV$23)</f>
        <v>1010</v>
      </c>
      <c r="C26" s="120">
        <f>INDEX($J$2:$AT$61,$A26,'V5 data'!$AV$23)</f>
        <v>60</v>
      </c>
      <c r="I26" s="120" t="s">
        <v>141</v>
      </c>
      <c r="J26" s="146">
        <f>RANK('V5 rank data'!B26,'V5 rank data'!B$2:B$61,0)</f>
        <v>1</v>
      </c>
      <c r="K26" s="146">
        <f>RANK('V5 rank data'!C26,'V5 rank data'!C$2:C$61,0)</f>
        <v>60</v>
      </c>
      <c r="L26" s="146">
        <f>RANK('V5 rank data'!D26,'V5 rank data'!D$2:D$61,0)</f>
        <v>56</v>
      </c>
      <c r="M26" s="146"/>
      <c r="N26" s="146">
        <f>RANK('V5 rank data'!F26,'V5 rank data'!F$2:F$61,0)</f>
        <v>52</v>
      </c>
      <c r="O26" s="146">
        <f>RANK('V5 rank data'!G26,'V5 rank data'!G$2:G$61,0)</f>
        <v>19</v>
      </c>
      <c r="P26" s="146">
        <f>RANK('V5 rank data'!H26,'V5 rank data'!H$2:H$61,0)</f>
        <v>59</v>
      </c>
      <c r="Q26" s="146">
        <f>RANK('V5 rank data'!I26,'V5 rank data'!I$2:I$61,0)</f>
        <v>59</v>
      </c>
      <c r="R26" s="146">
        <f>RANK('V5 rank data'!J26,'V5 rank data'!J$2:J$61,0)</f>
        <v>9</v>
      </c>
      <c r="S26" s="146">
        <f>RANK('V5 rank data'!K26,'V5 rank data'!K$2:K$61,0)</f>
        <v>60</v>
      </c>
      <c r="T26" s="146">
        <f>RANK('V5 rank data'!L26,'V5 rank data'!L$2:L$61,0)</f>
        <v>12</v>
      </c>
      <c r="U26" s="146">
        <f>RANK('V5 rank data'!M26,'V5 rank data'!M$2:M$61,0)</f>
        <v>56</v>
      </c>
      <c r="V26" s="146">
        <f>RANK('V5 rank data'!N26,'V5 rank data'!N$2:N$61,0)</f>
        <v>60</v>
      </c>
      <c r="W26" s="146">
        <f>RANK('V5 rank data'!O26,'V5 rank data'!O$2:O$61,0)</f>
        <v>59</v>
      </c>
      <c r="X26" s="146">
        <f>RANK('V5 rank data'!P26,'V5 rank data'!P$2:P$61,0)</f>
        <v>10</v>
      </c>
      <c r="Y26" s="146">
        <f>RANK('V5 rank data'!Q26,'V5 rank data'!Q$2:Q$61,0)</f>
        <v>1</v>
      </c>
      <c r="Z26" s="146">
        <f>RANK('V5 rank data'!R26,'V5 rank data'!R$2:R$61,0)</f>
        <v>60</v>
      </c>
      <c r="AA26" s="146">
        <f>RANK('V5 rank data'!S26,'V5 rank data'!S$2:S$61,0)</f>
        <v>17</v>
      </c>
      <c r="AB26" s="146">
        <f>RANK('V5 rank data'!T26,'V5 rank data'!T$2:T$61,0)</f>
        <v>14</v>
      </c>
      <c r="AC26" s="146">
        <f>RANK('V5 rank data'!U26,'V5 rank data'!U$2:U$61,0)</f>
        <v>27</v>
      </c>
      <c r="AD26" s="146">
        <f>RANK('V5 rank data'!V26,'V5 rank data'!V$2:V$61,0)</f>
        <v>56</v>
      </c>
      <c r="AE26" s="146">
        <f>RANK('V5 rank data'!W26,'V5 rank data'!W$2:W$61,0)</f>
        <v>55</v>
      </c>
      <c r="AF26" s="146">
        <f>RANK('V5 rank data'!X26,'V5 rank data'!X$2:X$61,0)</f>
        <v>2</v>
      </c>
      <c r="AG26" s="146">
        <f>RANK('V5 rank data'!Y26,'V5 rank data'!Y$2:Y$61,0)</f>
        <v>7</v>
      </c>
      <c r="AH26" s="146">
        <f>RANK('V5 rank data'!Z26,'V5 rank data'!Z$2:Z$61,0)</f>
        <v>7</v>
      </c>
      <c r="AI26" s="146">
        <f>RANK('V5 rank data'!AA26,'V5 rank data'!AA$2:AA$61,0)</f>
        <v>52</v>
      </c>
      <c r="AJ26" s="146">
        <f>RANK('V5 rank data'!AB26,'V5 rank data'!AB$2:AB$61,0)</f>
        <v>26</v>
      </c>
      <c r="AK26" s="146">
        <f>RANK('V5 rank data'!AC26,'V5 rank data'!AC$2:AC$61,0)</f>
        <v>1</v>
      </c>
      <c r="AL26" s="146">
        <f>RANK('V5 rank data'!AD26,'V5 rank data'!AD$2:AD$61,0)</f>
        <v>16</v>
      </c>
      <c r="AM26" s="146">
        <f>RANK('V5 rank data'!AE26,'V5 rank data'!AE$2:AE$61,0)</f>
        <v>59</v>
      </c>
      <c r="AN26" s="146">
        <f>RANK('V5 rank data'!AF26,'V5 rank data'!AF$2:AF$61,0)</f>
        <v>59</v>
      </c>
      <c r="AO26" s="146">
        <f>RANK('V5 rank data'!AG26,'V5 rank data'!AG$2:AG$61,0)</f>
        <v>48</v>
      </c>
      <c r="AP26" s="146">
        <f>RANK('V5 rank data'!AH26,'V5 rank data'!AH$2:AH$61,0)</f>
        <v>60</v>
      </c>
      <c r="AQ26" s="146">
        <f>RANK('V5 rank data'!AI26,'V5 rank data'!AI$2:AI$61,0)</f>
        <v>53</v>
      </c>
      <c r="AR26" s="146">
        <f>RANK('V5 rank data'!AJ26,'V5 rank data'!AJ$2:AJ$61,0)</f>
        <v>60</v>
      </c>
      <c r="AS26" s="146">
        <f>RANK('V5 rank data'!AK26,'V5 rank data'!AK$2:AK$61,0)</f>
        <v>1</v>
      </c>
      <c r="AT26" s="146">
        <f>RANK('V5 rank data'!AL26,'V5 rank data'!AL$2:AL$61,0)</f>
        <v>1</v>
      </c>
    </row>
    <row r="27" spans="1:46">
      <c r="A27" s="120">
        <v>26</v>
      </c>
      <c r="B27" s="120">
        <f>INDEX('V5 rank data'!B$2:AL$61,$A27,'V5 data'!$AV$23)</f>
        <v>2643</v>
      </c>
      <c r="C27" s="120">
        <f>INDEX($J$2:$AT$61,$A27,'V5 data'!$AV$23)</f>
        <v>4</v>
      </c>
      <c r="I27" s="120" t="s">
        <v>142</v>
      </c>
      <c r="J27" s="146">
        <f>RANK('V5 rank data'!B27,'V5 rank data'!B$2:B$61,0)</f>
        <v>5</v>
      </c>
      <c r="K27" s="146">
        <f>RANK('V5 rank data'!C27,'V5 rank data'!C$2:C$61,0)</f>
        <v>4</v>
      </c>
      <c r="L27" s="146">
        <f>RANK('V5 rank data'!D27,'V5 rank data'!D$2:D$61,0)</f>
        <v>18</v>
      </c>
      <c r="M27" s="146">
        <f>RANK('V5 rank data'!E27,'V5 rank data'!E$2:E$61,0)</f>
        <v>4</v>
      </c>
      <c r="N27" s="146">
        <f>RANK('V5 rank data'!F27,'V5 rank data'!F$2:F$61,0)</f>
        <v>10</v>
      </c>
      <c r="O27" s="146">
        <f>RANK('V5 rank data'!G27,'V5 rank data'!G$2:G$61,0)</f>
        <v>5</v>
      </c>
      <c r="P27" s="146">
        <f>RANK('V5 rank data'!H27,'V5 rank data'!H$2:H$61,0)</f>
        <v>22</v>
      </c>
      <c r="Q27" s="146">
        <f>RANK('V5 rank data'!I27,'V5 rank data'!I$2:I$61,0)</f>
        <v>8</v>
      </c>
      <c r="R27" s="146">
        <f>RANK('V5 rank data'!J27,'V5 rank data'!J$2:J$61,0)</f>
        <v>6</v>
      </c>
      <c r="S27" s="146">
        <f>RANK('V5 rank data'!K27,'V5 rank data'!K$2:K$61,0)</f>
        <v>58</v>
      </c>
      <c r="T27" s="146">
        <f>RANK('V5 rank data'!L27,'V5 rank data'!L$2:L$61,0)</f>
        <v>37</v>
      </c>
      <c r="U27" s="146">
        <f>RANK('V5 rank data'!M27,'V5 rank data'!M$2:M$61,0)</f>
        <v>14</v>
      </c>
      <c r="V27" s="146">
        <f>RANK('V5 rank data'!N27,'V5 rank data'!N$2:N$61,0)</f>
        <v>57</v>
      </c>
      <c r="W27" s="146">
        <f>RANK('V5 rank data'!O27,'V5 rank data'!O$2:O$61,0)</f>
        <v>22</v>
      </c>
      <c r="X27" s="146">
        <f>RANK('V5 rank data'!P27,'V5 rank data'!P$2:P$61,0)</f>
        <v>18</v>
      </c>
      <c r="Y27" s="146">
        <f>RANK('V5 rank data'!Q27,'V5 rank data'!Q$2:Q$61,0)</f>
        <v>21</v>
      </c>
      <c r="Z27" s="146">
        <f>RANK('V5 rank data'!R27,'V5 rank data'!R$2:R$61,0)</f>
        <v>41</v>
      </c>
      <c r="AA27" s="146">
        <f>RANK('V5 rank data'!S27,'V5 rank data'!S$2:S$61,0)</f>
        <v>49</v>
      </c>
      <c r="AB27" s="146">
        <f>RANK('V5 rank data'!T27,'V5 rank data'!T$2:T$61,0)</f>
        <v>16</v>
      </c>
      <c r="AC27" s="146">
        <f>RANK('V5 rank data'!U27,'V5 rank data'!U$2:U$61,0)</f>
        <v>10</v>
      </c>
      <c r="AD27" s="146">
        <f>RANK('V5 rank data'!V27,'V5 rank data'!V$2:V$61,0)</f>
        <v>41</v>
      </c>
      <c r="AE27" s="146">
        <f>RANK('V5 rank data'!W27,'V5 rank data'!W$2:W$61,0)</f>
        <v>43</v>
      </c>
      <c r="AF27" s="146">
        <f>RANK('V5 rank data'!X27,'V5 rank data'!X$2:X$61,0)</f>
        <v>57</v>
      </c>
      <c r="AG27" s="146">
        <f>RANK('V5 rank data'!Y27,'V5 rank data'!Y$2:Y$61,0)</f>
        <v>3</v>
      </c>
      <c r="AH27" s="146">
        <f>RANK('V5 rank data'!Z27,'V5 rank data'!Z$2:Z$61,0)</f>
        <v>5</v>
      </c>
      <c r="AI27" s="146">
        <f>RANK('V5 rank data'!AA27,'V5 rank data'!AA$2:AA$61,0)</f>
        <v>52</v>
      </c>
      <c r="AJ27" s="146">
        <f>RANK('V5 rank data'!AB27,'V5 rank data'!AB$2:AB$61,0)</f>
        <v>25</v>
      </c>
      <c r="AK27" s="146">
        <f>RANK('V5 rank data'!AC27,'V5 rank data'!AC$2:AC$61,0)</f>
        <v>54</v>
      </c>
      <c r="AL27" s="146">
        <f>RANK('V5 rank data'!AD27,'V5 rank data'!AD$2:AD$61,0)</f>
        <v>9</v>
      </c>
      <c r="AM27" s="146">
        <f>RANK('V5 rank data'!AE27,'V5 rank data'!AE$2:AE$61,0)</f>
        <v>32</v>
      </c>
      <c r="AN27" s="146">
        <f>RANK('V5 rank data'!AF27,'V5 rank data'!AF$2:AF$61,0)</f>
        <v>22</v>
      </c>
      <c r="AO27" s="146">
        <f>RANK('V5 rank data'!AG27,'V5 rank data'!AG$2:AG$61,0)</f>
        <v>16</v>
      </c>
      <c r="AP27" s="146">
        <f>RANK('V5 rank data'!AH27,'V5 rank data'!AH$2:AH$61,0)</f>
        <v>2</v>
      </c>
      <c r="AQ27" s="146">
        <f>RANK('V5 rank data'!AI27,'V5 rank data'!AI$2:AI$61,0)</f>
        <v>18</v>
      </c>
      <c r="AR27" s="146">
        <f>RANK('V5 rank data'!AJ27,'V5 rank data'!AJ$2:AJ$61,0)</f>
        <v>23</v>
      </c>
      <c r="AS27" s="146">
        <f>RANK('V5 rank data'!AK27,'V5 rank data'!AK$2:AK$61,0)</f>
        <v>46</v>
      </c>
      <c r="AT27" s="146">
        <f>RANK('V5 rank data'!AL27,'V5 rank data'!AL$2:AL$61,0)</f>
        <v>41</v>
      </c>
    </row>
    <row r="28" spans="1:46">
      <c r="A28" s="120">
        <v>27</v>
      </c>
      <c r="B28" s="120">
        <f>INDEX('V5 rank data'!B$2:AL$61,$A28,'V5 data'!$AV$23)</f>
        <v>1213</v>
      </c>
      <c r="C28" s="120">
        <f>INDEX($J$2:$AT$61,$A28,'V5 data'!$AV$23)</f>
        <v>57</v>
      </c>
      <c r="I28" s="120" t="s">
        <v>143</v>
      </c>
      <c r="J28" s="146">
        <f>RANK('V5 rank data'!B28,'V5 rank data'!B$2:B$61,0)</f>
        <v>56</v>
      </c>
      <c r="K28" s="146">
        <f>RANK('V5 rank data'!C28,'V5 rank data'!C$2:C$61,0)</f>
        <v>57</v>
      </c>
      <c r="L28" s="146">
        <f>RANK('V5 rank data'!D28,'V5 rank data'!D$2:D$61,0)</f>
        <v>7</v>
      </c>
      <c r="M28" s="146"/>
      <c r="N28" s="146">
        <f>RANK('V5 rank data'!F28,'V5 rank data'!F$2:F$61,0)</f>
        <v>59</v>
      </c>
      <c r="O28" s="146">
        <f>RANK('V5 rank data'!G28,'V5 rank data'!G$2:G$61,0)</f>
        <v>59</v>
      </c>
      <c r="P28" s="146">
        <f>RANK('V5 rank data'!H28,'V5 rank data'!H$2:H$61,0)</f>
        <v>50</v>
      </c>
      <c r="Q28" s="146">
        <f>RANK('V5 rank data'!I28,'V5 rank data'!I$2:I$61,0)</f>
        <v>4</v>
      </c>
      <c r="R28" s="146">
        <f>RANK('V5 rank data'!J28,'V5 rank data'!J$2:J$61,0)</f>
        <v>46</v>
      </c>
      <c r="S28" s="146">
        <f>RANK('V5 rank data'!K28,'V5 rank data'!K$2:K$61,0)</f>
        <v>56</v>
      </c>
      <c r="T28" s="146">
        <f>RANK('V5 rank data'!L28,'V5 rank data'!L$2:L$61,0)</f>
        <v>30</v>
      </c>
      <c r="U28" s="146">
        <f>RANK('V5 rank data'!M28,'V5 rank data'!M$2:M$61,0)</f>
        <v>48</v>
      </c>
      <c r="V28" s="146">
        <f>RANK('V5 rank data'!N28,'V5 rank data'!N$2:N$61,0)</f>
        <v>51</v>
      </c>
      <c r="W28" s="146">
        <f>RANK('V5 rank data'!O28,'V5 rank data'!O$2:O$61,0)</f>
        <v>55</v>
      </c>
      <c r="X28" s="146">
        <f>RANK('V5 rank data'!P28,'V5 rank data'!P$2:P$61,0)</f>
        <v>39</v>
      </c>
      <c r="Y28" s="146">
        <f>RANK('V5 rank data'!Q28,'V5 rank data'!Q$2:Q$61,0)</f>
        <v>19</v>
      </c>
      <c r="Z28" s="146">
        <f>RANK('V5 rank data'!R28,'V5 rank data'!R$2:R$61,0)</f>
        <v>57</v>
      </c>
      <c r="AA28" s="146">
        <f>RANK('V5 rank data'!S28,'V5 rank data'!S$2:S$61,0)</f>
        <v>55</v>
      </c>
      <c r="AB28" s="146">
        <f>RANK('V5 rank data'!T28,'V5 rank data'!T$2:T$61,0)</f>
        <v>47</v>
      </c>
      <c r="AC28" s="146">
        <f>RANK('V5 rank data'!U28,'V5 rank data'!U$2:U$61,0)</f>
        <v>56</v>
      </c>
      <c r="AD28" s="146">
        <f>RANK('V5 rank data'!V28,'V5 rank data'!V$2:V$61,0)</f>
        <v>53</v>
      </c>
      <c r="AE28" s="146">
        <f>RANK('V5 rank data'!W28,'V5 rank data'!W$2:W$61,0)</f>
        <v>53</v>
      </c>
      <c r="AF28" s="146">
        <f>RANK('V5 rank data'!X28,'V5 rank data'!X$2:X$61,0)</f>
        <v>22</v>
      </c>
      <c r="AG28" s="146">
        <f>RANK('V5 rank data'!Y28,'V5 rank data'!Y$2:Y$61,0)</f>
        <v>60</v>
      </c>
      <c r="AH28" s="146">
        <f>RANK('V5 rank data'!Z28,'V5 rank data'!Z$2:Z$61,0)</f>
        <v>58</v>
      </c>
      <c r="AI28" s="146">
        <f>RANK('V5 rank data'!AA28,'V5 rank data'!AA$2:AA$61,0)</f>
        <v>26</v>
      </c>
      <c r="AJ28" s="146">
        <f>RANK('V5 rank data'!AB28,'V5 rank data'!AB$2:AB$61,0)</f>
        <v>38</v>
      </c>
      <c r="AK28" s="146">
        <f>RANK('V5 rank data'!AC28,'V5 rank data'!AC$2:AC$61,0)</f>
        <v>2</v>
      </c>
      <c r="AL28" s="146">
        <f>RANK('V5 rank data'!AD28,'V5 rank data'!AD$2:AD$61,0)</f>
        <v>22</v>
      </c>
      <c r="AM28" s="146">
        <f>RANK('V5 rank data'!AE28,'V5 rank data'!AE$2:AE$61,0)</f>
        <v>58</v>
      </c>
      <c r="AN28" s="146">
        <f>RANK('V5 rank data'!AF28,'V5 rank data'!AF$2:AF$61,0)</f>
        <v>50</v>
      </c>
      <c r="AO28" s="146">
        <f>RANK('V5 rank data'!AG28,'V5 rank data'!AG$2:AG$61,0)</f>
        <v>31</v>
      </c>
      <c r="AP28" s="146">
        <f>RANK('V5 rank data'!AH28,'V5 rank data'!AH$2:AH$61,0)</f>
        <v>20</v>
      </c>
      <c r="AQ28" s="146">
        <f>RANK('V5 rank data'!AI28,'V5 rank data'!AI$2:AI$61,0)</f>
        <v>6</v>
      </c>
      <c r="AR28" s="146">
        <f>RANK('V5 rank data'!AJ28,'V5 rank data'!AJ$2:AJ$61,0)</f>
        <v>35</v>
      </c>
      <c r="AS28" s="146">
        <f>RANK('V5 rank data'!AK28,'V5 rank data'!AK$2:AK$61,0)</f>
        <v>26</v>
      </c>
      <c r="AT28" s="146">
        <f>RANK('V5 rank data'!AL28,'V5 rank data'!AL$2:AL$61,0)</f>
        <v>17</v>
      </c>
    </row>
    <row r="29" spans="1:46">
      <c r="A29" s="120">
        <v>28</v>
      </c>
      <c r="B29" s="120">
        <f>INDEX('V5 rank data'!B$2:AL$61,$A29,'V5 data'!$AV$23)</f>
        <v>1900</v>
      </c>
      <c r="C29" s="120">
        <f>INDEX($J$2:$AT$61,$A29,'V5 data'!$AV$23)</f>
        <v>23</v>
      </c>
      <c r="I29" s="120" t="s">
        <v>144</v>
      </c>
      <c r="J29" s="146">
        <f>RANK('V5 rank data'!B29,'V5 rank data'!B$2:B$61,0)</f>
        <v>33</v>
      </c>
      <c r="K29" s="146">
        <f>RANK('V5 rank data'!C29,'V5 rank data'!C$2:C$61,0)</f>
        <v>23</v>
      </c>
      <c r="L29" s="146">
        <f>RANK('V5 rank data'!D29,'V5 rank data'!D$2:D$61,0)</f>
        <v>38</v>
      </c>
      <c r="M29" s="146">
        <f>RANK('V5 rank data'!E29,'V5 rank data'!E$2:E$61,0)</f>
        <v>10</v>
      </c>
      <c r="N29" s="146">
        <f>RANK('V5 rank data'!F29,'V5 rank data'!F$2:F$61,0)</f>
        <v>12</v>
      </c>
      <c r="O29" s="146">
        <f>RANK('V5 rank data'!G29,'V5 rank data'!G$2:G$61,0)</f>
        <v>40</v>
      </c>
      <c r="P29" s="146">
        <f>RANK('V5 rank data'!H29,'V5 rank data'!H$2:H$61,0)</f>
        <v>11</v>
      </c>
      <c r="Q29" s="146">
        <f>RANK('V5 rank data'!I29,'V5 rank data'!I$2:I$61,0)</f>
        <v>20</v>
      </c>
      <c r="R29" s="146">
        <f>RANK('V5 rank data'!J29,'V5 rank data'!J$2:J$61,0)</f>
        <v>49</v>
      </c>
      <c r="S29" s="146">
        <f>RANK('V5 rank data'!K29,'V5 rank data'!K$2:K$61,0)</f>
        <v>21</v>
      </c>
      <c r="T29" s="146">
        <f>RANK('V5 rank data'!L29,'V5 rank data'!L$2:L$61,0)</f>
        <v>28</v>
      </c>
      <c r="U29" s="146">
        <f>RANK('V5 rank data'!M29,'V5 rank data'!M$2:M$61,0)</f>
        <v>41</v>
      </c>
      <c r="V29" s="146">
        <f>RANK('V5 rank data'!N29,'V5 rank data'!N$2:N$61,0)</f>
        <v>6</v>
      </c>
      <c r="W29" s="146">
        <f>RANK('V5 rank data'!O29,'V5 rank data'!O$2:O$61,0)</f>
        <v>13</v>
      </c>
      <c r="X29" s="146">
        <f>RANK('V5 rank data'!P29,'V5 rank data'!P$2:P$61,0)</f>
        <v>54</v>
      </c>
      <c r="Y29" s="146">
        <f>RANK('V5 rank data'!Q29,'V5 rank data'!Q$2:Q$61,0)</f>
        <v>35</v>
      </c>
      <c r="Z29" s="146">
        <f>RANK('V5 rank data'!R29,'V5 rank data'!R$2:R$61,0)</f>
        <v>29</v>
      </c>
      <c r="AA29" s="146">
        <f>RANK('V5 rank data'!S29,'V5 rank data'!S$2:S$61,0)</f>
        <v>30</v>
      </c>
      <c r="AB29" s="146">
        <f>RANK('V5 rank data'!T29,'V5 rank data'!T$2:T$61,0)</f>
        <v>28</v>
      </c>
      <c r="AC29" s="146">
        <f>RANK('V5 rank data'!U29,'V5 rank data'!U$2:U$61,0)</f>
        <v>38</v>
      </c>
      <c r="AD29" s="146">
        <f>RANK('V5 rank data'!V29,'V5 rank data'!V$2:V$61,0)</f>
        <v>13</v>
      </c>
      <c r="AE29" s="146">
        <f>RANK('V5 rank data'!W29,'V5 rank data'!W$2:W$61,0)</f>
        <v>13</v>
      </c>
      <c r="AF29" s="146">
        <f>RANK('V5 rank data'!X29,'V5 rank data'!X$2:X$61,0)</f>
        <v>22</v>
      </c>
      <c r="AG29" s="146">
        <f>RANK('V5 rank data'!Y29,'V5 rank data'!Y$2:Y$61,0)</f>
        <v>20</v>
      </c>
      <c r="AH29" s="146">
        <f>RANK('V5 rank data'!Z29,'V5 rank data'!Z$2:Z$61,0)</f>
        <v>22</v>
      </c>
      <c r="AI29" s="146">
        <f>RANK('V5 rank data'!AA29,'V5 rank data'!AA$2:AA$61,0)</f>
        <v>16</v>
      </c>
      <c r="AJ29" s="146">
        <f>RANK('V5 rank data'!AB29,'V5 rank data'!AB$2:AB$61,0)</f>
        <v>21</v>
      </c>
      <c r="AK29" s="146">
        <f>RANK('V5 rank data'!AC29,'V5 rank data'!AC$2:AC$61,0)</f>
        <v>24</v>
      </c>
      <c r="AL29" s="146">
        <f>RANK('V5 rank data'!AD29,'V5 rank data'!AD$2:AD$61,0)</f>
        <v>11</v>
      </c>
      <c r="AM29" s="146">
        <f>RANK('V5 rank data'!AE29,'V5 rank data'!AE$2:AE$61,0)</f>
        <v>31</v>
      </c>
      <c r="AN29" s="146">
        <f>RANK('V5 rank data'!AF29,'V5 rank data'!AF$2:AF$61,0)</f>
        <v>11</v>
      </c>
      <c r="AO29" s="146">
        <f>RANK('V5 rank data'!AG29,'V5 rank data'!AG$2:AG$61,0)</f>
        <v>31</v>
      </c>
      <c r="AP29" s="146">
        <f>RANK('V5 rank data'!AH29,'V5 rank data'!AH$2:AH$61,0)</f>
        <v>42</v>
      </c>
      <c r="AQ29" s="146">
        <f>RANK('V5 rank data'!AI29,'V5 rank data'!AI$2:AI$61,0)</f>
        <v>29</v>
      </c>
      <c r="AR29" s="146">
        <f>RANK('V5 rank data'!AJ29,'V5 rank data'!AJ$2:AJ$61,0)</f>
        <v>24</v>
      </c>
      <c r="AS29" s="146">
        <f>RANK('V5 rank data'!AK29,'V5 rank data'!AK$2:AK$61,0)</f>
        <v>30</v>
      </c>
      <c r="AT29" s="146">
        <f>RANK('V5 rank data'!AL29,'V5 rank data'!AL$2:AL$61,0)</f>
        <v>37</v>
      </c>
    </row>
    <row r="30" spans="1:46">
      <c r="A30" s="120">
        <v>29</v>
      </c>
      <c r="B30" s="120">
        <f>INDEX('V5 rank data'!B$2:AL$61,$A30,'V5 data'!$AV$23)</f>
        <v>3160</v>
      </c>
      <c r="C30" s="120">
        <f>INDEX($J$2:$AT$61,$A30,'V5 data'!$AV$23)</f>
        <v>1</v>
      </c>
      <c r="I30" s="120" t="s">
        <v>145</v>
      </c>
      <c r="J30" s="146">
        <f>RANK('V5 rank data'!B30,'V5 rank data'!B$2:B$61,0)</f>
        <v>41</v>
      </c>
      <c r="K30" s="146">
        <f>RANK('V5 rank data'!C30,'V5 rank data'!C$2:C$61,0)</f>
        <v>1</v>
      </c>
      <c r="L30" s="146">
        <f>RANK('V5 rank data'!D30,'V5 rank data'!D$2:D$61,0)</f>
        <v>51</v>
      </c>
      <c r="M30" s="146">
        <f>RANK('V5 rank data'!E30,'V5 rank data'!E$2:E$61,0)</f>
        <v>48</v>
      </c>
      <c r="N30" s="146">
        <f>RANK('V5 rank data'!F30,'V5 rank data'!F$2:F$61,0)</f>
        <v>53</v>
      </c>
      <c r="O30" s="146">
        <f>RANK('V5 rank data'!G30,'V5 rank data'!G$2:G$61,0)</f>
        <v>54</v>
      </c>
      <c r="P30" s="146">
        <f>RANK('V5 rank data'!H30,'V5 rank data'!H$2:H$61,0)</f>
        <v>52</v>
      </c>
      <c r="Q30" s="146">
        <f>RANK('V5 rank data'!I30,'V5 rank data'!I$2:I$61,0)</f>
        <v>17</v>
      </c>
      <c r="R30" s="146">
        <f>RANK('V5 rank data'!J30,'V5 rank data'!J$2:J$61,0)</f>
        <v>30</v>
      </c>
      <c r="S30" s="146">
        <f>RANK('V5 rank data'!K30,'V5 rank data'!K$2:K$61,0)</f>
        <v>49</v>
      </c>
      <c r="T30" s="146">
        <f>RANK('V5 rank data'!L30,'V5 rank data'!L$2:L$61,0)</f>
        <v>53</v>
      </c>
      <c r="U30" s="146">
        <f>RANK('V5 rank data'!M30,'V5 rank data'!M$2:M$61,0)</f>
        <v>59</v>
      </c>
      <c r="V30" s="146">
        <f>RANK('V5 rank data'!N30,'V5 rank data'!N$2:N$61,0)</f>
        <v>56</v>
      </c>
      <c r="W30" s="146">
        <f>RANK('V5 rank data'!O30,'V5 rank data'!O$2:O$61,0)</f>
        <v>31</v>
      </c>
      <c r="X30" s="146">
        <f>RANK('V5 rank data'!P30,'V5 rank data'!P$2:P$61,0)</f>
        <v>27</v>
      </c>
      <c r="Y30" s="146">
        <f>RANK('V5 rank data'!Q30,'V5 rank data'!Q$2:Q$61,0)</f>
        <v>53</v>
      </c>
      <c r="Z30" s="146">
        <f>RANK('V5 rank data'!R30,'V5 rank data'!R$2:R$61,0)</f>
        <v>3</v>
      </c>
      <c r="AA30" s="146">
        <f>RANK('V5 rank data'!S30,'V5 rank data'!S$2:S$61,0)</f>
        <v>60</v>
      </c>
      <c r="AB30" s="146">
        <f>RANK('V5 rank data'!T30,'V5 rank data'!T$2:T$61,0)</f>
        <v>43</v>
      </c>
      <c r="AC30" s="146">
        <f>RANK('V5 rank data'!U30,'V5 rank data'!U$2:U$61,0)</f>
        <v>50</v>
      </c>
      <c r="AD30" s="146">
        <f>RANK('V5 rank data'!V30,'V5 rank data'!V$2:V$61,0)</f>
        <v>55</v>
      </c>
      <c r="AE30" s="146">
        <f>RANK('V5 rank data'!W30,'V5 rank data'!W$2:W$61,0)</f>
        <v>56</v>
      </c>
      <c r="AF30" s="146">
        <f>RANK('V5 rank data'!X30,'V5 rank data'!X$2:X$61,0)</f>
        <v>21</v>
      </c>
      <c r="AG30" s="146">
        <f>RANK('V5 rank data'!Y30,'V5 rank data'!Y$2:Y$61,0)</f>
        <v>56</v>
      </c>
      <c r="AH30" s="146">
        <f>RANK('V5 rank data'!Z30,'V5 rank data'!Z$2:Z$61,0)</f>
        <v>58</v>
      </c>
      <c r="AI30" s="146">
        <f>RANK('V5 rank data'!AA30,'V5 rank data'!AA$2:AA$61,0)</f>
        <v>42</v>
      </c>
      <c r="AJ30" s="146"/>
      <c r="AK30" s="146">
        <f>RANK('V5 rank data'!AC30,'V5 rank data'!AC$2:AC$61,0)</f>
        <v>13</v>
      </c>
      <c r="AL30" s="146">
        <f>RANK('V5 rank data'!AD30,'V5 rank data'!AD$2:AD$61,0)</f>
        <v>41</v>
      </c>
      <c r="AM30" s="146">
        <f>RANK('V5 rank data'!AE30,'V5 rank data'!AE$2:AE$61,0)</f>
        <v>49</v>
      </c>
      <c r="AN30" s="146">
        <f>RANK('V5 rank data'!AF30,'V5 rank data'!AF$2:AF$61,0)</f>
        <v>52</v>
      </c>
      <c r="AO30" s="146">
        <f>RANK('V5 rank data'!AG30,'V5 rank data'!AG$2:AG$61,0)</f>
        <v>48</v>
      </c>
      <c r="AP30" s="146">
        <f>RANK('V5 rank data'!AH30,'V5 rank data'!AH$2:AH$61,0)</f>
        <v>46</v>
      </c>
      <c r="AQ30" s="146">
        <f>RANK('V5 rank data'!AI30,'V5 rank data'!AI$2:AI$61,0)</f>
        <v>35</v>
      </c>
      <c r="AR30" s="146">
        <f>RANK('V5 rank data'!AJ30,'V5 rank data'!AJ$2:AJ$61,0)</f>
        <v>48</v>
      </c>
      <c r="AS30" s="146">
        <f>RANK('V5 rank data'!AK30,'V5 rank data'!AK$2:AK$61,0)</f>
        <v>34</v>
      </c>
      <c r="AT30" s="146">
        <f>RANK('V5 rank data'!AL30,'V5 rank data'!AL$2:AL$61,0)</f>
        <v>56</v>
      </c>
    </row>
    <row r="31" spans="1:46">
      <c r="A31" s="120">
        <v>30</v>
      </c>
      <c r="B31" s="120">
        <f>INDEX('V5 rank data'!B$2:AL$61,$A31,'V5 data'!$AV$23)</f>
        <v>1410</v>
      </c>
      <c r="C31" s="120">
        <f>INDEX($J$2:$AT$61,$A31,'V5 data'!$AV$23)</f>
        <v>53</v>
      </c>
      <c r="I31" s="120" t="s">
        <v>146</v>
      </c>
      <c r="J31" s="146">
        <f>RANK('V5 rank data'!B31,'V5 rank data'!B$2:B$61,0)</f>
        <v>28</v>
      </c>
      <c r="K31" s="146">
        <f>RANK('V5 rank data'!C31,'V5 rank data'!C$2:C$61,0)</f>
        <v>53</v>
      </c>
      <c r="L31" s="146">
        <f>RANK('V5 rank data'!D31,'V5 rank data'!D$2:D$61,0)</f>
        <v>38</v>
      </c>
      <c r="M31" s="146">
        <f>RANK('V5 rank data'!E31,'V5 rank data'!E$2:E$61,0)</f>
        <v>49</v>
      </c>
      <c r="N31" s="146">
        <f>RANK('V5 rank data'!F31,'V5 rank data'!F$2:F$61,0)</f>
        <v>42</v>
      </c>
      <c r="O31" s="146">
        <f>RANK('V5 rank data'!G31,'V5 rank data'!G$2:G$61,0)</f>
        <v>38</v>
      </c>
      <c r="P31" s="146">
        <f>RANK('V5 rank data'!H31,'V5 rank data'!H$2:H$61,0)</f>
        <v>33</v>
      </c>
      <c r="Q31" s="146">
        <f>RANK('V5 rank data'!I31,'V5 rank data'!I$2:I$61,0)</f>
        <v>28</v>
      </c>
      <c r="R31" s="146">
        <f>RANK('V5 rank data'!J31,'V5 rank data'!J$2:J$61,0)</f>
        <v>15</v>
      </c>
      <c r="S31" s="146">
        <f>RANK('V5 rank data'!K31,'V5 rank data'!K$2:K$61,0)</f>
        <v>53</v>
      </c>
      <c r="T31" s="146">
        <f>RANK('V5 rank data'!L31,'V5 rank data'!L$2:L$61,0)</f>
        <v>53</v>
      </c>
      <c r="U31" s="146">
        <f>RANK('V5 rank data'!M31,'V5 rank data'!M$2:M$61,0)</f>
        <v>46</v>
      </c>
      <c r="V31" s="146">
        <f>RANK('V5 rank data'!N31,'V5 rank data'!N$2:N$61,0)</f>
        <v>55</v>
      </c>
      <c r="W31" s="146">
        <f>RANK('V5 rank data'!O31,'V5 rank data'!O$2:O$61,0)</f>
        <v>50</v>
      </c>
      <c r="X31" s="146">
        <f>RANK('V5 rank data'!P31,'V5 rank data'!P$2:P$61,0)</f>
        <v>32</v>
      </c>
      <c r="Y31" s="146">
        <f>RANK('V5 rank data'!Q31,'V5 rank data'!Q$2:Q$61,0)</f>
        <v>54</v>
      </c>
      <c r="Z31" s="146">
        <f>RANK('V5 rank data'!R31,'V5 rank data'!R$2:R$61,0)</f>
        <v>13</v>
      </c>
      <c r="AA31" s="146">
        <f>RANK('V5 rank data'!S31,'V5 rank data'!S$2:S$61,0)</f>
        <v>13</v>
      </c>
      <c r="AB31" s="146">
        <f>RANK('V5 rank data'!T31,'V5 rank data'!T$2:T$61,0)</f>
        <v>5</v>
      </c>
      <c r="AC31" s="146">
        <f>RANK('V5 rank data'!U31,'V5 rank data'!U$2:U$61,0)</f>
        <v>15</v>
      </c>
      <c r="AD31" s="146">
        <f>RANK('V5 rank data'!V31,'V5 rank data'!V$2:V$61,0)</f>
        <v>58</v>
      </c>
      <c r="AE31" s="146">
        <f>RANK('V5 rank data'!W31,'V5 rank data'!W$2:W$61,0)</f>
        <v>58</v>
      </c>
      <c r="AF31" s="146">
        <f>RANK('V5 rank data'!X31,'V5 rank data'!X$2:X$61,0)</f>
        <v>34</v>
      </c>
      <c r="AG31" s="146">
        <f>RANK('V5 rank data'!Y31,'V5 rank data'!Y$2:Y$61,0)</f>
        <v>58</v>
      </c>
      <c r="AH31" s="146">
        <f>RANK('V5 rank data'!Z31,'V5 rank data'!Z$2:Z$61,0)</f>
        <v>56</v>
      </c>
      <c r="AI31" s="146">
        <f>RANK('V5 rank data'!AA31,'V5 rank data'!AA$2:AA$61,0)</f>
        <v>48</v>
      </c>
      <c r="AJ31" s="146"/>
      <c r="AK31" s="146">
        <f>RANK('V5 rank data'!AC31,'V5 rank data'!AC$2:AC$61,0)</f>
        <v>35</v>
      </c>
      <c r="AL31" s="146"/>
      <c r="AM31" s="146">
        <f>RANK('V5 rank data'!AE31,'V5 rank data'!AE$2:AE$61,0)</f>
        <v>13</v>
      </c>
      <c r="AN31" s="146">
        <f>RANK('V5 rank data'!AF31,'V5 rank data'!AF$2:AF$61,0)</f>
        <v>33</v>
      </c>
      <c r="AO31" s="146">
        <f>RANK('V5 rank data'!AG31,'V5 rank data'!AG$2:AG$61,0)</f>
        <v>48</v>
      </c>
      <c r="AP31" s="146">
        <f>RANK('V5 rank data'!AH31,'V5 rank data'!AH$2:AH$61,0)</f>
        <v>50</v>
      </c>
      <c r="AQ31" s="146">
        <f>RANK('V5 rank data'!AI31,'V5 rank data'!AI$2:AI$61,0)</f>
        <v>45</v>
      </c>
      <c r="AR31" s="146">
        <f>RANK('V5 rank data'!AJ31,'V5 rank data'!AJ$2:AJ$61,0)</f>
        <v>55</v>
      </c>
      <c r="AS31" s="146">
        <f>RANK('V5 rank data'!AK31,'V5 rank data'!AK$2:AK$61,0)</f>
        <v>18</v>
      </c>
      <c r="AT31" s="146">
        <f>RANK('V5 rank data'!AL31,'V5 rank data'!AL$2:AL$61,0)</f>
        <v>57</v>
      </c>
    </row>
    <row r="32" spans="1:46">
      <c r="A32" s="120">
        <v>31</v>
      </c>
      <c r="B32" s="120">
        <f>INDEX('V5 rank data'!B$2:AL$61,$A32,'V5 data'!$AV$23)</f>
        <v>1791</v>
      </c>
      <c r="C32" s="120">
        <f>INDEX($J$2:$AT$61,$A32,'V5 data'!$AV$23)</f>
        <v>31</v>
      </c>
      <c r="I32" s="120" t="s">
        <v>147</v>
      </c>
      <c r="J32" s="146">
        <f>RANK('V5 rank data'!B32,'V5 rank data'!B$2:B$61,0)</f>
        <v>19</v>
      </c>
      <c r="K32" s="146">
        <f>RANK('V5 rank data'!C32,'V5 rank data'!C$2:C$61,0)</f>
        <v>31</v>
      </c>
      <c r="L32" s="146">
        <f>RANK('V5 rank data'!D32,'V5 rank data'!D$2:D$61,0)</f>
        <v>43</v>
      </c>
      <c r="M32" s="146">
        <f>RANK('V5 rank data'!E32,'V5 rank data'!E$2:E$61,0)</f>
        <v>14</v>
      </c>
      <c r="N32" s="146">
        <f>RANK('V5 rank data'!F32,'V5 rank data'!F$2:F$61,0)</f>
        <v>9</v>
      </c>
      <c r="O32" s="146">
        <f>RANK('V5 rank data'!G32,'V5 rank data'!G$2:G$61,0)</f>
        <v>16</v>
      </c>
      <c r="P32" s="146">
        <f>RANK('V5 rank data'!H32,'V5 rank data'!H$2:H$61,0)</f>
        <v>15</v>
      </c>
      <c r="Q32" s="146">
        <f>RANK('V5 rank data'!I32,'V5 rank data'!I$2:I$61,0)</f>
        <v>22</v>
      </c>
      <c r="R32" s="146">
        <f>RANK('V5 rank data'!J32,'V5 rank data'!J$2:J$61,0)</f>
        <v>26</v>
      </c>
      <c r="S32" s="146">
        <f>RANK('V5 rank data'!K32,'V5 rank data'!K$2:K$61,0)</f>
        <v>20</v>
      </c>
      <c r="T32" s="146">
        <f>RANK('V5 rank data'!L32,'V5 rank data'!L$2:L$61,0)</f>
        <v>33</v>
      </c>
      <c r="U32" s="146">
        <f>RANK('V5 rank data'!M32,'V5 rank data'!M$2:M$61,0)</f>
        <v>10</v>
      </c>
      <c r="V32" s="146">
        <f>RANK('V5 rank data'!N32,'V5 rank data'!N$2:N$61,0)</f>
        <v>27</v>
      </c>
      <c r="W32" s="146">
        <f>RANK('V5 rank data'!O32,'V5 rank data'!O$2:O$61,0)</f>
        <v>13</v>
      </c>
      <c r="X32" s="146">
        <f>RANK('V5 rank data'!P32,'V5 rank data'!P$2:P$61,0)</f>
        <v>2</v>
      </c>
      <c r="Y32" s="146">
        <f>RANK('V5 rank data'!Q32,'V5 rank data'!Q$2:Q$61,0)</f>
        <v>33</v>
      </c>
      <c r="Z32" s="146">
        <f>RANK('V5 rank data'!R32,'V5 rank data'!R$2:R$61,0)</f>
        <v>43</v>
      </c>
      <c r="AA32" s="146">
        <f>RANK('V5 rank data'!S32,'V5 rank data'!S$2:S$61,0)</f>
        <v>23</v>
      </c>
      <c r="AB32" s="146">
        <f>RANK('V5 rank data'!T32,'V5 rank data'!T$2:T$61,0)</f>
        <v>23</v>
      </c>
      <c r="AC32" s="146">
        <f>RANK('V5 rank data'!U32,'V5 rank data'!U$2:U$61,0)</f>
        <v>12</v>
      </c>
      <c r="AD32" s="146">
        <f>RANK('V5 rank data'!V32,'V5 rank data'!V$2:V$61,0)</f>
        <v>11</v>
      </c>
      <c r="AE32" s="146">
        <f>RANK('V5 rank data'!W32,'V5 rank data'!W$2:W$61,0)</f>
        <v>11</v>
      </c>
      <c r="AF32" s="146">
        <f>RANK('V5 rank data'!X32,'V5 rank data'!X$2:X$61,0)</f>
        <v>34</v>
      </c>
      <c r="AG32" s="146">
        <f>RANK('V5 rank data'!Y32,'V5 rank data'!Y$2:Y$61,0)</f>
        <v>15</v>
      </c>
      <c r="AH32" s="146">
        <f>RANK('V5 rank data'!Z32,'V5 rank data'!Z$2:Z$61,0)</f>
        <v>10</v>
      </c>
      <c r="AI32" s="146">
        <f>RANK('V5 rank data'!AA32,'V5 rank data'!AA$2:AA$61,0)</f>
        <v>15</v>
      </c>
      <c r="AJ32" s="146">
        <f>RANK('V5 rank data'!AB32,'V5 rank data'!AB$2:AB$61,0)</f>
        <v>44</v>
      </c>
      <c r="AK32" s="146">
        <f>RANK('V5 rank data'!AC32,'V5 rank data'!AC$2:AC$61,0)</f>
        <v>29</v>
      </c>
      <c r="AL32" s="146">
        <f>RANK('V5 rank data'!AD32,'V5 rank data'!AD$2:AD$61,0)</f>
        <v>24</v>
      </c>
      <c r="AM32" s="146">
        <f>RANK('V5 rank data'!AE32,'V5 rank data'!AE$2:AE$61,0)</f>
        <v>12</v>
      </c>
      <c r="AN32" s="146">
        <f>RANK('V5 rank data'!AF32,'V5 rank data'!AF$2:AF$61,0)</f>
        <v>15</v>
      </c>
      <c r="AO32" s="146">
        <f>RANK('V5 rank data'!AG32,'V5 rank data'!AG$2:AG$61,0)</f>
        <v>31</v>
      </c>
      <c r="AP32" s="146">
        <f>RANK('V5 rank data'!AH32,'V5 rank data'!AH$2:AH$61,0)</f>
        <v>51</v>
      </c>
      <c r="AQ32" s="146">
        <f>RANK('V5 rank data'!AI32,'V5 rank data'!AI$2:AI$61,0)</f>
        <v>38</v>
      </c>
      <c r="AR32" s="146">
        <f>RANK('V5 rank data'!AJ32,'V5 rank data'!AJ$2:AJ$61,0)</f>
        <v>7</v>
      </c>
      <c r="AS32" s="146">
        <f>RANK('V5 rank data'!AK32,'V5 rank data'!AK$2:AK$61,0)</f>
        <v>39</v>
      </c>
      <c r="AT32" s="146">
        <f>RANK('V5 rank data'!AL32,'V5 rank data'!AL$2:AL$61,0)</f>
        <v>50</v>
      </c>
    </row>
    <row r="33" spans="1:46">
      <c r="A33" s="120">
        <v>32</v>
      </c>
      <c r="B33" s="120">
        <f>INDEX('V5 rank data'!B$2:AL$61,$A33,'V5 data'!$AV$23)</f>
        <v>1657</v>
      </c>
      <c r="C33" s="120">
        <f>INDEX($J$2:$AT$61,$A33,'V5 data'!$AV$23)</f>
        <v>40</v>
      </c>
      <c r="I33" s="120" t="s">
        <v>148</v>
      </c>
      <c r="J33" s="146">
        <f>RANK('V5 rank data'!B33,'V5 rank data'!B$2:B$61,0)</f>
        <v>44</v>
      </c>
      <c r="K33" s="146">
        <f>RANK('V5 rank data'!C33,'V5 rank data'!C$2:C$61,0)</f>
        <v>40</v>
      </c>
      <c r="L33" s="146">
        <f>RANK('V5 rank data'!D33,'V5 rank data'!D$2:D$61,0)</f>
        <v>23</v>
      </c>
      <c r="M33" s="146">
        <f>RANK('V5 rank data'!E33,'V5 rank data'!E$2:E$61,0)</f>
        <v>36</v>
      </c>
      <c r="N33" s="146">
        <f>RANK('V5 rank data'!F33,'V5 rank data'!F$2:F$61,0)</f>
        <v>18</v>
      </c>
      <c r="O33" s="146">
        <f>RANK('V5 rank data'!G33,'V5 rank data'!G$2:G$61,0)</f>
        <v>48</v>
      </c>
      <c r="P33" s="146">
        <f>RANK('V5 rank data'!H33,'V5 rank data'!H$2:H$61,0)</f>
        <v>33</v>
      </c>
      <c r="Q33" s="146">
        <f>RANK('V5 rank data'!I33,'V5 rank data'!I$2:I$61,0)</f>
        <v>36</v>
      </c>
      <c r="R33" s="146">
        <f>RANK('V5 rank data'!J33,'V5 rank data'!J$2:J$61,0)</f>
        <v>53</v>
      </c>
      <c r="S33" s="146">
        <f>RANK('V5 rank data'!K33,'V5 rank data'!K$2:K$61,0)</f>
        <v>24</v>
      </c>
      <c r="T33" s="146">
        <f>RANK('V5 rank data'!L33,'V5 rank data'!L$2:L$61,0)</f>
        <v>47</v>
      </c>
      <c r="U33" s="146">
        <f>RANK('V5 rank data'!M33,'V5 rank data'!M$2:M$61,0)</f>
        <v>25</v>
      </c>
      <c r="V33" s="146">
        <f>RANK('V5 rank data'!N33,'V5 rank data'!N$2:N$61,0)</f>
        <v>30</v>
      </c>
      <c r="W33" s="146">
        <f>RANK('V5 rank data'!O33,'V5 rank data'!O$2:O$61,0)</f>
        <v>31</v>
      </c>
      <c r="X33" s="146">
        <f>RANK('V5 rank data'!P33,'V5 rank data'!P$2:P$61,0)</f>
        <v>46</v>
      </c>
      <c r="Y33" s="146">
        <f>RANK('V5 rank data'!Q33,'V5 rank data'!Q$2:Q$61,0)</f>
        <v>44</v>
      </c>
      <c r="Z33" s="146">
        <f>RANK('V5 rank data'!R33,'V5 rank data'!R$2:R$61,0)</f>
        <v>43</v>
      </c>
      <c r="AA33" s="146">
        <f>RANK('V5 rank data'!S33,'V5 rank data'!S$2:S$61,0)</f>
        <v>33</v>
      </c>
      <c r="AB33" s="146">
        <f>RANK('V5 rank data'!T33,'V5 rank data'!T$2:T$61,0)</f>
        <v>30</v>
      </c>
      <c r="AC33" s="146">
        <f>RANK('V5 rank data'!U33,'V5 rank data'!U$2:U$61,0)</f>
        <v>35</v>
      </c>
      <c r="AD33" s="146">
        <f>RANK('V5 rank data'!V33,'V5 rank data'!V$2:V$61,0)</f>
        <v>32</v>
      </c>
      <c r="AE33" s="146">
        <f>RANK('V5 rank data'!W33,'V5 rank data'!W$2:W$61,0)</f>
        <v>32</v>
      </c>
      <c r="AF33" s="146">
        <f>RANK('V5 rank data'!X33,'V5 rank data'!X$2:X$61,0)</f>
        <v>39</v>
      </c>
      <c r="AG33" s="146">
        <f>RANK('V5 rank data'!Y33,'V5 rank data'!Y$2:Y$61,0)</f>
        <v>57</v>
      </c>
      <c r="AH33" s="146">
        <f>RANK('V5 rank data'!Z33,'V5 rank data'!Z$2:Z$61,0)</f>
        <v>55</v>
      </c>
      <c r="AI33" s="146">
        <f>RANK('V5 rank data'!AA33,'V5 rank data'!AA$2:AA$61,0)</f>
        <v>2</v>
      </c>
      <c r="AJ33" s="146">
        <f>RANK('V5 rank data'!AB33,'V5 rank data'!AB$2:AB$61,0)</f>
        <v>16</v>
      </c>
      <c r="AK33" s="146">
        <f>RANK('V5 rank data'!AC33,'V5 rank data'!AC$2:AC$61,0)</f>
        <v>8</v>
      </c>
      <c r="AL33" s="146">
        <f>RANK('V5 rank data'!AD33,'V5 rank data'!AD$2:AD$61,0)</f>
        <v>31</v>
      </c>
      <c r="AM33" s="146">
        <f>RANK('V5 rank data'!AE33,'V5 rank data'!AE$2:AE$61,0)</f>
        <v>46</v>
      </c>
      <c r="AN33" s="146">
        <f>RANK('V5 rank data'!AF33,'V5 rank data'!AF$2:AF$61,0)</f>
        <v>33</v>
      </c>
      <c r="AO33" s="146">
        <f>RANK('V5 rank data'!AG33,'V5 rank data'!AG$2:AG$61,0)</f>
        <v>24</v>
      </c>
      <c r="AP33" s="146">
        <f>RANK('V5 rank data'!AH33,'V5 rank data'!AH$2:AH$61,0)</f>
        <v>36</v>
      </c>
      <c r="AQ33" s="146">
        <f>RANK('V5 rank data'!AI33,'V5 rank data'!AI$2:AI$61,0)</f>
        <v>14</v>
      </c>
      <c r="AR33" s="146">
        <f>RANK('V5 rank data'!AJ33,'V5 rank data'!AJ$2:AJ$61,0)</f>
        <v>50</v>
      </c>
      <c r="AS33" s="146">
        <f>RANK('V5 rank data'!AK33,'V5 rank data'!AK$2:AK$61,0)</f>
        <v>48</v>
      </c>
      <c r="AT33" s="146">
        <f>RANK('V5 rank data'!AL33,'V5 rank data'!AL$2:AL$61,0)</f>
        <v>22</v>
      </c>
    </row>
    <row r="34" spans="1:46">
      <c r="A34" s="120">
        <v>33</v>
      </c>
      <c r="B34" s="120">
        <f>INDEX('V5 rank data'!B$2:AL$61,$A34,'V5 data'!$AV$23)</f>
        <v>1616</v>
      </c>
      <c r="C34" s="120">
        <f>INDEX($J$2:$AT$61,$A34,'V5 data'!$AV$23)</f>
        <v>41</v>
      </c>
      <c r="I34" s="120" t="s">
        <v>149</v>
      </c>
      <c r="J34" s="146">
        <f>RANK('V5 rank data'!B34,'V5 rank data'!B$2:B$61,0)</f>
        <v>48</v>
      </c>
      <c r="K34" s="146">
        <f>RANK('V5 rank data'!C34,'V5 rank data'!C$2:C$61,0)</f>
        <v>41</v>
      </c>
      <c r="L34" s="146">
        <f>RANK('V5 rank data'!D34,'V5 rank data'!D$2:D$61,0)</f>
        <v>23</v>
      </c>
      <c r="M34" s="146">
        <f>RANK('V5 rank data'!E34,'V5 rank data'!E$2:E$61,0)</f>
        <v>29</v>
      </c>
      <c r="N34" s="146">
        <f>RANK('V5 rank data'!F34,'V5 rank data'!F$2:F$61,0)</f>
        <v>41</v>
      </c>
      <c r="O34" s="146">
        <f>RANK('V5 rank data'!G34,'V5 rank data'!G$2:G$61,0)</f>
        <v>41</v>
      </c>
      <c r="P34" s="146">
        <f>RANK('V5 rank data'!H34,'V5 rank data'!H$2:H$61,0)</f>
        <v>28</v>
      </c>
      <c r="Q34" s="146">
        <f>RANK('V5 rank data'!I34,'V5 rank data'!I$2:I$61,0)</f>
        <v>31</v>
      </c>
      <c r="R34" s="146">
        <f>RANK('V5 rank data'!J34,'V5 rank data'!J$2:J$61,0)</f>
        <v>45</v>
      </c>
      <c r="S34" s="146">
        <f>RANK('V5 rank data'!K34,'V5 rank data'!K$2:K$61,0)</f>
        <v>8</v>
      </c>
      <c r="T34" s="146">
        <f>RANK('V5 rank data'!L34,'V5 rank data'!L$2:L$61,0)</f>
        <v>18</v>
      </c>
      <c r="U34" s="146">
        <f>RANK('V5 rank data'!M34,'V5 rank data'!M$2:M$61,0)</f>
        <v>44</v>
      </c>
      <c r="V34" s="146">
        <f>RANK('V5 rank data'!N34,'V5 rank data'!N$2:N$61,0)</f>
        <v>20</v>
      </c>
      <c r="W34" s="146">
        <f>RANK('V5 rank data'!O34,'V5 rank data'!O$2:O$61,0)</f>
        <v>7</v>
      </c>
      <c r="X34" s="146">
        <f>RANK('V5 rank data'!P34,'V5 rank data'!P$2:P$61,0)</f>
        <v>53</v>
      </c>
      <c r="Y34" s="146">
        <f>RANK('V5 rank data'!Q34,'V5 rank data'!Q$2:Q$61,0)</f>
        <v>24</v>
      </c>
      <c r="Z34" s="146">
        <f>RANK('V5 rank data'!R34,'V5 rank data'!R$2:R$61,0)</f>
        <v>21</v>
      </c>
      <c r="AA34" s="146">
        <f>RANK('V5 rank data'!S34,'V5 rank data'!S$2:S$61,0)</f>
        <v>57</v>
      </c>
      <c r="AB34" s="146">
        <f>RANK('V5 rank data'!T34,'V5 rank data'!T$2:T$61,0)</f>
        <v>52</v>
      </c>
      <c r="AC34" s="146">
        <f>RANK('V5 rank data'!U34,'V5 rank data'!U$2:U$61,0)</f>
        <v>60</v>
      </c>
      <c r="AD34" s="146">
        <f>RANK('V5 rank data'!V34,'V5 rank data'!V$2:V$61,0)</f>
        <v>21</v>
      </c>
      <c r="AE34" s="146">
        <f>RANK('V5 rank data'!W34,'V5 rank data'!W$2:W$61,0)</f>
        <v>20</v>
      </c>
      <c r="AF34" s="146">
        <f>RANK('V5 rank data'!X34,'V5 rank data'!X$2:X$61,0)</f>
        <v>17</v>
      </c>
      <c r="AG34" s="146">
        <f>RANK('V5 rank data'!Y34,'V5 rank data'!Y$2:Y$61,0)</f>
        <v>30</v>
      </c>
      <c r="AH34" s="146">
        <f>RANK('V5 rank data'!Z34,'V5 rank data'!Z$2:Z$61,0)</f>
        <v>40</v>
      </c>
      <c r="AI34" s="146">
        <f>RANK('V5 rank data'!AA34,'V5 rank data'!AA$2:AA$61,0)</f>
        <v>10</v>
      </c>
      <c r="AJ34" s="146"/>
      <c r="AK34" s="146">
        <f>RANK('V5 rank data'!AC34,'V5 rank data'!AC$2:AC$61,0)</f>
        <v>21</v>
      </c>
      <c r="AL34" s="146">
        <f>RANK('V5 rank data'!AD34,'V5 rank data'!AD$2:AD$61,0)</f>
        <v>42</v>
      </c>
      <c r="AM34" s="146">
        <f>RANK('V5 rank data'!AE34,'V5 rank data'!AE$2:AE$61,0)</f>
        <v>54</v>
      </c>
      <c r="AN34" s="146">
        <f>RANK('V5 rank data'!AF34,'V5 rank data'!AF$2:AF$61,0)</f>
        <v>28</v>
      </c>
      <c r="AO34" s="146">
        <f>RANK('V5 rank data'!AG34,'V5 rank data'!AG$2:AG$61,0)</f>
        <v>31</v>
      </c>
      <c r="AP34" s="146">
        <f>RANK('V5 rank data'!AH34,'V5 rank data'!AH$2:AH$61,0)</f>
        <v>44</v>
      </c>
      <c r="AQ34" s="146">
        <f>RANK('V5 rank data'!AI34,'V5 rank data'!AI$2:AI$61,0)</f>
        <v>33</v>
      </c>
      <c r="AR34" s="146">
        <f>RANK('V5 rank data'!AJ34,'V5 rank data'!AJ$2:AJ$61,0)</f>
        <v>39</v>
      </c>
      <c r="AS34" s="146">
        <f>RANK('V5 rank data'!AK34,'V5 rank data'!AK$2:AK$61,0)</f>
        <v>21</v>
      </c>
      <c r="AT34" s="146">
        <f>RANK('V5 rank data'!AL34,'V5 rank data'!AL$2:AL$61,0)</f>
        <v>30</v>
      </c>
    </row>
    <row r="35" spans="1:46">
      <c r="A35" s="120">
        <v>34</v>
      </c>
      <c r="B35" s="120">
        <f>INDEX('V5 rank data'!B$2:AL$61,$A35,'V5 data'!$AV$23)</f>
        <v>2231</v>
      </c>
      <c r="C35" s="120">
        <f>INDEX($J$2:$AT$61,$A35,'V5 data'!$AV$23)</f>
        <v>12</v>
      </c>
      <c r="I35" s="120" t="s">
        <v>150</v>
      </c>
      <c r="J35" s="146">
        <f>RANK('V5 rank data'!B35,'V5 rank data'!B$2:B$61,0)</f>
        <v>49</v>
      </c>
      <c r="K35" s="146">
        <f>RANK('V5 rank data'!C35,'V5 rank data'!C$2:C$61,0)</f>
        <v>12</v>
      </c>
      <c r="L35" s="146">
        <f>RANK('V5 rank data'!D35,'V5 rank data'!D$2:D$61,0)</f>
        <v>7</v>
      </c>
      <c r="M35" s="146">
        <f>RANK('V5 rank data'!E35,'V5 rank data'!E$2:E$61,0)</f>
        <v>20</v>
      </c>
      <c r="N35" s="146">
        <f>RANK('V5 rank data'!F35,'V5 rank data'!F$2:F$61,0)</f>
        <v>26</v>
      </c>
      <c r="O35" s="146">
        <f>RANK('V5 rank data'!G35,'V5 rank data'!G$2:G$61,0)</f>
        <v>56</v>
      </c>
      <c r="P35" s="146">
        <f>RANK('V5 rank data'!H35,'V5 rank data'!H$2:H$61,0)</f>
        <v>42</v>
      </c>
      <c r="Q35" s="146">
        <f>RANK('V5 rank data'!I35,'V5 rank data'!I$2:I$61,0)</f>
        <v>26</v>
      </c>
      <c r="R35" s="146">
        <f>RANK('V5 rank data'!J35,'V5 rank data'!J$2:J$61,0)</f>
        <v>37</v>
      </c>
      <c r="S35" s="146">
        <f>RANK('V5 rank data'!K35,'V5 rank data'!K$2:K$61,0)</f>
        <v>33</v>
      </c>
      <c r="T35" s="146">
        <f>RANK('V5 rank data'!L35,'V5 rank data'!L$2:L$61,0)</f>
        <v>15</v>
      </c>
      <c r="U35" s="146">
        <f>RANK('V5 rank data'!M35,'V5 rank data'!M$2:M$61,0)</f>
        <v>19</v>
      </c>
      <c r="V35" s="146">
        <f>RANK('V5 rank data'!N35,'V5 rank data'!N$2:N$61,0)</f>
        <v>35</v>
      </c>
      <c r="W35" s="146">
        <f>RANK('V5 rank data'!O35,'V5 rank data'!O$2:O$61,0)</f>
        <v>37</v>
      </c>
      <c r="X35" s="146">
        <f>RANK('V5 rank data'!P35,'V5 rank data'!P$2:P$61,0)</f>
        <v>31</v>
      </c>
      <c r="Y35" s="146">
        <f>RANK('V5 rank data'!Q35,'V5 rank data'!Q$2:Q$61,0)</f>
        <v>57</v>
      </c>
      <c r="Z35" s="146">
        <f>RANK('V5 rank data'!R35,'V5 rank data'!R$2:R$61,0)</f>
        <v>16</v>
      </c>
      <c r="AA35" s="146">
        <f>RANK('V5 rank data'!S35,'V5 rank data'!S$2:S$61,0)</f>
        <v>47</v>
      </c>
      <c r="AB35" s="146">
        <f>RANK('V5 rank data'!T35,'V5 rank data'!T$2:T$61,0)</f>
        <v>40</v>
      </c>
      <c r="AC35" s="146">
        <f>RANK('V5 rank data'!U35,'V5 rank data'!U$2:U$61,0)</f>
        <v>58</v>
      </c>
      <c r="AD35" s="146">
        <f>RANK('V5 rank data'!V35,'V5 rank data'!V$2:V$61,0)</f>
        <v>42</v>
      </c>
      <c r="AE35" s="146">
        <f>RANK('V5 rank data'!W35,'V5 rank data'!W$2:W$61,0)</f>
        <v>42</v>
      </c>
      <c r="AF35" s="146">
        <f>RANK('V5 rank data'!X35,'V5 rank data'!X$2:X$61,0)</f>
        <v>12</v>
      </c>
      <c r="AG35" s="146">
        <f>RANK('V5 rank data'!Y35,'V5 rank data'!Y$2:Y$61,0)</f>
        <v>37</v>
      </c>
      <c r="AH35" s="146">
        <f>RANK('V5 rank data'!Z35,'V5 rank data'!Z$2:Z$61,0)</f>
        <v>35</v>
      </c>
      <c r="AI35" s="146">
        <f>RANK('V5 rank data'!AA35,'V5 rank data'!AA$2:AA$61,0)</f>
        <v>13</v>
      </c>
      <c r="AJ35" s="146">
        <f>RANK('V5 rank data'!AB35,'V5 rank data'!AB$2:AB$61,0)</f>
        <v>45</v>
      </c>
      <c r="AK35" s="146">
        <f>RANK('V5 rank data'!AC35,'V5 rank data'!AC$2:AC$61,0)</f>
        <v>19</v>
      </c>
      <c r="AL35" s="146">
        <f>RANK('V5 rank data'!AD35,'V5 rank data'!AD$2:AD$61,0)</f>
        <v>27</v>
      </c>
      <c r="AM35" s="146">
        <f>RANK('V5 rank data'!AE35,'V5 rank data'!AE$2:AE$61,0)</f>
        <v>35</v>
      </c>
      <c r="AN35" s="146">
        <f>RANK('V5 rank data'!AF35,'V5 rank data'!AF$2:AF$61,0)</f>
        <v>42</v>
      </c>
      <c r="AO35" s="146">
        <f>RANK('V5 rank data'!AG35,'V5 rank data'!AG$2:AG$61,0)</f>
        <v>13</v>
      </c>
      <c r="AP35" s="146">
        <f>RANK('V5 rank data'!AH35,'V5 rank data'!AH$2:AH$61,0)</f>
        <v>10</v>
      </c>
      <c r="AQ35" s="146">
        <f>RANK('V5 rank data'!AI35,'V5 rank data'!AI$2:AI$61,0)</f>
        <v>15</v>
      </c>
      <c r="AR35" s="146">
        <f>RANK('V5 rank data'!AJ35,'V5 rank data'!AJ$2:AJ$61,0)</f>
        <v>41</v>
      </c>
      <c r="AS35" s="146">
        <f>RANK('V5 rank data'!AK35,'V5 rank data'!AK$2:AK$61,0)</f>
        <v>29</v>
      </c>
      <c r="AT35" s="146">
        <f>RANK('V5 rank data'!AL35,'V5 rank data'!AL$2:AL$61,0)</f>
        <v>3</v>
      </c>
    </row>
    <row r="36" spans="1:46">
      <c r="A36" s="120">
        <v>35</v>
      </c>
      <c r="B36" s="120">
        <f>INDEX('V5 rank data'!B$2:AL$61,$A36,'V5 data'!$AV$23)</f>
        <v>2088</v>
      </c>
      <c r="C36" s="120">
        <f>INDEX($J$2:$AT$61,$A36,'V5 data'!$AV$23)</f>
        <v>15</v>
      </c>
      <c r="I36" s="120" t="s">
        <v>151</v>
      </c>
      <c r="J36" s="146">
        <f>RANK('V5 rank data'!B36,'V5 rank data'!B$2:B$61,0)</f>
        <v>49</v>
      </c>
      <c r="K36" s="146">
        <f>RANK('V5 rank data'!C36,'V5 rank data'!C$2:C$61,0)</f>
        <v>15</v>
      </c>
      <c r="L36" s="146">
        <f>RANK('V5 rank data'!D36,'V5 rank data'!D$2:D$61,0)</f>
        <v>7</v>
      </c>
      <c r="M36" s="146">
        <f>RANK('V5 rank data'!E36,'V5 rank data'!E$2:E$61,0)</f>
        <v>41</v>
      </c>
      <c r="N36" s="146">
        <f>RANK('V5 rank data'!F36,'V5 rank data'!F$2:F$61,0)</f>
        <v>38</v>
      </c>
      <c r="O36" s="146">
        <f>RANK('V5 rank data'!G36,'V5 rank data'!G$2:G$61,0)</f>
        <v>55</v>
      </c>
      <c r="P36" s="146">
        <f>RANK('V5 rank data'!H36,'V5 rank data'!H$2:H$61,0)</f>
        <v>48</v>
      </c>
      <c r="Q36" s="146">
        <f>RANK('V5 rank data'!I36,'V5 rank data'!I$2:I$61,0)</f>
        <v>58</v>
      </c>
      <c r="R36" s="146">
        <f>RANK('V5 rank data'!J36,'V5 rank data'!J$2:J$61,0)</f>
        <v>33</v>
      </c>
      <c r="S36" s="146">
        <f>RANK('V5 rank data'!K36,'V5 rank data'!K$2:K$61,0)</f>
        <v>34</v>
      </c>
      <c r="T36" s="146">
        <f>RANK('V5 rank data'!L36,'V5 rank data'!L$2:L$61,0)</f>
        <v>37</v>
      </c>
      <c r="U36" s="146">
        <f>RANK('V5 rank data'!M36,'V5 rank data'!M$2:M$61,0)</f>
        <v>38</v>
      </c>
      <c r="V36" s="146">
        <f>RANK('V5 rank data'!N36,'V5 rank data'!N$2:N$61,0)</f>
        <v>30</v>
      </c>
      <c r="W36" s="146">
        <f>RANK('V5 rank data'!O36,'V5 rank data'!O$2:O$61,0)</f>
        <v>22</v>
      </c>
      <c r="X36" s="146">
        <f>RANK('V5 rank data'!P36,'V5 rank data'!P$2:P$61,0)</f>
        <v>19</v>
      </c>
      <c r="Y36" s="146">
        <f>RANK('V5 rank data'!Q36,'V5 rank data'!Q$2:Q$61,0)</f>
        <v>42</v>
      </c>
      <c r="Z36" s="146">
        <f>RANK('V5 rank data'!R36,'V5 rank data'!R$2:R$61,0)</f>
        <v>20</v>
      </c>
      <c r="AA36" s="146">
        <f>RANK('V5 rank data'!S36,'V5 rank data'!S$2:S$61,0)</f>
        <v>46</v>
      </c>
      <c r="AB36" s="146">
        <f>RANK('V5 rank data'!T36,'V5 rank data'!T$2:T$61,0)</f>
        <v>49</v>
      </c>
      <c r="AC36" s="146">
        <f>RANK('V5 rank data'!U36,'V5 rank data'!U$2:U$61,0)</f>
        <v>44</v>
      </c>
      <c r="AD36" s="146">
        <f>RANK('V5 rank data'!V36,'V5 rank data'!V$2:V$61,0)</f>
        <v>49</v>
      </c>
      <c r="AE36" s="146">
        <f>RANK('V5 rank data'!W36,'V5 rank data'!W$2:W$61,0)</f>
        <v>49</v>
      </c>
      <c r="AF36" s="146">
        <f>RANK('V5 rank data'!X36,'V5 rank data'!X$2:X$61,0)</f>
        <v>6</v>
      </c>
      <c r="AG36" s="146">
        <f>RANK('V5 rank data'!Y36,'V5 rank data'!Y$2:Y$61,0)</f>
        <v>51</v>
      </c>
      <c r="AH36" s="146">
        <f>RANK('V5 rank data'!Z36,'V5 rank data'!Z$2:Z$61,0)</f>
        <v>43</v>
      </c>
      <c r="AI36" s="146">
        <f>RANK('V5 rank data'!AA36,'V5 rank data'!AA$2:AA$61,0)</f>
        <v>30</v>
      </c>
      <c r="AJ36" s="146">
        <f>RANK('V5 rank data'!AB36,'V5 rank data'!AB$2:AB$61,0)</f>
        <v>48</v>
      </c>
      <c r="AK36" s="146">
        <f>RANK('V5 rank data'!AC36,'V5 rank data'!AC$2:AC$61,0)</f>
        <v>15</v>
      </c>
      <c r="AL36" s="146">
        <f>RANK('V5 rank data'!AD36,'V5 rank data'!AD$2:AD$61,0)</f>
        <v>34</v>
      </c>
      <c r="AM36" s="146">
        <f>RANK('V5 rank data'!AE36,'V5 rank data'!AE$2:AE$61,0)</f>
        <v>39</v>
      </c>
      <c r="AN36" s="146">
        <f>RANK('V5 rank data'!AF36,'V5 rank data'!AF$2:AF$61,0)</f>
        <v>48</v>
      </c>
      <c r="AO36" s="146">
        <f>RANK('V5 rank data'!AG36,'V5 rank data'!AG$2:AG$61,0)</f>
        <v>16</v>
      </c>
      <c r="AP36" s="146">
        <f>RANK('V5 rank data'!AH36,'V5 rank data'!AH$2:AH$61,0)</f>
        <v>7</v>
      </c>
      <c r="AQ36" s="146">
        <f>RANK('V5 rank data'!AI36,'V5 rank data'!AI$2:AI$61,0)</f>
        <v>23</v>
      </c>
      <c r="AR36" s="146">
        <f>RANK('V5 rank data'!AJ36,'V5 rank data'!AJ$2:AJ$61,0)</f>
        <v>47</v>
      </c>
      <c r="AS36" s="146">
        <f>RANK('V5 rank data'!AK36,'V5 rank data'!AK$2:AK$61,0)</f>
        <v>8</v>
      </c>
      <c r="AT36" s="146">
        <f>RANK('V5 rank data'!AL36,'V5 rank data'!AL$2:AL$61,0)</f>
        <v>4</v>
      </c>
    </row>
    <row r="37" spans="1:46">
      <c r="A37" s="120">
        <v>36</v>
      </c>
      <c r="B37" s="120">
        <f>INDEX('V5 rank data'!B$2:AL$61,$A37,'V5 data'!$AV$23)</f>
        <v>2112</v>
      </c>
      <c r="C37" s="120">
        <f>INDEX($J$2:$AT$61,$A37,'V5 data'!$AV$23)</f>
        <v>14</v>
      </c>
      <c r="I37" s="120" t="s">
        <v>152</v>
      </c>
      <c r="J37" s="146">
        <f>RANK('V5 rank data'!B37,'V5 rank data'!B$2:B$61,0)</f>
        <v>31</v>
      </c>
      <c r="K37" s="146">
        <f>RANK('V5 rank data'!C37,'V5 rank data'!C$2:C$61,0)</f>
        <v>14</v>
      </c>
      <c r="L37" s="146">
        <f>RANK('V5 rank data'!D37,'V5 rank data'!D$2:D$61,0)</f>
        <v>23</v>
      </c>
      <c r="M37" s="146">
        <f>RANK('V5 rank data'!E37,'V5 rank data'!E$2:E$61,0)</f>
        <v>7</v>
      </c>
      <c r="N37" s="146">
        <f>RANK('V5 rank data'!F37,'V5 rank data'!F$2:F$61,0)</f>
        <v>4</v>
      </c>
      <c r="O37" s="146">
        <f>RANK('V5 rank data'!G37,'V5 rank data'!G$2:G$61,0)</f>
        <v>18</v>
      </c>
      <c r="P37" s="146">
        <f>RANK('V5 rank data'!H37,'V5 rank data'!H$2:H$61,0)</f>
        <v>4</v>
      </c>
      <c r="Q37" s="146">
        <f>RANK('V5 rank data'!I37,'V5 rank data'!I$2:I$61,0)</f>
        <v>54</v>
      </c>
      <c r="R37" s="146">
        <f>RANK('V5 rank data'!J37,'V5 rank data'!J$2:J$61,0)</f>
        <v>60</v>
      </c>
      <c r="S37" s="146">
        <f>RANK('V5 rank data'!K37,'V5 rank data'!K$2:K$61,0)</f>
        <v>47</v>
      </c>
      <c r="T37" s="146">
        <f>RANK('V5 rank data'!L37,'V5 rank data'!L$2:L$61,0)</f>
        <v>30</v>
      </c>
      <c r="U37" s="146">
        <f>RANK('V5 rank data'!M37,'V5 rank data'!M$2:M$61,0)</f>
        <v>4</v>
      </c>
      <c r="V37" s="146">
        <f>RANK('V5 rank data'!N37,'V5 rank data'!N$2:N$61,0)</f>
        <v>11</v>
      </c>
      <c r="W37" s="146">
        <f>RANK('V5 rank data'!O37,'V5 rank data'!O$2:O$61,0)</f>
        <v>5</v>
      </c>
      <c r="X37" s="146">
        <f>RANK('V5 rank data'!P37,'V5 rank data'!P$2:P$61,0)</f>
        <v>11</v>
      </c>
      <c r="Y37" s="146">
        <f>RANK('V5 rank data'!Q37,'V5 rank data'!Q$2:Q$61,0)</f>
        <v>22</v>
      </c>
      <c r="Z37" s="146">
        <f>RANK('V5 rank data'!R37,'V5 rank data'!R$2:R$61,0)</f>
        <v>47</v>
      </c>
      <c r="AA37" s="146">
        <f>RANK('V5 rank data'!S37,'V5 rank data'!S$2:S$61,0)</f>
        <v>9</v>
      </c>
      <c r="AB37" s="146">
        <f>RANK('V5 rank data'!T37,'V5 rank data'!T$2:T$61,0)</f>
        <v>12</v>
      </c>
      <c r="AC37" s="146">
        <f>RANK('V5 rank data'!U37,'V5 rank data'!U$2:U$61,0)</f>
        <v>13</v>
      </c>
      <c r="AD37" s="146">
        <f>RANK('V5 rank data'!V37,'V5 rank data'!V$2:V$61,0)</f>
        <v>5</v>
      </c>
      <c r="AE37" s="146">
        <f>RANK('V5 rank data'!W37,'V5 rank data'!W$2:W$61,0)</f>
        <v>5</v>
      </c>
      <c r="AF37" s="146">
        <f>RANK('V5 rank data'!X37,'V5 rank data'!X$2:X$61,0)</f>
        <v>11</v>
      </c>
      <c r="AG37" s="146">
        <f>RANK('V5 rank data'!Y37,'V5 rank data'!Y$2:Y$61,0)</f>
        <v>17</v>
      </c>
      <c r="AH37" s="146">
        <f>RANK('V5 rank data'!Z37,'V5 rank data'!Z$2:Z$61,0)</f>
        <v>12</v>
      </c>
      <c r="AI37" s="146">
        <f>RANK('V5 rank data'!AA37,'V5 rank data'!AA$2:AA$61,0)</f>
        <v>52</v>
      </c>
      <c r="AJ37" s="146">
        <f>RANK('V5 rank data'!AB37,'V5 rank data'!AB$2:AB$61,0)</f>
        <v>5</v>
      </c>
      <c r="AK37" s="146">
        <f>RANK('V5 rank data'!AC37,'V5 rank data'!AC$2:AC$61,0)</f>
        <v>53</v>
      </c>
      <c r="AL37" s="146">
        <f>RANK('V5 rank data'!AD37,'V5 rank data'!AD$2:AD$61,0)</f>
        <v>6</v>
      </c>
      <c r="AM37" s="146">
        <f>RANK('V5 rank data'!AE37,'V5 rank data'!AE$2:AE$61,0)</f>
        <v>8</v>
      </c>
      <c r="AN37" s="146">
        <f>RANK('V5 rank data'!AF37,'V5 rank data'!AF$2:AF$61,0)</f>
        <v>4</v>
      </c>
      <c r="AO37" s="146">
        <f>RANK('V5 rank data'!AG37,'V5 rank data'!AG$2:AG$61,0)</f>
        <v>16</v>
      </c>
      <c r="AP37" s="146">
        <f>RANK('V5 rank data'!AH37,'V5 rank data'!AH$2:AH$61,0)</f>
        <v>57</v>
      </c>
      <c r="AQ37" s="146">
        <f>RANK('V5 rank data'!AI37,'V5 rank data'!AI$2:AI$61,0)</f>
        <v>57</v>
      </c>
      <c r="AR37" s="146">
        <f>RANK('V5 rank data'!AJ37,'V5 rank data'!AJ$2:AJ$61,0)</f>
        <v>1</v>
      </c>
      <c r="AS37" s="146">
        <f>RANK('V5 rank data'!AK37,'V5 rank data'!AK$2:AK$61,0)</f>
        <v>47</v>
      </c>
      <c r="AT37" s="146">
        <f>RANK('V5 rank data'!AL37,'V5 rank data'!AL$2:AL$61,0)</f>
        <v>55</v>
      </c>
    </row>
    <row r="38" spans="1:46">
      <c r="A38" s="120">
        <v>37</v>
      </c>
      <c r="B38" s="120">
        <f>INDEX('V5 rank data'!B$2:AL$61,$A38,'V5 data'!$AV$23)</f>
        <v>1597</v>
      </c>
      <c r="C38" s="120">
        <f>INDEX($J$2:$AT$61,$A38,'V5 data'!$AV$23)</f>
        <v>42</v>
      </c>
      <c r="I38" s="120" t="s">
        <v>153</v>
      </c>
      <c r="J38" s="146">
        <f>RANK('V5 rank data'!B38,'V5 rank data'!B$2:B$61,0)</f>
        <v>14</v>
      </c>
      <c r="K38" s="146">
        <f>RANK('V5 rank data'!C38,'V5 rank data'!C$2:C$61,0)</f>
        <v>42</v>
      </c>
      <c r="L38" s="146">
        <f>RANK('V5 rank data'!D38,'V5 rank data'!D$2:D$61,0)</f>
        <v>34</v>
      </c>
      <c r="M38" s="146"/>
      <c r="N38" s="146">
        <f>RANK('V5 rank data'!F38,'V5 rank data'!F$2:F$61,0)</f>
        <v>50</v>
      </c>
      <c r="O38" s="146">
        <f>RANK('V5 rank data'!G38,'V5 rank data'!G$2:G$61,0)</f>
        <v>25</v>
      </c>
      <c r="P38" s="146">
        <f>RANK('V5 rank data'!H38,'V5 rank data'!H$2:H$61,0)</f>
        <v>8</v>
      </c>
      <c r="Q38" s="146">
        <f>RANK('V5 rank data'!I38,'V5 rank data'!I$2:I$61,0)</f>
        <v>40</v>
      </c>
      <c r="R38" s="146">
        <f>RANK('V5 rank data'!J38,'V5 rank data'!J$2:J$61,0)</f>
        <v>11</v>
      </c>
      <c r="S38" s="146">
        <f>RANK('V5 rank data'!K38,'V5 rank data'!K$2:K$61,0)</f>
        <v>3</v>
      </c>
      <c r="T38" s="146">
        <f>RANK('V5 rank data'!L38,'V5 rank data'!L$2:L$61,0)</f>
        <v>53</v>
      </c>
      <c r="U38" s="146">
        <f>RANK('V5 rank data'!M38,'V5 rank data'!M$2:M$61,0)</f>
        <v>51</v>
      </c>
      <c r="V38" s="146">
        <f>RANK('V5 rank data'!N38,'V5 rank data'!N$2:N$61,0)</f>
        <v>9</v>
      </c>
      <c r="W38" s="146">
        <f>RANK('V5 rank data'!O38,'V5 rank data'!O$2:O$61,0)</f>
        <v>19</v>
      </c>
      <c r="X38" s="146">
        <f>RANK('V5 rank data'!P38,'V5 rank data'!P$2:P$61,0)</f>
        <v>9</v>
      </c>
      <c r="Y38" s="146">
        <f>RANK('V5 rank data'!Q38,'V5 rank data'!Q$2:Q$61,0)</f>
        <v>45</v>
      </c>
      <c r="Z38" s="146">
        <f>RANK('V5 rank data'!R38,'V5 rank data'!R$2:R$61,0)</f>
        <v>36</v>
      </c>
      <c r="AA38" s="146">
        <f>RANK('V5 rank data'!S38,'V5 rank data'!S$2:S$61,0)</f>
        <v>37</v>
      </c>
      <c r="AB38" s="146">
        <f>RANK('V5 rank data'!T38,'V5 rank data'!T$2:T$61,0)</f>
        <v>24</v>
      </c>
      <c r="AC38" s="146">
        <f>RANK('V5 rank data'!U38,'V5 rank data'!U$2:U$61,0)</f>
        <v>34</v>
      </c>
      <c r="AD38" s="146">
        <f>RANK('V5 rank data'!V38,'V5 rank data'!V$2:V$61,0)</f>
        <v>27</v>
      </c>
      <c r="AE38" s="146">
        <f>RANK('V5 rank data'!W38,'V5 rank data'!W$2:W$61,0)</f>
        <v>27</v>
      </c>
      <c r="AF38" s="146">
        <f>RANK('V5 rank data'!X38,'V5 rank data'!X$2:X$61,0)</f>
        <v>10</v>
      </c>
      <c r="AG38" s="146">
        <f>RANK('V5 rank data'!Y38,'V5 rank data'!Y$2:Y$61,0)</f>
        <v>23</v>
      </c>
      <c r="AH38" s="146">
        <f>RANK('V5 rank data'!Z38,'V5 rank data'!Z$2:Z$61,0)</f>
        <v>18</v>
      </c>
      <c r="AI38" s="146">
        <f>RANK('V5 rank data'!AA38,'V5 rank data'!AA$2:AA$61,0)</f>
        <v>3</v>
      </c>
      <c r="AJ38" s="146">
        <f>RANK('V5 rank data'!AB38,'V5 rank data'!AB$2:AB$61,0)</f>
        <v>32</v>
      </c>
      <c r="AK38" s="146">
        <f>RANK('V5 rank data'!AC38,'V5 rank data'!AC$2:AC$61,0)</f>
        <v>6</v>
      </c>
      <c r="AL38" s="146">
        <f>RANK('V5 rank data'!AD38,'V5 rank data'!AD$2:AD$61,0)</f>
        <v>48</v>
      </c>
      <c r="AM38" s="146">
        <f>RANK('V5 rank data'!AE38,'V5 rank data'!AE$2:AE$61,0)</f>
        <v>40</v>
      </c>
      <c r="AN38" s="146">
        <f>RANK('V5 rank data'!AF38,'V5 rank data'!AF$2:AF$61,0)</f>
        <v>8</v>
      </c>
      <c r="AO38" s="146">
        <f>RANK('V5 rank data'!AG38,'V5 rank data'!AG$2:AG$61,0)</f>
        <v>24</v>
      </c>
      <c r="AP38" s="146">
        <f>RANK('V5 rank data'!AH38,'V5 rank data'!AH$2:AH$61,0)</f>
        <v>8</v>
      </c>
      <c r="AQ38" s="146">
        <f>RANK('V5 rank data'!AI38,'V5 rank data'!AI$2:AI$61,0)</f>
        <v>12</v>
      </c>
      <c r="AR38" s="146">
        <f>RANK('V5 rank data'!AJ38,'V5 rank data'!AJ$2:AJ$61,0)</f>
        <v>52</v>
      </c>
      <c r="AS38" s="146">
        <f>RANK('V5 rank data'!AK38,'V5 rank data'!AK$2:AK$61,0)</f>
        <v>27</v>
      </c>
      <c r="AT38" s="146">
        <f>RANK('V5 rank data'!AL38,'V5 rank data'!AL$2:AL$61,0)</f>
        <v>10</v>
      </c>
    </row>
    <row r="39" spans="1:46">
      <c r="A39" s="120">
        <v>38</v>
      </c>
      <c r="B39" s="120">
        <f>INDEX('V5 rank data'!B$2:AL$61,$A39,'V5 data'!$AV$23)</f>
        <v>2515</v>
      </c>
      <c r="C39" s="120">
        <f>INDEX($J$2:$AT$61,$A39,'V5 data'!$AV$23)</f>
        <v>5</v>
      </c>
      <c r="I39" s="120" t="s">
        <v>154</v>
      </c>
      <c r="J39" s="146">
        <f>RANK('V5 rank data'!B39,'V5 rank data'!B$2:B$61,0)</f>
        <v>54</v>
      </c>
      <c r="K39" s="146">
        <f>RANK('V5 rank data'!C39,'V5 rank data'!C$2:C$61,0)</f>
        <v>5</v>
      </c>
      <c r="L39" s="146">
        <f>RANK('V5 rank data'!D39,'V5 rank data'!D$2:D$61,0)</f>
        <v>23</v>
      </c>
      <c r="M39" s="146">
        <f>RANK('V5 rank data'!E39,'V5 rank data'!E$2:E$61,0)</f>
        <v>18</v>
      </c>
      <c r="N39" s="146">
        <f>RANK('V5 rank data'!F39,'V5 rank data'!F$2:F$61,0)</f>
        <v>30</v>
      </c>
      <c r="O39" s="146">
        <f>RANK('V5 rank data'!G39,'V5 rank data'!G$2:G$61,0)</f>
        <v>42</v>
      </c>
      <c r="P39" s="146">
        <f>RANK('V5 rank data'!H39,'V5 rank data'!H$2:H$61,0)</f>
        <v>27</v>
      </c>
      <c r="Q39" s="146">
        <f>RANK('V5 rank data'!I39,'V5 rank data'!I$2:I$61,0)</f>
        <v>43</v>
      </c>
      <c r="R39" s="146">
        <f>RANK('V5 rank data'!J39,'V5 rank data'!J$2:J$61,0)</f>
        <v>44</v>
      </c>
      <c r="S39" s="146">
        <f>RANK('V5 rank data'!K39,'V5 rank data'!K$2:K$61,0)</f>
        <v>22</v>
      </c>
      <c r="T39" s="146">
        <f>RANK('V5 rank data'!L39,'V5 rank data'!L$2:L$61,0)</f>
        <v>53</v>
      </c>
      <c r="U39" s="146">
        <f>RANK('V5 rank data'!M39,'V5 rank data'!M$2:M$61,0)</f>
        <v>23</v>
      </c>
      <c r="V39" s="146">
        <f>RANK('V5 rank data'!N39,'V5 rank data'!N$2:N$61,0)</f>
        <v>32</v>
      </c>
      <c r="W39" s="146">
        <f>RANK('V5 rank data'!O39,'V5 rank data'!O$2:O$61,0)</f>
        <v>29</v>
      </c>
      <c r="X39" s="146">
        <f>RANK('V5 rank data'!P39,'V5 rank data'!P$2:P$61,0)</f>
        <v>37</v>
      </c>
      <c r="Y39" s="146">
        <f>RANK('V5 rank data'!Q39,'V5 rank data'!Q$2:Q$61,0)</f>
        <v>51</v>
      </c>
      <c r="Z39" s="146">
        <f>RANK('V5 rank data'!R39,'V5 rank data'!R$2:R$61,0)</f>
        <v>15</v>
      </c>
      <c r="AA39" s="146">
        <f>RANK('V5 rank data'!S39,'V5 rank data'!S$2:S$61,0)</f>
        <v>40</v>
      </c>
      <c r="AB39" s="146">
        <f>RANK('V5 rank data'!T39,'V5 rank data'!T$2:T$61,0)</f>
        <v>38</v>
      </c>
      <c r="AC39" s="146">
        <f>RANK('V5 rank data'!U39,'V5 rank data'!U$2:U$61,0)</f>
        <v>31</v>
      </c>
      <c r="AD39" s="146">
        <f>RANK('V5 rank data'!V39,'V5 rank data'!V$2:V$61,0)</f>
        <v>35</v>
      </c>
      <c r="AE39" s="146">
        <f>RANK('V5 rank data'!W39,'V5 rank data'!W$2:W$61,0)</f>
        <v>34</v>
      </c>
      <c r="AF39" s="146">
        <f>RANK('V5 rank data'!X39,'V5 rank data'!X$2:X$61,0)</f>
        <v>42</v>
      </c>
      <c r="AG39" s="146">
        <f>RANK('V5 rank data'!Y39,'V5 rank data'!Y$2:Y$61,0)</f>
        <v>22</v>
      </c>
      <c r="AH39" s="146">
        <f>RANK('V5 rank data'!Z39,'V5 rank data'!Z$2:Z$61,0)</f>
        <v>14</v>
      </c>
      <c r="AI39" s="146">
        <f>RANK('V5 rank data'!AA39,'V5 rank data'!AA$2:AA$61,0)</f>
        <v>4</v>
      </c>
      <c r="AJ39" s="146">
        <f>RANK('V5 rank data'!AB39,'V5 rank data'!AB$2:AB$61,0)</f>
        <v>54</v>
      </c>
      <c r="AK39" s="146">
        <f>RANK('V5 rank data'!AC39,'V5 rank data'!AC$2:AC$61,0)</f>
        <v>24</v>
      </c>
      <c r="AL39" s="146">
        <f>RANK('V5 rank data'!AD39,'V5 rank data'!AD$2:AD$61,0)</f>
        <v>51</v>
      </c>
      <c r="AM39" s="146">
        <f>RANK('V5 rank data'!AE39,'V5 rank data'!AE$2:AE$61,0)</f>
        <v>25</v>
      </c>
      <c r="AN39" s="146">
        <f>RANK('V5 rank data'!AF39,'V5 rank data'!AF$2:AF$61,0)</f>
        <v>27</v>
      </c>
      <c r="AO39" s="146">
        <f>RANK('V5 rank data'!AG39,'V5 rank data'!AG$2:AG$61,0)</f>
        <v>24</v>
      </c>
      <c r="AP39" s="146">
        <f>RANK('V5 rank data'!AH39,'V5 rank data'!AH$2:AH$61,0)</f>
        <v>18</v>
      </c>
      <c r="AQ39" s="146">
        <f>RANK('V5 rank data'!AI39,'V5 rank data'!AI$2:AI$61,0)</f>
        <v>19</v>
      </c>
      <c r="AR39" s="146">
        <f>RANK('V5 rank data'!AJ39,'V5 rank data'!AJ$2:AJ$61,0)</f>
        <v>35</v>
      </c>
      <c r="AS39" s="146">
        <f>RANK('V5 rank data'!AK39,'V5 rank data'!AK$2:AK$61,0)</f>
        <v>10</v>
      </c>
      <c r="AT39" s="146">
        <f>RANK('V5 rank data'!AL39,'V5 rank data'!AL$2:AL$61,0)</f>
        <v>29</v>
      </c>
    </row>
    <row r="40" spans="1:46">
      <c r="A40" s="120">
        <v>39</v>
      </c>
      <c r="B40" s="120">
        <f>INDEX('V5 rank data'!B$2:AL$61,$A40,'V5 data'!$AV$23)</f>
        <v>1901</v>
      </c>
      <c r="C40" s="120">
        <f>INDEX($J$2:$AT$61,$A40,'V5 data'!$AV$23)</f>
        <v>22</v>
      </c>
      <c r="I40" s="120" t="s">
        <v>155</v>
      </c>
      <c r="J40" s="146">
        <f>RANK('V5 rank data'!B40,'V5 rank data'!B$2:B$61,0)</f>
        <v>53</v>
      </c>
      <c r="K40" s="146">
        <f>RANK('V5 rank data'!C40,'V5 rank data'!C$2:C$61,0)</f>
        <v>22</v>
      </c>
      <c r="L40" s="146">
        <f>RANK('V5 rank data'!D40,'V5 rank data'!D$2:D$61,0)</f>
        <v>4</v>
      </c>
      <c r="M40" s="146">
        <f>RANK('V5 rank data'!E40,'V5 rank data'!E$2:E$61,0)</f>
        <v>1</v>
      </c>
      <c r="N40" s="146">
        <f>RANK('V5 rank data'!F40,'V5 rank data'!F$2:F$61,0)</f>
        <v>12</v>
      </c>
      <c r="O40" s="146">
        <f>RANK('V5 rank data'!G40,'V5 rank data'!G$2:G$61,0)</f>
        <v>51</v>
      </c>
      <c r="P40" s="146">
        <f>RANK('V5 rank data'!H40,'V5 rank data'!H$2:H$61,0)</f>
        <v>30</v>
      </c>
      <c r="Q40" s="146">
        <f>RANK('V5 rank data'!I40,'V5 rank data'!I$2:I$61,0)</f>
        <v>43</v>
      </c>
      <c r="R40" s="146">
        <f>RANK('V5 rank data'!J40,'V5 rank data'!J$2:J$61,0)</f>
        <v>42</v>
      </c>
      <c r="S40" s="146">
        <f>RANK('V5 rank data'!K40,'V5 rank data'!K$2:K$61,0)</f>
        <v>57</v>
      </c>
      <c r="T40" s="146">
        <f>RANK('V5 rank data'!L40,'V5 rank data'!L$2:L$61,0)</f>
        <v>10</v>
      </c>
      <c r="U40" s="146">
        <f>RANK('V5 rank data'!M40,'V5 rank data'!M$2:M$61,0)</f>
        <v>22</v>
      </c>
      <c r="V40" s="146">
        <f>RANK('V5 rank data'!N40,'V5 rank data'!N$2:N$61,0)</f>
        <v>18</v>
      </c>
      <c r="W40" s="146">
        <f>RANK('V5 rank data'!O40,'V5 rank data'!O$2:O$61,0)</f>
        <v>50</v>
      </c>
      <c r="X40" s="146">
        <f>RANK('V5 rank data'!P40,'V5 rank data'!P$2:P$61,0)</f>
        <v>40</v>
      </c>
      <c r="Y40" s="146">
        <f>RANK('V5 rank data'!Q40,'V5 rank data'!Q$2:Q$61,0)</f>
        <v>39</v>
      </c>
      <c r="Z40" s="146">
        <f>RANK('V5 rank data'!R40,'V5 rank data'!R$2:R$61,0)</f>
        <v>7</v>
      </c>
      <c r="AA40" s="146">
        <f>RANK('V5 rank data'!S40,'V5 rank data'!S$2:S$61,0)</f>
        <v>31</v>
      </c>
      <c r="AB40" s="146">
        <f>RANK('V5 rank data'!T40,'V5 rank data'!T$2:T$61,0)</f>
        <v>27</v>
      </c>
      <c r="AC40" s="146">
        <f>RANK('V5 rank data'!U40,'V5 rank data'!U$2:U$61,0)</f>
        <v>37</v>
      </c>
      <c r="AD40" s="146">
        <f>RANK('V5 rank data'!V40,'V5 rank data'!V$2:V$61,0)</f>
        <v>30</v>
      </c>
      <c r="AE40" s="146">
        <f>RANK('V5 rank data'!W40,'V5 rank data'!W$2:W$61,0)</f>
        <v>29</v>
      </c>
      <c r="AF40" s="146">
        <f>RANK('V5 rank data'!X40,'V5 rank data'!X$2:X$61,0)</f>
        <v>8</v>
      </c>
      <c r="AG40" s="146">
        <f>RANK('V5 rank data'!Y40,'V5 rank data'!Y$2:Y$61,0)</f>
        <v>46</v>
      </c>
      <c r="AH40" s="146">
        <f>RANK('V5 rank data'!Z40,'V5 rank data'!Z$2:Z$61,0)</f>
        <v>42</v>
      </c>
      <c r="AI40" s="146">
        <f>RANK('V5 rank data'!AA40,'V5 rank data'!AA$2:AA$61,0)</f>
        <v>27</v>
      </c>
      <c r="AJ40" s="146">
        <f>RANK('V5 rank data'!AB40,'V5 rank data'!AB$2:AB$61,0)</f>
        <v>49</v>
      </c>
      <c r="AK40" s="146">
        <f>RANK('V5 rank data'!AC40,'V5 rank data'!AC$2:AC$61,0)</f>
        <v>19</v>
      </c>
      <c r="AL40" s="146">
        <f>RANK('V5 rank data'!AD40,'V5 rank data'!AD$2:AD$61,0)</f>
        <v>20</v>
      </c>
      <c r="AM40" s="146">
        <f>RANK('V5 rank data'!AE40,'V5 rank data'!AE$2:AE$61,0)</f>
        <v>17</v>
      </c>
      <c r="AN40" s="146">
        <f>RANK('V5 rank data'!AF40,'V5 rank data'!AF$2:AF$61,0)</f>
        <v>30</v>
      </c>
      <c r="AO40" s="146">
        <f>RANK('V5 rank data'!AG40,'V5 rank data'!AG$2:AG$61,0)</f>
        <v>31</v>
      </c>
      <c r="AP40" s="146">
        <f>RANK('V5 rank data'!AH40,'V5 rank data'!AH$2:AH$61,0)</f>
        <v>13</v>
      </c>
      <c r="AQ40" s="146">
        <f>RANK('V5 rank data'!AI40,'V5 rank data'!AI$2:AI$61,0)</f>
        <v>39</v>
      </c>
      <c r="AR40" s="146">
        <f>RANK('V5 rank data'!AJ40,'V5 rank data'!AJ$2:AJ$61,0)</f>
        <v>30</v>
      </c>
      <c r="AS40" s="146">
        <f>RANK('V5 rank data'!AK40,'V5 rank data'!AK$2:AK$61,0)</f>
        <v>22</v>
      </c>
      <c r="AT40" s="146">
        <f>RANK('V5 rank data'!AL40,'V5 rank data'!AL$2:AL$61,0)</f>
        <v>23</v>
      </c>
    </row>
    <row r="41" spans="1:46">
      <c r="A41" s="120">
        <v>40</v>
      </c>
      <c r="B41" s="120">
        <f>INDEX('V5 rank data'!B$2:AL$61,$A41,'V5 data'!$AV$23)</f>
        <v>1663</v>
      </c>
      <c r="C41" s="120">
        <f>INDEX($J$2:$AT$61,$A41,'V5 data'!$AV$23)</f>
        <v>39</v>
      </c>
      <c r="I41" s="120" t="s">
        <v>156</v>
      </c>
      <c r="J41" s="146">
        <f>RANK('V5 rank data'!B41,'V5 rank data'!B$2:B$61,0)</f>
        <v>46</v>
      </c>
      <c r="K41" s="146">
        <f>RANK('V5 rank data'!C41,'V5 rank data'!C$2:C$61,0)</f>
        <v>39</v>
      </c>
      <c r="L41" s="146">
        <f>RANK('V5 rank data'!D41,'V5 rank data'!D$2:D$61,0)</f>
        <v>7</v>
      </c>
      <c r="M41" s="146">
        <f>RANK('V5 rank data'!E41,'V5 rank data'!E$2:E$61,0)</f>
        <v>47</v>
      </c>
      <c r="N41" s="146">
        <f>RANK('V5 rank data'!F41,'V5 rank data'!F$2:F$61,0)</f>
        <v>20</v>
      </c>
      <c r="O41" s="146">
        <f>RANK('V5 rank data'!G41,'V5 rank data'!G$2:G$61,0)</f>
        <v>37</v>
      </c>
      <c r="P41" s="146">
        <f>RANK('V5 rank data'!H41,'V5 rank data'!H$2:H$61,0)</f>
        <v>52</v>
      </c>
      <c r="Q41" s="146">
        <f>RANK('V5 rank data'!I41,'V5 rank data'!I$2:I$61,0)</f>
        <v>8</v>
      </c>
      <c r="R41" s="146">
        <f>RANK('V5 rank data'!J41,'V5 rank data'!J$2:J$61,0)</f>
        <v>41</v>
      </c>
      <c r="S41" s="146">
        <f>RANK('V5 rank data'!K41,'V5 rank data'!K$2:K$61,0)</f>
        <v>39</v>
      </c>
      <c r="T41" s="146">
        <f>RANK('V5 rank data'!L41,'V5 rank data'!L$2:L$61,0)</f>
        <v>45</v>
      </c>
      <c r="U41" s="146">
        <f>RANK('V5 rank data'!M41,'V5 rank data'!M$2:M$61,0)</f>
        <v>34</v>
      </c>
      <c r="V41" s="146">
        <f>RANK('V5 rank data'!N41,'V5 rank data'!N$2:N$61,0)</f>
        <v>38</v>
      </c>
      <c r="W41" s="146">
        <f>RANK('V5 rank data'!O41,'V5 rank data'!O$2:O$61,0)</f>
        <v>48</v>
      </c>
      <c r="X41" s="146">
        <f>RANK('V5 rank data'!P41,'V5 rank data'!P$2:P$61,0)</f>
        <v>44</v>
      </c>
      <c r="Y41" s="146">
        <f>RANK('V5 rank data'!Q41,'V5 rank data'!Q$2:Q$61,0)</f>
        <v>39</v>
      </c>
      <c r="Z41" s="146">
        <f>RANK('V5 rank data'!R41,'V5 rank data'!R$2:R$61,0)</f>
        <v>6</v>
      </c>
      <c r="AA41" s="146">
        <f>RANK('V5 rank data'!S41,'V5 rank data'!S$2:S$61,0)</f>
        <v>18</v>
      </c>
      <c r="AB41" s="146">
        <f>RANK('V5 rank data'!T41,'V5 rank data'!T$2:T$61,0)</f>
        <v>9</v>
      </c>
      <c r="AC41" s="146">
        <f>RANK('V5 rank data'!U41,'V5 rank data'!U$2:U$61,0)</f>
        <v>46</v>
      </c>
      <c r="AD41" s="146">
        <f>RANK('V5 rank data'!V41,'V5 rank data'!V$2:V$61,0)</f>
        <v>40</v>
      </c>
      <c r="AE41" s="146">
        <f>RANK('V5 rank data'!W41,'V5 rank data'!W$2:W$61,0)</f>
        <v>35</v>
      </c>
      <c r="AF41" s="146">
        <f>RANK('V5 rank data'!X41,'V5 rank data'!X$2:X$61,0)</f>
        <v>4</v>
      </c>
      <c r="AG41" s="146">
        <f>RANK('V5 rank data'!Y41,'V5 rank data'!Y$2:Y$61,0)</f>
        <v>39</v>
      </c>
      <c r="AH41" s="146">
        <f>RANK('V5 rank data'!Z41,'V5 rank data'!Z$2:Z$61,0)</f>
        <v>44</v>
      </c>
      <c r="AI41" s="146">
        <f>RANK('V5 rank data'!AA41,'V5 rank data'!AA$2:AA$61,0)</f>
        <v>35</v>
      </c>
      <c r="AJ41" s="146">
        <f>RANK('V5 rank data'!AB41,'V5 rank data'!AB$2:AB$61,0)</f>
        <v>28</v>
      </c>
      <c r="AK41" s="146">
        <f>RANK('V5 rank data'!AC41,'V5 rank data'!AC$2:AC$61,0)</f>
        <v>51</v>
      </c>
      <c r="AL41" s="146">
        <f>RANK('V5 rank data'!AD41,'V5 rank data'!AD$2:AD$61,0)</f>
        <v>35</v>
      </c>
      <c r="AM41" s="146">
        <f>RANK('V5 rank data'!AE41,'V5 rank data'!AE$2:AE$61,0)</f>
        <v>3</v>
      </c>
      <c r="AN41" s="146">
        <f>RANK('V5 rank data'!AF41,'V5 rank data'!AF$2:AF$61,0)</f>
        <v>52</v>
      </c>
      <c r="AO41" s="146">
        <f>RANK('V5 rank data'!AG41,'V5 rank data'!AG$2:AG$61,0)</f>
        <v>48</v>
      </c>
      <c r="AP41" s="146">
        <f>RANK('V5 rank data'!AH41,'V5 rank data'!AH$2:AH$61,0)</f>
        <v>31</v>
      </c>
      <c r="AQ41" s="146">
        <f>RANK('V5 rank data'!AI41,'V5 rank data'!AI$2:AI$61,0)</f>
        <v>54</v>
      </c>
      <c r="AR41" s="146">
        <f>RANK('V5 rank data'!AJ41,'V5 rank data'!AJ$2:AJ$61,0)</f>
        <v>22</v>
      </c>
      <c r="AS41" s="146">
        <f>RANK('V5 rank data'!AK41,'V5 rank data'!AK$2:AK$61,0)</f>
        <v>23</v>
      </c>
      <c r="AT41" s="146">
        <f>RANK('V5 rank data'!AL41,'V5 rank data'!AL$2:AL$61,0)</f>
        <v>39</v>
      </c>
    </row>
    <row r="42" spans="1:46">
      <c r="A42" s="120">
        <v>41</v>
      </c>
      <c r="B42" s="120">
        <f>INDEX('V5 rank data'!B$2:AL$61,$A42,'V5 data'!$AV$23)</f>
        <v>1813</v>
      </c>
      <c r="C42" s="120">
        <f>INDEX($J$2:$AT$61,$A42,'V5 data'!$AV$23)</f>
        <v>28</v>
      </c>
      <c r="I42" s="120" t="s">
        <v>157</v>
      </c>
      <c r="J42" s="146">
        <f>RANK('V5 rank data'!B42,'V5 rank data'!B$2:B$61,0)</f>
        <v>54</v>
      </c>
      <c r="K42" s="146">
        <f>RANK('V5 rank data'!C42,'V5 rank data'!C$2:C$61,0)</f>
        <v>28</v>
      </c>
      <c r="L42" s="146">
        <f>RANK('V5 rank data'!D42,'V5 rank data'!D$2:D$61,0)</f>
        <v>18</v>
      </c>
      <c r="M42" s="146">
        <f>RANK('V5 rank data'!E42,'V5 rank data'!E$2:E$61,0)</f>
        <v>37</v>
      </c>
      <c r="N42" s="146">
        <f>RANK('V5 rank data'!F42,'V5 rank data'!F$2:F$61,0)</f>
        <v>40</v>
      </c>
      <c r="O42" s="146">
        <f>RANK('V5 rank data'!G42,'V5 rank data'!G$2:G$61,0)</f>
        <v>52</v>
      </c>
      <c r="P42" s="146">
        <f>RANK('V5 rank data'!H42,'V5 rank data'!H$2:H$61,0)</f>
        <v>40</v>
      </c>
      <c r="Q42" s="146">
        <f>RANK('V5 rank data'!I42,'V5 rank data'!I$2:I$61,0)</f>
        <v>31</v>
      </c>
      <c r="R42" s="146">
        <f>RANK('V5 rank data'!J42,'V5 rank data'!J$2:J$61,0)</f>
        <v>31</v>
      </c>
      <c r="S42" s="146">
        <f>RANK('V5 rank data'!K42,'V5 rank data'!K$2:K$61,0)</f>
        <v>35</v>
      </c>
      <c r="T42" s="146">
        <f>RANK('V5 rank data'!L42,'V5 rank data'!L$2:L$61,0)</f>
        <v>24</v>
      </c>
      <c r="U42" s="146">
        <f>RANK('V5 rank data'!M42,'V5 rank data'!M$2:M$61,0)</f>
        <v>45</v>
      </c>
      <c r="V42" s="146">
        <f>RANK('V5 rank data'!N42,'V5 rank data'!N$2:N$61,0)</f>
        <v>49</v>
      </c>
      <c r="W42" s="146">
        <f>RANK('V5 rank data'!O42,'V5 rank data'!O$2:O$61,0)</f>
        <v>24</v>
      </c>
      <c r="X42" s="146">
        <f>RANK('V5 rank data'!P42,'V5 rank data'!P$2:P$61,0)</f>
        <v>22</v>
      </c>
      <c r="Y42" s="146">
        <f>RANK('V5 rank data'!Q42,'V5 rank data'!Q$2:Q$61,0)</f>
        <v>49</v>
      </c>
      <c r="Z42" s="146">
        <f>RANK('V5 rank data'!R42,'V5 rank data'!R$2:R$61,0)</f>
        <v>10</v>
      </c>
      <c r="AA42" s="146">
        <f>RANK('V5 rank data'!S42,'V5 rank data'!S$2:S$61,0)</f>
        <v>38</v>
      </c>
      <c r="AB42" s="146">
        <f>RANK('V5 rank data'!T42,'V5 rank data'!T$2:T$61,0)</f>
        <v>55</v>
      </c>
      <c r="AC42" s="146">
        <f>RANK('V5 rank data'!U42,'V5 rank data'!U$2:U$61,0)</f>
        <v>36</v>
      </c>
      <c r="AD42" s="146">
        <f>RANK('V5 rank data'!V42,'V5 rank data'!V$2:V$61,0)</f>
        <v>43</v>
      </c>
      <c r="AE42" s="146">
        <f>RANK('V5 rank data'!W42,'V5 rank data'!W$2:W$61,0)</f>
        <v>46</v>
      </c>
      <c r="AF42" s="146">
        <f>RANK('V5 rank data'!X42,'V5 rank data'!X$2:X$61,0)</f>
        <v>53</v>
      </c>
      <c r="AG42" s="146">
        <f>RANK('V5 rank data'!Y42,'V5 rank data'!Y$2:Y$61,0)</f>
        <v>38</v>
      </c>
      <c r="AH42" s="146">
        <f>RANK('V5 rank data'!Z42,'V5 rank data'!Z$2:Z$61,0)</f>
        <v>39</v>
      </c>
      <c r="AI42" s="146">
        <f>RANK('V5 rank data'!AA42,'V5 rank data'!AA$2:AA$61,0)</f>
        <v>7</v>
      </c>
      <c r="AJ42" s="146">
        <f>RANK('V5 rank data'!AB42,'V5 rank data'!AB$2:AB$61,0)</f>
        <v>10</v>
      </c>
      <c r="AK42" s="146">
        <f>RANK('V5 rank data'!AC42,'V5 rank data'!AC$2:AC$61,0)</f>
        <v>36</v>
      </c>
      <c r="AL42" s="146">
        <f>RANK('V5 rank data'!AD42,'V5 rank data'!AD$2:AD$61,0)</f>
        <v>25</v>
      </c>
      <c r="AM42" s="146">
        <f>RANK('V5 rank data'!AE42,'V5 rank data'!AE$2:AE$61,0)</f>
        <v>37</v>
      </c>
      <c r="AN42" s="146">
        <f>RANK('V5 rank data'!AF42,'V5 rank data'!AF$2:AF$61,0)</f>
        <v>40</v>
      </c>
      <c r="AO42" s="146">
        <f>RANK('V5 rank data'!AG42,'V5 rank data'!AG$2:AG$61,0)</f>
        <v>24</v>
      </c>
      <c r="AP42" s="146">
        <f>RANK('V5 rank data'!AH42,'V5 rank data'!AH$2:AH$61,0)</f>
        <v>29</v>
      </c>
      <c r="AQ42" s="146">
        <f>RANK('V5 rank data'!AI42,'V5 rank data'!AI$2:AI$61,0)</f>
        <v>35</v>
      </c>
      <c r="AR42" s="146">
        <f>RANK('V5 rank data'!AJ42,'V5 rank data'!AJ$2:AJ$61,0)</f>
        <v>33</v>
      </c>
      <c r="AS42" s="146">
        <f>RANK('V5 rank data'!AK42,'V5 rank data'!AK$2:AK$61,0)</f>
        <v>3</v>
      </c>
      <c r="AT42" s="146">
        <f>RANK('V5 rank data'!AL42,'V5 rank data'!AL$2:AL$61,0)</f>
        <v>24</v>
      </c>
    </row>
    <row r="43" spans="1:46">
      <c r="A43" s="120">
        <v>42</v>
      </c>
      <c r="B43" s="120">
        <f>INDEX('V5 rank data'!B$2:AL$61,$A43,'V5 data'!$AV$23)</f>
        <v>1937</v>
      </c>
      <c r="C43" s="120">
        <f>INDEX($J$2:$AT$61,$A43,'V5 data'!$AV$23)</f>
        <v>19</v>
      </c>
      <c r="I43" s="120" t="s">
        <v>116</v>
      </c>
      <c r="J43" s="146">
        <f>RANK('V5 rank data'!B43,'V5 rank data'!B$2:B$61,0)</f>
        <v>58</v>
      </c>
      <c r="K43" s="146">
        <f>RANK('V5 rank data'!C43,'V5 rank data'!C$2:C$61,0)</f>
        <v>19</v>
      </c>
      <c r="L43" s="146">
        <f>RANK('V5 rank data'!D43,'V5 rank data'!D$2:D$61,0)</f>
        <v>7</v>
      </c>
      <c r="M43" s="146">
        <f>RANK('V5 rank data'!E43,'V5 rank data'!E$2:E$61,0)</f>
        <v>22</v>
      </c>
      <c r="N43" s="146">
        <f>RANK('V5 rank data'!F43,'V5 rank data'!F$2:F$61,0)</f>
        <v>35</v>
      </c>
      <c r="O43" s="146">
        <f>RANK('V5 rank data'!G43,'V5 rank data'!G$2:G$61,0)</f>
        <v>50</v>
      </c>
      <c r="P43" s="146">
        <f>RANK('V5 rank data'!H43,'V5 rank data'!H$2:H$61,0)</f>
        <v>23</v>
      </c>
      <c r="Q43" s="146">
        <f>RANK('V5 rank data'!I43,'V5 rank data'!I$2:I$61,0)</f>
        <v>40</v>
      </c>
      <c r="R43" s="146">
        <f>RANK('V5 rank data'!J43,'V5 rank data'!J$2:J$61,0)</f>
        <v>50</v>
      </c>
      <c r="S43" s="146">
        <f>RANK('V5 rank data'!K43,'V5 rank data'!K$2:K$61,0)</f>
        <v>15</v>
      </c>
      <c r="T43" s="146">
        <f>RANK('V5 rank data'!L43,'V5 rank data'!L$2:L$61,0)</f>
        <v>35</v>
      </c>
      <c r="U43" s="146">
        <f>RANK('V5 rank data'!M43,'V5 rank data'!M$2:M$61,0)</f>
        <v>35</v>
      </c>
      <c r="V43" s="146">
        <f>RANK('V5 rank data'!N43,'V5 rank data'!N$2:N$61,0)</f>
        <v>45</v>
      </c>
      <c r="W43" s="146">
        <f>RANK('V5 rank data'!O43,'V5 rank data'!O$2:O$61,0)</f>
        <v>28</v>
      </c>
      <c r="X43" s="146">
        <f>RANK('V5 rank data'!P43,'V5 rank data'!P$2:P$61,0)</f>
        <v>32</v>
      </c>
      <c r="Y43" s="146">
        <f>RANK('V5 rank data'!Q43,'V5 rank data'!Q$2:Q$61,0)</f>
        <v>57</v>
      </c>
      <c r="Z43" s="146">
        <f>RANK('V5 rank data'!R43,'V5 rank data'!R$2:R$61,0)</f>
        <v>5</v>
      </c>
      <c r="AA43" s="146">
        <f>RANK('V5 rank data'!S43,'V5 rank data'!S$2:S$61,0)</f>
        <v>43</v>
      </c>
      <c r="AB43" s="146">
        <f>RANK('V5 rank data'!T43,'V5 rank data'!T$2:T$61,0)</f>
        <v>59</v>
      </c>
      <c r="AC43" s="146">
        <f>RANK('V5 rank data'!U43,'V5 rank data'!U$2:U$61,0)</f>
        <v>54</v>
      </c>
      <c r="AD43" s="146">
        <f>RANK('V5 rank data'!V43,'V5 rank data'!V$2:V$61,0)</f>
        <v>28</v>
      </c>
      <c r="AE43" s="146">
        <f>RANK('V5 rank data'!W43,'V5 rank data'!W$2:W$61,0)</f>
        <v>28</v>
      </c>
      <c r="AF43" s="146">
        <f>RANK('V5 rank data'!X43,'V5 rank data'!X$2:X$61,0)</f>
        <v>55</v>
      </c>
      <c r="AG43" s="146">
        <f>RANK('V5 rank data'!Y43,'V5 rank data'!Y$2:Y$61,0)</f>
        <v>48</v>
      </c>
      <c r="AH43" s="146">
        <f>RANK('V5 rank data'!Z43,'V5 rank data'!Z$2:Z$61,0)</f>
        <v>45</v>
      </c>
      <c r="AI43" s="146">
        <f>RANK('V5 rank data'!AA43,'V5 rank data'!AA$2:AA$61,0)</f>
        <v>14</v>
      </c>
      <c r="AJ43" s="146">
        <f>RANK('V5 rank data'!AB43,'V5 rank data'!AB$2:AB$61,0)</f>
        <v>9</v>
      </c>
      <c r="AK43" s="146">
        <f>RANK('V5 rank data'!AC43,'V5 rank data'!AC$2:AC$61,0)</f>
        <v>30</v>
      </c>
      <c r="AL43" s="146">
        <f>RANK('V5 rank data'!AD43,'V5 rank data'!AD$2:AD$61,0)</f>
        <v>35</v>
      </c>
      <c r="AM43" s="146">
        <f>RANK('V5 rank data'!AE43,'V5 rank data'!AE$2:AE$61,0)</f>
        <v>48</v>
      </c>
      <c r="AN43" s="146">
        <f>RANK('V5 rank data'!AF43,'V5 rank data'!AF$2:AF$61,0)</f>
        <v>23</v>
      </c>
      <c r="AO43" s="146">
        <f>RANK('V5 rank data'!AG43,'V5 rank data'!AG$2:AG$61,0)</f>
        <v>13</v>
      </c>
      <c r="AP43" s="146">
        <f>RANK('V5 rank data'!AH43,'V5 rank data'!AH$2:AH$61,0)</f>
        <v>31</v>
      </c>
      <c r="AQ43" s="146">
        <f>RANK('V5 rank data'!AI43,'V5 rank data'!AI$2:AI$61,0)</f>
        <v>34</v>
      </c>
      <c r="AR43" s="146">
        <f>RANK('V5 rank data'!AJ43,'V5 rank data'!AJ$2:AJ$61,0)</f>
        <v>51</v>
      </c>
      <c r="AS43" s="146">
        <f>RANK('V5 rank data'!AK43,'V5 rank data'!AK$2:AK$61,0)</f>
        <v>13</v>
      </c>
      <c r="AT43" s="146">
        <f>RANK('V5 rank data'!AL43,'V5 rank data'!AL$2:AL$61,0)</f>
        <v>25</v>
      </c>
    </row>
    <row r="44" spans="1:46">
      <c r="A44" s="120">
        <v>43</v>
      </c>
      <c r="B44" s="120">
        <f>INDEX('V5 rank data'!B$2:AL$61,$A44,'V5 data'!$AV$23)</f>
        <v>2412</v>
      </c>
      <c r="C44" s="120">
        <f>INDEX($J$2:$AT$61,$A44,'V5 data'!$AV$23)</f>
        <v>8</v>
      </c>
      <c r="I44" s="120" t="s">
        <v>158</v>
      </c>
      <c r="J44" s="146">
        <f>RANK('V5 rank data'!B44,'V5 rank data'!B$2:B$61,0)</f>
        <v>57</v>
      </c>
      <c r="K44" s="146">
        <f>RANK('V5 rank data'!C44,'V5 rank data'!C$2:C$61,0)</f>
        <v>8</v>
      </c>
      <c r="L44" s="146">
        <f>RANK('V5 rank data'!D44,'V5 rank data'!D$2:D$61,0)</f>
        <v>18</v>
      </c>
      <c r="M44" s="146">
        <f>RANK('V5 rank data'!E44,'V5 rank data'!E$2:E$61,0)</f>
        <v>46</v>
      </c>
      <c r="N44" s="146">
        <f>RANK('V5 rank data'!F44,'V5 rank data'!F$2:F$61,0)</f>
        <v>47</v>
      </c>
      <c r="O44" s="146">
        <f>RANK('V5 rank data'!G44,'V5 rank data'!G$2:G$61,0)</f>
        <v>60</v>
      </c>
      <c r="P44" s="146">
        <f>RANK('V5 rank data'!H44,'V5 rank data'!H$2:H$61,0)</f>
        <v>36</v>
      </c>
      <c r="Q44" s="146">
        <f>RANK('V5 rank data'!I44,'V5 rank data'!I$2:I$61,0)</f>
        <v>56</v>
      </c>
      <c r="R44" s="146">
        <f>RANK('V5 rank data'!J44,'V5 rank data'!J$2:J$61,0)</f>
        <v>38</v>
      </c>
      <c r="S44" s="146">
        <f>RANK('V5 rank data'!K44,'V5 rank data'!K$2:K$61,0)</f>
        <v>36</v>
      </c>
      <c r="T44" s="146">
        <f>RANK('V5 rank data'!L44,'V5 rank data'!L$2:L$61,0)</f>
        <v>53</v>
      </c>
      <c r="U44" s="146">
        <f>RANK('V5 rank data'!M44,'V5 rank data'!M$2:M$61,0)</f>
        <v>37</v>
      </c>
      <c r="V44" s="146">
        <f>RANK('V5 rank data'!N44,'V5 rank data'!N$2:N$61,0)</f>
        <v>19</v>
      </c>
      <c r="W44" s="146">
        <f>RANK('V5 rank data'!O44,'V5 rank data'!O$2:O$61,0)</f>
        <v>45</v>
      </c>
      <c r="X44" s="146">
        <f>RANK('V5 rank data'!P44,'V5 rank data'!P$2:P$61,0)</f>
        <v>17</v>
      </c>
      <c r="Y44" s="146">
        <f>RANK('V5 rank data'!Q44,'V5 rank data'!Q$2:Q$61,0)</f>
        <v>31</v>
      </c>
      <c r="Z44" s="146">
        <f>RANK('V5 rank data'!R44,'V5 rank data'!R$2:R$61,0)</f>
        <v>40</v>
      </c>
      <c r="AA44" s="146">
        <f>RANK('V5 rank data'!S44,'V5 rank data'!S$2:S$61,0)</f>
        <v>26</v>
      </c>
      <c r="AB44" s="146">
        <f>RANK('V5 rank data'!T44,'V5 rank data'!T$2:T$61,0)</f>
        <v>13</v>
      </c>
      <c r="AC44" s="146">
        <f>RANK('V5 rank data'!U44,'V5 rank data'!U$2:U$61,0)</f>
        <v>28</v>
      </c>
      <c r="AD44" s="146">
        <f>RANK('V5 rank data'!V44,'V5 rank data'!V$2:V$61,0)</f>
        <v>47</v>
      </c>
      <c r="AE44" s="146">
        <f>RANK('V5 rank data'!W44,'V5 rank data'!W$2:W$61,0)</f>
        <v>47</v>
      </c>
      <c r="AF44" s="146">
        <f>RANK('V5 rank data'!X44,'V5 rank data'!X$2:X$61,0)</f>
        <v>44</v>
      </c>
      <c r="AG44" s="146">
        <f>RANK('V5 rank data'!Y44,'V5 rank data'!Y$2:Y$61,0)</f>
        <v>42</v>
      </c>
      <c r="AH44" s="146">
        <f>RANK('V5 rank data'!Z44,'V5 rank data'!Z$2:Z$61,0)</f>
        <v>36</v>
      </c>
      <c r="AI44" s="146">
        <f>RANK('V5 rank data'!AA44,'V5 rank data'!AA$2:AA$61,0)</f>
        <v>8</v>
      </c>
      <c r="AJ44" s="146">
        <f>RANK('V5 rank data'!AB44,'V5 rank data'!AB$2:AB$61,0)</f>
        <v>46</v>
      </c>
      <c r="AK44" s="146">
        <f>RANK('V5 rank data'!AC44,'V5 rank data'!AC$2:AC$61,0)</f>
        <v>48</v>
      </c>
      <c r="AL44" s="146">
        <f>RANK('V5 rank data'!AD44,'V5 rank data'!AD$2:AD$61,0)</f>
        <v>53</v>
      </c>
      <c r="AM44" s="146">
        <f>RANK('V5 rank data'!AE44,'V5 rank data'!AE$2:AE$61,0)</f>
        <v>42</v>
      </c>
      <c r="AN44" s="146">
        <f>RANK('V5 rank data'!AF44,'V5 rank data'!AF$2:AF$61,0)</f>
        <v>36</v>
      </c>
      <c r="AO44" s="146">
        <f>RANK('V5 rank data'!AG44,'V5 rank data'!AG$2:AG$61,0)</f>
        <v>48</v>
      </c>
      <c r="AP44" s="146">
        <f>RANK('V5 rank data'!AH44,'V5 rank data'!AH$2:AH$61,0)</f>
        <v>30</v>
      </c>
      <c r="AQ44" s="146">
        <f>RANK('V5 rank data'!AI44,'V5 rank data'!AI$2:AI$61,0)</f>
        <v>35</v>
      </c>
      <c r="AR44" s="146">
        <f>RANK('V5 rank data'!AJ44,'V5 rank data'!AJ$2:AJ$61,0)</f>
        <v>45</v>
      </c>
      <c r="AS44" s="146">
        <f>RANK('V5 rank data'!AK44,'V5 rank data'!AK$2:AK$61,0)</f>
        <v>24</v>
      </c>
      <c r="AT44" s="146">
        <f>RANK('V5 rank data'!AL44,'V5 rank data'!AL$2:AL$61,0)</f>
        <v>7</v>
      </c>
    </row>
    <row r="45" spans="1:46">
      <c r="A45" s="120">
        <v>44</v>
      </c>
      <c r="B45" s="120">
        <f>INDEX('V5 rank data'!B$2:AL$61,$A45,'V5 data'!$AV$23)</f>
        <v>1923</v>
      </c>
      <c r="C45" s="120">
        <f>INDEX($J$2:$AT$61,$A45,'V5 data'!$AV$23)</f>
        <v>20</v>
      </c>
      <c r="I45" s="120" t="s">
        <v>159</v>
      </c>
      <c r="J45" s="146">
        <f>RANK('V5 rank data'!B45,'V5 rank data'!B$2:B$61,0)</f>
        <v>36</v>
      </c>
      <c r="K45" s="146">
        <f>RANK('V5 rank data'!C45,'V5 rank data'!C$2:C$61,0)</f>
        <v>20</v>
      </c>
      <c r="L45" s="146">
        <f>RANK('V5 rank data'!D45,'V5 rank data'!D$2:D$61,0)</f>
        <v>23</v>
      </c>
      <c r="M45" s="146">
        <f>RANK('V5 rank data'!E45,'V5 rank data'!E$2:E$61,0)</f>
        <v>43</v>
      </c>
      <c r="N45" s="146">
        <f>RANK('V5 rank data'!F45,'V5 rank data'!F$2:F$61,0)</f>
        <v>46</v>
      </c>
      <c r="O45" s="146">
        <f>RANK('V5 rank data'!G45,'V5 rank data'!G$2:G$61,0)</f>
        <v>46</v>
      </c>
      <c r="P45" s="146">
        <f>RANK('V5 rank data'!H45,'V5 rank data'!H$2:H$61,0)</f>
        <v>26</v>
      </c>
      <c r="Q45" s="146">
        <f>RANK('V5 rank data'!I45,'V5 rank data'!I$2:I$61,0)</f>
        <v>38</v>
      </c>
      <c r="R45" s="146">
        <f>RANK('V5 rank data'!J45,'V5 rank data'!J$2:J$61,0)</f>
        <v>54</v>
      </c>
      <c r="S45" s="146">
        <f>RANK('V5 rank data'!K45,'V5 rank data'!K$2:K$61,0)</f>
        <v>17</v>
      </c>
      <c r="T45" s="146">
        <f>RANK('V5 rank data'!L45,'V5 rank data'!L$2:L$61,0)</f>
        <v>17</v>
      </c>
      <c r="U45" s="146">
        <f>RANK('V5 rank data'!M45,'V5 rank data'!M$2:M$61,0)</f>
        <v>18</v>
      </c>
      <c r="V45" s="146">
        <f>RANK('V5 rank data'!N45,'V5 rank data'!N$2:N$61,0)</f>
        <v>5</v>
      </c>
      <c r="W45" s="146">
        <f>RANK('V5 rank data'!O45,'V5 rank data'!O$2:O$61,0)</f>
        <v>10</v>
      </c>
      <c r="X45" s="146">
        <f>RANK('V5 rank data'!P45,'V5 rank data'!P$2:P$61,0)</f>
        <v>34</v>
      </c>
      <c r="Y45" s="146">
        <f>RANK('V5 rank data'!Q45,'V5 rank data'!Q$2:Q$61,0)</f>
        <v>54</v>
      </c>
      <c r="Z45" s="146">
        <f>RANK('V5 rank data'!R45,'V5 rank data'!R$2:R$61,0)</f>
        <v>16</v>
      </c>
      <c r="AA45" s="146">
        <f>RANK('V5 rank data'!S45,'V5 rank data'!S$2:S$61,0)</f>
        <v>56</v>
      </c>
      <c r="AB45" s="146">
        <f>RANK('V5 rank data'!T45,'V5 rank data'!T$2:T$61,0)</f>
        <v>34</v>
      </c>
      <c r="AC45" s="146">
        <f>RANK('V5 rank data'!U45,'V5 rank data'!U$2:U$61,0)</f>
        <v>39</v>
      </c>
      <c r="AD45" s="146">
        <f>RANK('V5 rank data'!V45,'V5 rank data'!V$2:V$61,0)</f>
        <v>24</v>
      </c>
      <c r="AE45" s="146">
        <f>RANK('V5 rank data'!W45,'V5 rank data'!W$2:W$61,0)</f>
        <v>23</v>
      </c>
      <c r="AF45" s="146">
        <f>RANK('V5 rank data'!X45,'V5 rank data'!X$2:X$61,0)</f>
        <v>14</v>
      </c>
      <c r="AG45" s="146">
        <f>RANK('V5 rank data'!Y45,'V5 rank data'!Y$2:Y$61,0)</f>
        <v>21</v>
      </c>
      <c r="AH45" s="146">
        <f>RANK('V5 rank data'!Z45,'V5 rank data'!Z$2:Z$61,0)</f>
        <v>17</v>
      </c>
      <c r="AI45" s="146">
        <f>RANK('V5 rank data'!AA45,'V5 rank data'!AA$2:AA$61,0)</f>
        <v>9</v>
      </c>
      <c r="AJ45" s="146">
        <f>RANK('V5 rank data'!AB45,'V5 rank data'!AB$2:AB$61,0)</f>
        <v>35</v>
      </c>
      <c r="AK45" s="146">
        <f>RANK('V5 rank data'!AC45,'V5 rank data'!AC$2:AC$61,0)</f>
        <v>51</v>
      </c>
      <c r="AL45" s="146">
        <f>RANK('V5 rank data'!AD45,'V5 rank data'!AD$2:AD$61,0)</f>
        <v>45</v>
      </c>
      <c r="AM45" s="146">
        <f>RANK('V5 rank data'!AE45,'V5 rank data'!AE$2:AE$61,0)</f>
        <v>15</v>
      </c>
      <c r="AN45" s="146">
        <f>RANK('V5 rank data'!AF45,'V5 rank data'!AF$2:AF$61,0)</f>
        <v>26</v>
      </c>
      <c r="AO45" s="146">
        <f>RANK('V5 rank data'!AG45,'V5 rank data'!AG$2:AG$61,0)</f>
        <v>16</v>
      </c>
      <c r="AP45" s="146">
        <f>RANK('V5 rank data'!AH45,'V5 rank data'!AH$2:AH$61,0)</f>
        <v>35</v>
      </c>
      <c r="AQ45" s="146">
        <f>RANK('V5 rank data'!AI45,'V5 rank data'!AI$2:AI$61,0)</f>
        <v>47</v>
      </c>
      <c r="AR45" s="146">
        <f>RANK('V5 rank data'!AJ45,'V5 rank data'!AJ$2:AJ$61,0)</f>
        <v>27</v>
      </c>
      <c r="AS45" s="146">
        <f>RANK('V5 rank data'!AK45,'V5 rank data'!AK$2:AK$61,0)</f>
        <v>38</v>
      </c>
      <c r="AT45" s="146">
        <f>RANK('V5 rank data'!AL45,'V5 rank data'!AL$2:AL$61,0)</f>
        <v>40</v>
      </c>
    </row>
    <row r="46" spans="1:46">
      <c r="A46" s="120">
        <v>45</v>
      </c>
      <c r="B46" s="120">
        <f>INDEX('V5 rank data'!B$2:AL$61,$A46,'V5 data'!$AV$23)</f>
        <v>1872</v>
      </c>
      <c r="C46" s="120">
        <f>INDEX($J$2:$AT$61,$A46,'V5 data'!$AV$23)</f>
        <v>25</v>
      </c>
      <c r="I46" s="120" t="s">
        <v>160</v>
      </c>
      <c r="J46" s="146">
        <f>RANK('V5 rank data'!B46,'V5 rank data'!B$2:B$61,0)</f>
        <v>10</v>
      </c>
      <c r="K46" s="146">
        <f>RANK('V5 rank data'!C46,'V5 rank data'!C$2:C$61,0)</f>
        <v>25</v>
      </c>
      <c r="L46" s="146">
        <f>RANK('V5 rank data'!D46,'V5 rank data'!D$2:D$61,0)</f>
        <v>43</v>
      </c>
      <c r="M46" s="146">
        <f>RANK('V5 rank data'!E46,'V5 rank data'!E$2:E$61,0)</f>
        <v>6</v>
      </c>
      <c r="N46" s="146">
        <f>RANK('V5 rank data'!F46,'V5 rank data'!F$2:F$61,0)</f>
        <v>5</v>
      </c>
      <c r="O46" s="146">
        <f>RANK('V5 rank data'!G46,'V5 rank data'!G$2:G$61,0)</f>
        <v>8</v>
      </c>
      <c r="P46" s="146">
        <f>RANK('V5 rank data'!H46,'V5 rank data'!H$2:H$61,0)</f>
        <v>5</v>
      </c>
      <c r="Q46" s="146">
        <f>RANK('V5 rank data'!I46,'V5 rank data'!I$2:I$61,0)</f>
        <v>28</v>
      </c>
      <c r="R46" s="146">
        <f>RANK('V5 rank data'!J46,'V5 rank data'!J$2:J$61,0)</f>
        <v>59</v>
      </c>
      <c r="S46" s="146">
        <f>RANK('V5 rank data'!K46,'V5 rank data'!K$2:K$61,0)</f>
        <v>37</v>
      </c>
      <c r="T46" s="146">
        <f>RANK('V5 rank data'!L46,'V5 rank data'!L$2:L$61,0)</f>
        <v>6</v>
      </c>
      <c r="U46" s="146">
        <f>RANK('V5 rank data'!M46,'V5 rank data'!M$2:M$61,0)</f>
        <v>3</v>
      </c>
      <c r="V46" s="146">
        <f>RANK('V5 rank data'!N46,'V5 rank data'!N$2:N$61,0)</f>
        <v>4</v>
      </c>
      <c r="W46" s="146">
        <f>RANK('V5 rank data'!O46,'V5 rank data'!O$2:O$61,0)</f>
        <v>4</v>
      </c>
      <c r="X46" s="146">
        <f>RANK('V5 rank data'!P46,'V5 rank data'!P$2:P$61,0)</f>
        <v>14</v>
      </c>
      <c r="Y46" s="146">
        <f>RANK('V5 rank data'!Q46,'V5 rank data'!Q$2:Q$61,0)</f>
        <v>7</v>
      </c>
      <c r="Z46" s="146">
        <f>RANK('V5 rank data'!R46,'V5 rank data'!R$2:R$61,0)</f>
        <v>56</v>
      </c>
      <c r="AA46" s="146">
        <f>RANK('V5 rank data'!S46,'V5 rank data'!S$2:S$61,0)</f>
        <v>20</v>
      </c>
      <c r="AB46" s="146">
        <f>RANK('V5 rank data'!T46,'V5 rank data'!T$2:T$61,0)</f>
        <v>25</v>
      </c>
      <c r="AC46" s="146">
        <f>RANK('V5 rank data'!U46,'V5 rank data'!U$2:U$61,0)</f>
        <v>8</v>
      </c>
      <c r="AD46" s="146">
        <f>RANK('V5 rank data'!V46,'V5 rank data'!V$2:V$61,0)</f>
        <v>4</v>
      </c>
      <c r="AE46" s="146">
        <f>RANK('V5 rank data'!W46,'V5 rank data'!W$2:W$61,0)</f>
        <v>4</v>
      </c>
      <c r="AF46" s="146">
        <f>RANK('V5 rank data'!X46,'V5 rank data'!X$2:X$61,0)</f>
        <v>43</v>
      </c>
      <c r="AG46" s="146">
        <f>RANK('V5 rank data'!Y46,'V5 rank data'!Y$2:Y$61,0)</f>
        <v>9</v>
      </c>
      <c r="AH46" s="146">
        <f>RANK('V5 rank data'!Z46,'V5 rank data'!Z$2:Z$61,0)</f>
        <v>6</v>
      </c>
      <c r="AI46" s="146">
        <f>RANK('V5 rank data'!AA46,'V5 rank data'!AA$2:AA$61,0)</f>
        <v>52</v>
      </c>
      <c r="AJ46" s="146">
        <f>RANK('V5 rank data'!AB46,'V5 rank data'!AB$2:AB$61,0)</f>
        <v>8</v>
      </c>
      <c r="AK46" s="146">
        <f>RANK('V5 rank data'!AC46,'V5 rank data'!AC$2:AC$61,0)</f>
        <v>57</v>
      </c>
      <c r="AL46" s="146">
        <f>RANK('V5 rank data'!AD46,'V5 rank data'!AD$2:AD$61,0)</f>
        <v>5</v>
      </c>
      <c r="AM46" s="146">
        <f>RANK('V5 rank data'!AE46,'V5 rank data'!AE$2:AE$61,0)</f>
        <v>10</v>
      </c>
      <c r="AN46" s="146">
        <f>RANK('V5 rank data'!AF46,'V5 rank data'!AF$2:AF$61,0)</f>
        <v>5</v>
      </c>
      <c r="AO46" s="146">
        <f>RANK('V5 rank data'!AG46,'V5 rank data'!AG$2:AG$61,0)</f>
        <v>31</v>
      </c>
      <c r="AP46" s="146">
        <f>RANK('V5 rank data'!AH46,'V5 rank data'!AH$2:AH$61,0)</f>
        <v>58</v>
      </c>
      <c r="AQ46" s="146">
        <f>RANK('V5 rank data'!AI46,'V5 rank data'!AI$2:AI$61,0)</f>
        <v>58</v>
      </c>
      <c r="AR46" s="146">
        <f>RANK('V5 rank data'!AJ46,'V5 rank data'!AJ$2:AJ$61,0)</f>
        <v>6</v>
      </c>
      <c r="AS46" s="146">
        <f>RANK('V5 rank data'!AK46,'V5 rank data'!AK$2:AK$61,0)</f>
        <v>40</v>
      </c>
      <c r="AT46" s="146">
        <f>RANK('V5 rank data'!AL46,'V5 rank data'!AL$2:AL$61,0)</f>
        <v>53</v>
      </c>
    </row>
    <row r="47" spans="1:46">
      <c r="A47" s="120">
        <v>46</v>
      </c>
      <c r="B47" s="120">
        <f>INDEX('V5 rank data'!B$2:AL$61,$A47,'V5 data'!$AV$23)</f>
        <v>1552</v>
      </c>
      <c r="C47" s="120">
        <f>INDEX($J$2:$AT$61,$A47,'V5 data'!$AV$23)</f>
        <v>48</v>
      </c>
      <c r="I47" s="120" t="s">
        <v>161</v>
      </c>
      <c r="J47" s="146">
        <f>RANK('V5 rank data'!B47,'V5 rank data'!B$2:B$61,0)</f>
        <v>8</v>
      </c>
      <c r="K47" s="146">
        <f>RANK('V5 rank data'!C47,'V5 rank data'!C$2:C$61,0)</f>
        <v>48</v>
      </c>
      <c r="L47" s="146">
        <f>RANK('V5 rank data'!D47,'V5 rank data'!D$2:D$61,0)</f>
        <v>34</v>
      </c>
      <c r="M47" s="146"/>
      <c r="N47" s="146">
        <f>RANK('V5 rank data'!F47,'V5 rank data'!F$2:F$61,0)</f>
        <v>60</v>
      </c>
      <c r="O47" s="146">
        <f>RANK('V5 rank data'!G47,'V5 rank data'!G$2:G$61,0)</f>
        <v>34</v>
      </c>
      <c r="P47" s="146">
        <f>RANK('V5 rank data'!H47,'V5 rank data'!H$2:H$61,0)</f>
        <v>14</v>
      </c>
      <c r="Q47" s="146">
        <f>RANK('V5 rank data'!I47,'V5 rank data'!I$2:I$61,0)</f>
        <v>43</v>
      </c>
      <c r="R47" s="146">
        <f>RANK('V5 rank data'!J47,'V5 rank data'!J$2:J$61,0)</f>
        <v>8</v>
      </c>
      <c r="S47" s="146">
        <f>RANK('V5 rank data'!K47,'V5 rank data'!K$2:K$61,0)</f>
        <v>11</v>
      </c>
      <c r="T47" s="146">
        <f>RANK('V5 rank data'!L47,'V5 rank data'!L$2:L$61,0)</f>
        <v>51</v>
      </c>
      <c r="U47" s="146">
        <f>RANK('V5 rank data'!M47,'V5 rank data'!M$2:M$61,0)</f>
        <v>11</v>
      </c>
      <c r="V47" s="146">
        <f>RANK('V5 rank data'!N47,'V5 rank data'!N$2:N$61,0)</f>
        <v>21</v>
      </c>
      <c r="W47" s="146">
        <f>RANK('V5 rank data'!O47,'V5 rank data'!O$2:O$61,0)</f>
        <v>29</v>
      </c>
      <c r="X47" s="146">
        <f>RANK('V5 rank data'!P47,'V5 rank data'!P$2:P$61,0)</f>
        <v>13</v>
      </c>
      <c r="Y47" s="146">
        <f>RANK('V5 rank data'!Q47,'V5 rank data'!Q$2:Q$61,0)</f>
        <v>30</v>
      </c>
      <c r="Z47" s="146">
        <f>RANK('V5 rank data'!R47,'V5 rank data'!R$2:R$61,0)</f>
        <v>25</v>
      </c>
      <c r="AA47" s="146">
        <f>RANK('V5 rank data'!S47,'V5 rank data'!S$2:S$61,0)</f>
        <v>50</v>
      </c>
      <c r="AB47" s="146">
        <f>RANK('V5 rank data'!T47,'V5 rank data'!T$2:T$61,0)</f>
        <v>31</v>
      </c>
      <c r="AC47" s="146">
        <f>RANK('V5 rank data'!U47,'V5 rank data'!U$2:U$61,0)</f>
        <v>20</v>
      </c>
      <c r="AD47" s="146">
        <f>RANK('V5 rank data'!V47,'V5 rank data'!V$2:V$61,0)</f>
        <v>16</v>
      </c>
      <c r="AE47" s="146">
        <f>RANK('V5 rank data'!W47,'V5 rank data'!W$2:W$61,0)</f>
        <v>16</v>
      </c>
      <c r="AF47" s="146">
        <f>RANK('V5 rank data'!X47,'V5 rank data'!X$2:X$61,0)</f>
        <v>39</v>
      </c>
      <c r="AG47" s="146">
        <f>RANK('V5 rank data'!Y47,'V5 rank data'!Y$2:Y$61,0)</f>
        <v>27</v>
      </c>
      <c r="AH47" s="146">
        <f>RANK('V5 rank data'!Z47,'V5 rank data'!Z$2:Z$61,0)</f>
        <v>23</v>
      </c>
      <c r="AI47" s="146">
        <f>RANK('V5 rank data'!AA47,'V5 rank data'!AA$2:AA$61,0)</f>
        <v>5</v>
      </c>
      <c r="AJ47" s="146">
        <f>RANK('V5 rank data'!AB47,'V5 rank data'!AB$2:AB$61,0)</f>
        <v>37</v>
      </c>
      <c r="AK47" s="146">
        <f>RANK('V5 rank data'!AC47,'V5 rank data'!AC$2:AC$61,0)</f>
        <v>46</v>
      </c>
      <c r="AL47" s="146">
        <f>RANK('V5 rank data'!AD47,'V5 rank data'!AD$2:AD$61,0)</f>
        <v>31</v>
      </c>
      <c r="AM47" s="146">
        <f>RANK('V5 rank data'!AE47,'V5 rank data'!AE$2:AE$61,0)</f>
        <v>27</v>
      </c>
      <c r="AN47" s="146">
        <f>RANK('V5 rank data'!AF47,'V5 rank data'!AF$2:AF$61,0)</f>
        <v>14</v>
      </c>
      <c r="AO47" s="146">
        <f>RANK('V5 rank data'!AG47,'V5 rank data'!AG$2:AG$61,0)</f>
        <v>4</v>
      </c>
      <c r="AP47" s="146">
        <f>RANK('V5 rank data'!AH47,'V5 rank data'!AH$2:AH$61,0)</f>
        <v>27</v>
      </c>
      <c r="AQ47" s="146">
        <f>RANK('V5 rank data'!AI47,'V5 rank data'!AI$2:AI$61,0)</f>
        <v>5</v>
      </c>
      <c r="AR47" s="146">
        <f>RANK('V5 rank data'!AJ47,'V5 rank data'!AJ$2:AJ$61,0)</f>
        <v>57</v>
      </c>
      <c r="AS47" s="146">
        <f>RANK('V5 rank data'!AK47,'V5 rank data'!AK$2:AK$61,0)</f>
        <v>7</v>
      </c>
      <c r="AT47" s="146">
        <f>RANK('V5 rank data'!AL47,'V5 rank data'!AL$2:AL$61,0)</f>
        <v>16</v>
      </c>
    </row>
    <row r="48" spans="1:46">
      <c r="A48" s="120">
        <v>47</v>
      </c>
      <c r="B48" s="120">
        <f>INDEX('V5 rank data'!B$2:AL$61,$A48,'V5 data'!$AV$23)</f>
        <v>1767</v>
      </c>
      <c r="C48" s="120">
        <f>INDEX($J$2:$AT$61,$A48,'V5 data'!$AV$23)</f>
        <v>32</v>
      </c>
      <c r="I48" s="120" t="s">
        <v>162</v>
      </c>
      <c r="J48" s="146">
        <f>RANK('V5 rank data'!B48,'V5 rank data'!B$2:B$61,0)</f>
        <v>43</v>
      </c>
      <c r="K48" s="146">
        <f>RANK('V5 rank data'!C48,'V5 rank data'!C$2:C$61,0)</f>
        <v>32</v>
      </c>
      <c r="L48" s="146">
        <f>RANK('V5 rank data'!D48,'V5 rank data'!D$2:D$61,0)</f>
        <v>23</v>
      </c>
      <c r="M48" s="146">
        <f>RANK('V5 rank data'!E48,'V5 rank data'!E$2:E$61,0)</f>
        <v>16</v>
      </c>
      <c r="N48" s="146">
        <f>RANK('V5 rank data'!F48,'V5 rank data'!F$2:F$61,0)</f>
        <v>25</v>
      </c>
      <c r="O48" s="146">
        <f>RANK('V5 rank data'!G48,'V5 rank data'!G$2:G$61,0)</f>
        <v>43</v>
      </c>
      <c r="P48" s="146">
        <f>RANK('V5 rank data'!H48,'V5 rank data'!H$2:H$61,0)</f>
        <v>45</v>
      </c>
      <c r="Q48" s="146">
        <f>RANK('V5 rank data'!I48,'V5 rank data'!I$2:I$61,0)</f>
        <v>15</v>
      </c>
      <c r="R48" s="146">
        <f>RANK('V5 rank data'!J48,'V5 rank data'!J$2:J$61,0)</f>
        <v>48</v>
      </c>
      <c r="S48" s="146">
        <f>RANK('V5 rank data'!K48,'V5 rank data'!K$2:K$61,0)</f>
        <v>25</v>
      </c>
      <c r="T48" s="146">
        <f>RANK('V5 rank data'!L48,'V5 rank data'!L$2:L$61,0)</f>
        <v>40</v>
      </c>
      <c r="U48" s="146">
        <f>RANK('V5 rank data'!M48,'V5 rank data'!M$2:M$61,0)</f>
        <v>40</v>
      </c>
      <c r="V48" s="146">
        <f>RANK('V5 rank data'!N48,'V5 rank data'!N$2:N$61,0)</f>
        <v>48</v>
      </c>
      <c r="W48" s="146">
        <f>RANK('V5 rank data'!O48,'V5 rank data'!O$2:O$61,0)</f>
        <v>24</v>
      </c>
      <c r="X48" s="146">
        <f>RANK('V5 rank data'!P48,'V5 rank data'!P$2:P$61,0)</f>
        <v>50</v>
      </c>
      <c r="Y48" s="146">
        <f>RANK('V5 rank data'!Q48,'V5 rank data'!Q$2:Q$61,0)</f>
        <v>47</v>
      </c>
      <c r="Z48" s="146">
        <f>RANK('V5 rank data'!R48,'V5 rank data'!R$2:R$61,0)</f>
        <v>7</v>
      </c>
      <c r="AA48" s="146">
        <f>RANK('V5 rank data'!S48,'V5 rank data'!S$2:S$61,0)</f>
        <v>42</v>
      </c>
      <c r="AB48" s="146">
        <f>RANK('V5 rank data'!T48,'V5 rank data'!T$2:T$61,0)</f>
        <v>57</v>
      </c>
      <c r="AC48" s="146">
        <f>RANK('V5 rank data'!U48,'V5 rank data'!U$2:U$61,0)</f>
        <v>41</v>
      </c>
      <c r="AD48" s="146">
        <f>RANK('V5 rank data'!V48,'V5 rank data'!V$2:V$61,0)</f>
        <v>36</v>
      </c>
      <c r="AE48" s="146">
        <f>RANK('V5 rank data'!W48,'V5 rank data'!W$2:W$61,0)</f>
        <v>36</v>
      </c>
      <c r="AF48" s="146">
        <f>RANK('V5 rank data'!X48,'V5 rank data'!X$2:X$61,0)</f>
        <v>49</v>
      </c>
      <c r="AG48" s="146">
        <f>RANK('V5 rank data'!Y48,'V5 rank data'!Y$2:Y$61,0)</f>
        <v>47</v>
      </c>
      <c r="AH48" s="146">
        <f>RANK('V5 rank data'!Z48,'V5 rank data'!Z$2:Z$61,0)</f>
        <v>47</v>
      </c>
      <c r="AI48" s="146">
        <f>RANK('V5 rank data'!AA48,'V5 rank data'!AA$2:AA$61,0)</f>
        <v>17</v>
      </c>
      <c r="AJ48" s="146">
        <f>RANK('V5 rank data'!AB48,'V5 rank data'!AB$2:AB$61,0)</f>
        <v>17</v>
      </c>
      <c r="AK48" s="146">
        <f>RANK('V5 rank data'!AC48,'V5 rank data'!AC$2:AC$61,0)</f>
        <v>13</v>
      </c>
      <c r="AL48" s="146">
        <f>RANK('V5 rank data'!AD48,'V5 rank data'!AD$2:AD$61,0)</f>
        <v>23</v>
      </c>
      <c r="AM48" s="146">
        <f>RANK('V5 rank data'!AE48,'V5 rank data'!AE$2:AE$61,0)</f>
        <v>33</v>
      </c>
      <c r="AN48" s="146">
        <f>RANK('V5 rank data'!AF48,'V5 rank data'!AF$2:AF$61,0)</f>
        <v>45</v>
      </c>
      <c r="AO48" s="146">
        <f>RANK('V5 rank data'!AG48,'V5 rank data'!AG$2:AG$61,0)</f>
        <v>48</v>
      </c>
      <c r="AP48" s="146">
        <f>RANK('V5 rank data'!AH48,'V5 rank data'!AH$2:AH$61,0)</f>
        <v>25</v>
      </c>
      <c r="AQ48" s="146">
        <f>RANK('V5 rank data'!AI48,'V5 rank data'!AI$2:AI$61,0)</f>
        <v>26</v>
      </c>
      <c r="AR48" s="146">
        <f>RANK('V5 rank data'!AJ48,'V5 rank data'!AJ$2:AJ$61,0)</f>
        <v>43</v>
      </c>
      <c r="AS48" s="146">
        <f>RANK('V5 rank data'!AK48,'V5 rank data'!AK$2:AK$61,0)</f>
        <v>31</v>
      </c>
      <c r="AT48" s="146">
        <f>RANK('V5 rank data'!AL48,'V5 rank data'!AL$2:AL$61,0)</f>
        <v>11</v>
      </c>
    </row>
    <row r="49" spans="1:46">
      <c r="A49" s="120">
        <v>48</v>
      </c>
      <c r="B49" s="120">
        <f>INDEX('V5 rank data'!B$2:AL$61,$A49,'V5 data'!$AV$23)</f>
        <v>1445</v>
      </c>
      <c r="C49" s="120">
        <f>INDEX($J$2:$AT$61,$A49,'V5 data'!$AV$23)</f>
        <v>52</v>
      </c>
      <c r="I49" s="120" t="s">
        <v>163</v>
      </c>
      <c r="J49" s="146">
        <f>RANK('V5 rank data'!B49,'V5 rank data'!B$2:B$61,0)</f>
        <v>60</v>
      </c>
      <c r="K49" s="146">
        <f>RANK('V5 rank data'!C49,'V5 rank data'!C$2:C$61,0)</f>
        <v>52</v>
      </c>
      <c r="L49" s="146">
        <f>RANK('V5 rank data'!D49,'V5 rank data'!D$2:D$61,0)</f>
        <v>38</v>
      </c>
      <c r="M49" s="146"/>
      <c r="N49" s="146">
        <f>RANK('V5 rank data'!F49,'V5 rank data'!F$2:F$61,0)</f>
        <v>57</v>
      </c>
      <c r="O49" s="146">
        <f>RANK('V5 rank data'!G49,'V5 rank data'!G$2:G$61,0)</f>
        <v>57</v>
      </c>
      <c r="P49" s="146">
        <f>RANK('V5 rank data'!H49,'V5 rank data'!H$2:H$61,0)</f>
        <v>57</v>
      </c>
      <c r="Q49" s="146">
        <f>RANK('V5 rank data'!I49,'V5 rank data'!I$2:I$61,0)</f>
        <v>5</v>
      </c>
      <c r="R49" s="146">
        <f>RANK('V5 rank data'!J49,'V5 rank data'!J$2:J$61,0)</f>
        <v>34</v>
      </c>
      <c r="S49" s="146">
        <f>RANK('V5 rank data'!K49,'V5 rank data'!K$2:K$61,0)</f>
        <v>59</v>
      </c>
      <c r="T49" s="146">
        <f>RANK('V5 rank data'!L49,'V5 rank data'!L$2:L$61,0)</f>
        <v>40</v>
      </c>
      <c r="U49" s="146">
        <f>RANK('V5 rank data'!M49,'V5 rank data'!M$2:M$61,0)</f>
        <v>58</v>
      </c>
      <c r="V49" s="146">
        <f>RANK('V5 rank data'!N49,'V5 rank data'!N$2:N$61,0)</f>
        <v>53</v>
      </c>
      <c r="W49" s="146">
        <f>RANK('V5 rank data'!O49,'V5 rank data'!O$2:O$61,0)</f>
        <v>57</v>
      </c>
      <c r="X49" s="146">
        <f>RANK('V5 rank data'!P49,'V5 rank data'!P$2:P$61,0)</f>
        <v>21</v>
      </c>
      <c r="Y49" s="146">
        <f>RANK('V5 rank data'!Q49,'V5 rank data'!Q$2:Q$61,0)</f>
        <v>6</v>
      </c>
      <c r="Z49" s="146">
        <f>RANK('V5 rank data'!R49,'V5 rank data'!R$2:R$61,0)</f>
        <v>38</v>
      </c>
      <c r="AA49" s="146">
        <f>RANK('V5 rank data'!S49,'V5 rank data'!S$2:S$61,0)</f>
        <v>39</v>
      </c>
      <c r="AB49" s="146">
        <f>RANK('V5 rank data'!T49,'V5 rank data'!T$2:T$61,0)</f>
        <v>19</v>
      </c>
      <c r="AC49" s="146">
        <f>RANK('V5 rank data'!U49,'V5 rank data'!U$2:U$61,0)</f>
        <v>49</v>
      </c>
      <c r="AD49" s="146">
        <f>RANK('V5 rank data'!V49,'V5 rank data'!V$2:V$61,0)</f>
        <v>57</v>
      </c>
      <c r="AE49" s="146">
        <f>RANK('V5 rank data'!W49,'V5 rank data'!W$2:W$61,0)</f>
        <v>57</v>
      </c>
      <c r="AF49" s="146">
        <f>RANK('V5 rank data'!X49,'V5 rank data'!X$2:X$61,0)</f>
        <v>28</v>
      </c>
      <c r="AG49" s="146">
        <f>RANK('V5 rank data'!Y49,'V5 rank data'!Y$2:Y$61,0)</f>
        <v>54</v>
      </c>
      <c r="AH49" s="146">
        <f>RANK('V5 rank data'!Z49,'V5 rank data'!Z$2:Z$61,0)</f>
        <v>48</v>
      </c>
      <c r="AI49" s="146">
        <f>RANK('V5 rank data'!AA49,'V5 rank data'!AA$2:AA$61,0)</f>
        <v>38</v>
      </c>
      <c r="AJ49" s="146">
        <f>RANK('V5 rank data'!AB49,'V5 rank data'!AB$2:AB$61,0)</f>
        <v>46</v>
      </c>
      <c r="AK49" s="146">
        <f>RANK('V5 rank data'!AC49,'V5 rank data'!AC$2:AC$61,0)</f>
        <v>11</v>
      </c>
      <c r="AL49" s="146"/>
      <c r="AM49" s="146">
        <f>RANK('V5 rank data'!AE49,'V5 rank data'!AE$2:AE$61,0)</f>
        <v>60</v>
      </c>
      <c r="AN49" s="146">
        <f>RANK('V5 rank data'!AF49,'V5 rank data'!AF$2:AF$61,0)</f>
        <v>57</v>
      </c>
      <c r="AO49" s="146">
        <f>RANK('V5 rank data'!AG49,'V5 rank data'!AG$2:AG$61,0)</f>
        <v>48</v>
      </c>
      <c r="AP49" s="146">
        <f>RANK('V5 rank data'!AH49,'V5 rank data'!AH$2:AH$61,0)</f>
        <v>22</v>
      </c>
      <c r="AQ49" s="146">
        <f>RANK('V5 rank data'!AI49,'V5 rank data'!AI$2:AI$61,0)</f>
        <v>27</v>
      </c>
      <c r="AR49" s="146">
        <f>RANK('V5 rank data'!AJ49,'V5 rank data'!AJ$2:AJ$61,0)</f>
        <v>58</v>
      </c>
      <c r="AS49" s="146">
        <f>RANK('V5 rank data'!AK49,'V5 rank data'!AK$2:AK$61,0)</f>
        <v>14</v>
      </c>
      <c r="AT49" s="146">
        <f>RANK('V5 rank data'!AL49,'V5 rank data'!AL$2:AL$61,0)</f>
        <v>2</v>
      </c>
    </row>
    <row r="50" spans="1:46">
      <c r="A50" s="120">
        <v>49</v>
      </c>
      <c r="B50" s="120">
        <f>INDEX('V5 rank data'!B$2:AL$61,$A50,'V5 data'!$AV$23)</f>
        <v>1334</v>
      </c>
      <c r="C50" s="120">
        <f>INDEX($J$2:$AT$61,$A50,'V5 data'!$AV$23)</f>
        <v>54</v>
      </c>
      <c r="I50" s="120" t="s">
        <v>164</v>
      </c>
      <c r="J50" s="146">
        <f>RANK('V5 rank data'!B50,'V5 rank data'!B$2:B$61,0)</f>
        <v>44</v>
      </c>
      <c r="K50" s="146">
        <f>RANK('V5 rank data'!C50,'V5 rank data'!C$2:C$61,0)</f>
        <v>54</v>
      </c>
      <c r="L50" s="146">
        <f>RANK('V5 rank data'!D50,'V5 rank data'!D$2:D$61,0)</f>
        <v>43</v>
      </c>
      <c r="M50" s="146">
        <f>RANK('V5 rank data'!E50,'V5 rank data'!E$2:E$61,0)</f>
        <v>39</v>
      </c>
      <c r="N50" s="146">
        <f>RANK('V5 rank data'!F50,'V5 rank data'!F$2:F$61,0)</f>
        <v>48</v>
      </c>
      <c r="O50" s="146">
        <f>RANK('V5 rank data'!G50,'V5 rank data'!G$2:G$61,0)</f>
        <v>45</v>
      </c>
      <c r="P50" s="146">
        <f>RANK('V5 rank data'!H50,'V5 rank data'!H$2:H$61,0)</f>
        <v>32</v>
      </c>
      <c r="Q50" s="146">
        <f>RANK('V5 rank data'!I50,'V5 rank data'!I$2:I$61,0)</f>
        <v>11</v>
      </c>
      <c r="R50" s="146">
        <f>RANK('V5 rank data'!J50,'V5 rank data'!J$2:J$61,0)</f>
        <v>55</v>
      </c>
      <c r="S50" s="146">
        <f>RANK('V5 rank data'!K50,'V5 rank data'!K$2:K$61,0)</f>
        <v>38</v>
      </c>
      <c r="T50" s="146">
        <f>RANK('V5 rank data'!L50,'V5 rank data'!L$2:L$61,0)</f>
        <v>40</v>
      </c>
      <c r="U50" s="146">
        <f>RANK('V5 rank data'!M50,'V5 rank data'!M$2:M$61,0)</f>
        <v>31</v>
      </c>
      <c r="V50" s="146">
        <f>RANK('V5 rank data'!N50,'V5 rank data'!N$2:N$61,0)</f>
        <v>42</v>
      </c>
      <c r="W50" s="146">
        <f>RANK('V5 rank data'!O50,'V5 rank data'!O$2:O$61,0)</f>
        <v>37</v>
      </c>
      <c r="X50" s="146">
        <f>RANK('V5 rank data'!P50,'V5 rank data'!P$2:P$61,0)</f>
        <v>51</v>
      </c>
      <c r="Y50" s="146">
        <f>RANK('V5 rank data'!Q50,'V5 rank data'!Q$2:Q$61,0)</f>
        <v>11</v>
      </c>
      <c r="Z50" s="146">
        <f>RANK('V5 rank data'!R50,'V5 rank data'!R$2:R$61,0)</f>
        <v>51</v>
      </c>
      <c r="AA50" s="146">
        <f>RANK('V5 rank data'!S50,'V5 rank data'!S$2:S$61,0)</f>
        <v>52</v>
      </c>
      <c r="AB50" s="146">
        <f>RANK('V5 rank data'!T50,'V5 rank data'!T$2:T$61,0)</f>
        <v>58</v>
      </c>
      <c r="AC50" s="146">
        <f>RANK('V5 rank data'!U50,'V5 rank data'!U$2:U$61,0)</f>
        <v>48</v>
      </c>
      <c r="AD50" s="146">
        <f>RANK('V5 rank data'!V50,'V5 rank data'!V$2:V$61,0)</f>
        <v>45</v>
      </c>
      <c r="AE50" s="146">
        <f>RANK('V5 rank data'!W50,'V5 rank data'!W$2:W$61,0)</f>
        <v>44</v>
      </c>
      <c r="AF50" s="146">
        <f>RANK('V5 rank data'!X50,'V5 rank data'!X$2:X$61,0)</f>
        <v>7</v>
      </c>
      <c r="AG50" s="146">
        <f>RANK('V5 rank data'!Y50,'V5 rank data'!Y$2:Y$61,0)</f>
        <v>53</v>
      </c>
      <c r="AH50" s="146">
        <f>RANK('V5 rank data'!Z50,'V5 rank data'!Z$2:Z$61,0)</f>
        <v>58</v>
      </c>
      <c r="AI50" s="146">
        <f>RANK('V5 rank data'!AA50,'V5 rank data'!AA$2:AA$61,0)</f>
        <v>20</v>
      </c>
      <c r="AJ50" s="146">
        <f>RANK('V5 rank data'!AB50,'V5 rank data'!AB$2:AB$61,0)</f>
        <v>27</v>
      </c>
      <c r="AK50" s="146">
        <f>RANK('V5 rank data'!AC50,'V5 rank data'!AC$2:AC$61,0)</f>
        <v>4</v>
      </c>
      <c r="AL50" s="146">
        <f>RANK('V5 rank data'!AD50,'V5 rank data'!AD$2:AD$61,0)</f>
        <v>54</v>
      </c>
      <c r="AM50" s="146">
        <f>RANK('V5 rank data'!AE50,'V5 rank data'!AE$2:AE$61,0)</f>
        <v>47</v>
      </c>
      <c r="AN50" s="146">
        <f>RANK('V5 rank data'!AF50,'V5 rank data'!AF$2:AF$61,0)</f>
        <v>32</v>
      </c>
      <c r="AO50" s="146">
        <f>RANK('V5 rank data'!AG50,'V5 rank data'!AG$2:AG$61,0)</f>
        <v>31</v>
      </c>
      <c r="AP50" s="146">
        <f>RANK('V5 rank data'!AH50,'V5 rank data'!AH$2:AH$61,0)</f>
        <v>52</v>
      </c>
      <c r="AQ50" s="146">
        <f>RANK('V5 rank data'!AI50,'V5 rank data'!AI$2:AI$61,0)</f>
        <v>16</v>
      </c>
      <c r="AR50" s="146">
        <f>RANK('V5 rank data'!AJ50,'V5 rank data'!AJ$2:AJ$61,0)</f>
        <v>25</v>
      </c>
      <c r="AS50" s="146">
        <f>RANK('V5 rank data'!AK50,'V5 rank data'!AK$2:AK$61,0)</f>
        <v>19</v>
      </c>
      <c r="AT50" s="146">
        <f>RANK('V5 rank data'!AL50,'V5 rank data'!AL$2:AL$61,0)</f>
        <v>26</v>
      </c>
    </row>
    <row r="51" spans="1:46">
      <c r="A51" s="120">
        <v>50</v>
      </c>
      <c r="B51" s="120">
        <f>INDEX('V5 rank data'!B$2:AL$61,$A51,'V5 data'!$AV$23)</f>
        <v>1514</v>
      </c>
      <c r="C51" s="120">
        <f>INDEX($J$2:$AT$61,$A51,'V5 data'!$AV$23)</f>
        <v>49</v>
      </c>
      <c r="I51" s="120" t="s">
        <v>165</v>
      </c>
      <c r="J51" s="146">
        <f>RANK('V5 rank data'!B51,'V5 rank data'!B$2:B$61,0)</f>
        <v>27</v>
      </c>
      <c r="K51" s="146">
        <f>RANK('V5 rank data'!C51,'V5 rank data'!C$2:C$61,0)</f>
        <v>49</v>
      </c>
      <c r="L51" s="146">
        <f>RANK('V5 rank data'!D51,'V5 rank data'!D$2:D$61,0)</f>
        <v>34</v>
      </c>
      <c r="M51" s="146">
        <f>RANK('V5 rank data'!E51,'V5 rank data'!E$2:E$61,0)</f>
        <v>17</v>
      </c>
      <c r="N51" s="146">
        <f>RANK('V5 rank data'!F51,'V5 rank data'!F$2:F$61,0)</f>
        <v>19</v>
      </c>
      <c r="O51" s="146">
        <f>RANK('V5 rank data'!G51,'V5 rank data'!G$2:G$61,0)</f>
        <v>28</v>
      </c>
      <c r="P51" s="146">
        <f>RANK('V5 rank data'!H51,'V5 rank data'!H$2:H$61,0)</f>
        <v>18</v>
      </c>
      <c r="Q51" s="146">
        <f>RANK('V5 rank data'!I51,'V5 rank data'!I$2:I$61,0)</f>
        <v>7</v>
      </c>
      <c r="R51" s="146">
        <f>RANK('V5 rank data'!J51,'V5 rank data'!J$2:J$61,0)</f>
        <v>39</v>
      </c>
      <c r="S51" s="146">
        <f>RANK('V5 rank data'!K51,'V5 rank data'!K$2:K$61,0)</f>
        <v>16</v>
      </c>
      <c r="T51" s="146">
        <f>RANK('V5 rank data'!L51,'V5 rank data'!L$2:L$61,0)</f>
        <v>28</v>
      </c>
      <c r="U51" s="146">
        <f>RANK('V5 rank data'!M51,'V5 rank data'!M$2:M$61,0)</f>
        <v>28</v>
      </c>
      <c r="V51" s="146">
        <f>RANK('V5 rank data'!N51,'V5 rank data'!N$2:N$61,0)</f>
        <v>10</v>
      </c>
      <c r="W51" s="146">
        <f>RANK('V5 rank data'!O51,'V5 rank data'!O$2:O$61,0)</f>
        <v>15</v>
      </c>
      <c r="X51" s="146">
        <f>RANK('V5 rank data'!P51,'V5 rank data'!P$2:P$61,0)</f>
        <v>3</v>
      </c>
      <c r="Y51" s="146">
        <f>RANK('V5 rank data'!Q51,'V5 rank data'!Q$2:Q$61,0)</f>
        <v>29</v>
      </c>
      <c r="Z51" s="146">
        <f>RANK('V5 rank data'!R51,'V5 rank data'!R$2:R$61,0)</f>
        <v>37</v>
      </c>
      <c r="AA51" s="146">
        <f>RANK('V5 rank data'!S51,'V5 rank data'!S$2:S$61,0)</f>
        <v>36</v>
      </c>
      <c r="AB51" s="146">
        <f>RANK('V5 rank data'!T51,'V5 rank data'!T$2:T$61,0)</f>
        <v>29</v>
      </c>
      <c r="AC51" s="146">
        <f>RANK('V5 rank data'!U51,'V5 rank data'!U$2:U$61,0)</f>
        <v>26</v>
      </c>
      <c r="AD51" s="146">
        <f>RANK('V5 rank data'!V51,'V5 rank data'!V$2:V$61,0)</f>
        <v>17</v>
      </c>
      <c r="AE51" s="146">
        <f>RANK('V5 rank data'!W51,'V5 rank data'!W$2:W$61,0)</f>
        <v>17</v>
      </c>
      <c r="AF51" s="146">
        <f>RANK('V5 rank data'!X51,'V5 rank data'!X$2:X$61,0)</f>
        <v>48</v>
      </c>
      <c r="AG51" s="146">
        <f>RANK('V5 rank data'!Y51,'V5 rank data'!Y$2:Y$61,0)</f>
        <v>25</v>
      </c>
      <c r="AH51" s="146">
        <f>RANK('V5 rank data'!Z51,'V5 rank data'!Z$2:Z$61,0)</f>
        <v>26</v>
      </c>
      <c r="AI51" s="146">
        <f>RANK('V5 rank data'!AA51,'V5 rank data'!AA$2:AA$61,0)</f>
        <v>24</v>
      </c>
      <c r="AJ51" s="146">
        <f>RANK('V5 rank data'!AB51,'V5 rank data'!AB$2:AB$61,0)</f>
        <v>15</v>
      </c>
      <c r="AK51" s="146">
        <f>RANK('V5 rank data'!AC51,'V5 rank data'!AC$2:AC$61,0)</f>
        <v>26</v>
      </c>
      <c r="AL51" s="146">
        <f>RANK('V5 rank data'!AD51,'V5 rank data'!AD$2:AD$61,0)</f>
        <v>27</v>
      </c>
      <c r="AM51" s="146">
        <f>RANK('V5 rank data'!AE51,'V5 rank data'!AE$2:AE$61,0)</f>
        <v>28</v>
      </c>
      <c r="AN51" s="146">
        <f>RANK('V5 rank data'!AF51,'V5 rank data'!AF$2:AF$61,0)</f>
        <v>18</v>
      </c>
      <c r="AO51" s="146">
        <f>RANK('V5 rank data'!AG51,'V5 rank data'!AG$2:AG$61,0)</f>
        <v>48</v>
      </c>
      <c r="AP51" s="146">
        <f>RANK('V5 rank data'!AH51,'V5 rank data'!AH$2:AH$61,0)</f>
        <v>41</v>
      </c>
      <c r="AQ51" s="146">
        <f>RANK('V5 rank data'!AI51,'V5 rank data'!AI$2:AI$61,0)</f>
        <v>27</v>
      </c>
      <c r="AR51" s="146">
        <f>RANK('V5 rank data'!AJ51,'V5 rank data'!AJ$2:AJ$61,0)</f>
        <v>17</v>
      </c>
      <c r="AS51" s="146">
        <f>RANK('V5 rank data'!AK51,'V5 rank data'!AK$2:AK$61,0)</f>
        <v>44</v>
      </c>
      <c r="AT51" s="146">
        <f>RANK('V5 rank data'!AL51,'V5 rank data'!AL$2:AL$61,0)</f>
        <v>49</v>
      </c>
    </row>
    <row r="52" spans="1:46">
      <c r="A52" s="120">
        <v>51</v>
      </c>
      <c r="B52" s="120">
        <f>INDEX('V5 rank data'!B$2:AL$61,$A52,'V5 data'!$AV$23)</f>
        <v>1697</v>
      </c>
      <c r="C52" s="120">
        <f>INDEX($J$2:$AT$61,$A52,'V5 data'!$AV$23)</f>
        <v>37</v>
      </c>
      <c r="I52" s="120" t="s">
        <v>166</v>
      </c>
      <c r="J52" s="146">
        <f>RANK('V5 rank data'!B52,'V5 rank data'!B$2:B$61,0)</f>
        <v>23</v>
      </c>
      <c r="K52" s="146">
        <f>RANK('V5 rank data'!C52,'V5 rank data'!C$2:C$61,0)</f>
        <v>37</v>
      </c>
      <c r="L52" s="146">
        <f>RANK('V5 rank data'!D52,'V5 rank data'!D$2:D$61,0)</f>
        <v>43</v>
      </c>
      <c r="M52" s="146">
        <f>RANK('V5 rank data'!E52,'V5 rank data'!E$2:E$61,0)</f>
        <v>28</v>
      </c>
      <c r="N52" s="146">
        <f>RANK('V5 rank data'!F52,'V5 rank data'!F$2:F$61,0)</f>
        <v>29</v>
      </c>
      <c r="O52" s="146">
        <f>RANK('V5 rank data'!G52,'V5 rank data'!G$2:G$61,0)</f>
        <v>22</v>
      </c>
      <c r="P52" s="146">
        <f>RANK('V5 rank data'!H52,'V5 rank data'!H$2:H$61,0)</f>
        <v>25</v>
      </c>
      <c r="Q52" s="146">
        <f>RANK('V5 rank data'!I52,'V5 rank data'!I$2:I$61,0)</f>
        <v>8</v>
      </c>
      <c r="R52" s="146">
        <f>RANK('V5 rank data'!J52,'V5 rank data'!J$2:J$61,0)</f>
        <v>57</v>
      </c>
      <c r="S52" s="146">
        <f>RANK('V5 rank data'!K52,'V5 rank data'!K$2:K$61,0)</f>
        <v>6</v>
      </c>
      <c r="T52" s="146">
        <f>RANK('V5 rank data'!L52,'V5 rank data'!L$2:L$61,0)</f>
        <v>40</v>
      </c>
      <c r="U52" s="146">
        <f>RANK('V5 rank data'!M52,'V5 rank data'!M$2:M$61,0)</f>
        <v>60</v>
      </c>
      <c r="V52" s="146">
        <f>RANK('V5 rank data'!N52,'V5 rank data'!N$2:N$61,0)</f>
        <v>32</v>
      </c>
      <c r="W52" s="146">
        <f>RANK('V5 rank data'!O52,'V5 rank data'!O$2:O$61,0)</f>
        <v>8</v>
      </c>
      <c r="X52" s="146">
        <f>RANK('V5 rank data'!P52,'V5 rank data'!P$2:P$61,0)</f>
        <v>55</v>
      </c>
      <c r="Y52" s="146">
        <f>RANK('V5 rank data'!Q52,'V5 rank data'!Q$2:Q$61,0)</f>
        <v>5</v>
      </c>
      <c r="Z52" s="146">
        <f>RANK('V5 rank data'!R52,'V5 rank data'!R$2:R$61,0)</f>
        <v>19</v>
      </c>
      <c r="AA52" s="146">
        <f>RANK('V5 rank data'!S52,'V5 rank data'!S$2:S$61,0)</f>
        <v>10</v>
      </c>
      <c r="AB52" s="146">
        <f>RANK('V5 rank data'!T52,'V5 rank data'!T$2:T$61,0)</f>
        <v>2</v>
      </c>
      <c r="AC52" s="146">
        <f>RANK('V5 rank data'!U52,'V5 rank data'!U$2:U$61,0)</f>
        <v>7</v>
      </c>
      <c r="AD52" s="146">
        <f>RANK('V5 rank data'!V52,'V5 rank data'!V$2:V$61,0)</f>
        <v>8</v>
      </c>
      <c r="AE52" s="146">
        <f>RANK('V5 rank data'!W52,'V5 rank data'!W$2:W$61,0)</f>
        <v>9</v>
      </c>
      <c r="AF52" s="146">
        <f>RANK('V5 rank data'!X52,'V5 rank data'!X$2:X$61,0)</f>
        <v>45</v>
      </c>
      <c r="AG52" s="146">
        <f>RANK('V5 rank data'!Y52,'V5 rank data'!Y$2:Y$61,0)</f>
        <v>26</v>
      </c>
      <c r="AH52" s="146">
        <f>RANK('V5 rank data'!Z52,'V5 rank data'!Z$2:Z$61,0)</f>
        <v>25</v>
      </c>
      <c r="AI52" s="146">
        <f>RANK('V5 rank data'!AA52,'V5 rank data'!AA$2:AA$61,0)</f>
        <v>32</v>
      </c>
      <c r="AJ52" s="146">
        <f>RANK('V5 rank data'!AB52,'V5 rank data'!AB$2:AB$61,0)</f>
        <v>12</v>
      </c>
      <c r="AK52" s="146">
        <f>RANK('V5 rank data'!AC52,'V5 rank data'!AC$2:AC$61,0)</f>
        <v>45</v>
      </c>
      <c r="AL52" s="146">
        <f>RANK('V5 rank data'!AD52,'V5 rank data'!AD$2:AD$61,0)</f>
        <v>19</v>
      </c>
      <c r="AM52" s="146">
        <f>RANK('V5 rank data'!AE52,'V5 rank data'!AE$2:AE$61,0)</f>
        <v>1</v>
      </c>
      <c r="AN52" s="146">
        <f>RANK('V5 rank data'!AF52,'V5 rank data'!AF$2:AF$61,0)</f>
        <v>25</v>
      </c>
      <c r="AO52" s="146">
        <f>RANK('V5 rank data'!AG52,'V5 rank data'!AG$2:AG$61,0)</f>
        <v>31</v>
      </c>
      <c r="AP52" s="146">
        <f>RANK('V5 rank data'!AH52,'V5 rank data'!AH$2:AH$61,0)</f>
        <v>48</v>
      </c>
      <c r="AQ52" s="146">
        <f>RANK('V5 rank data'!AI52,'V5 rank data'!AI$2:AI$61,0)</f>
        <v>46</v>
      </c>
      <c r="AR52" s="146">
        <f>RANK('V5 rank data'!AJ52,'V5 rank data'!AJ$2:AJ$61,0)</f>
        <v>10</v>
      </c>
      <c r="AS52" s="146">
        <f>RANK('V5 rank data'!AK52,'V5 rank data'!AK$2:AK$61,0)</f>
        <v>59</v>
      </c>
      <c r="AT52" s="146">
        <f>RANK('V5 rank data'!AL52,'V5 rank data'!AL$2:AL$61,0)</f>
        <v>48</v>
      </c>
    </row>
    <row r="53" spans="1:46">
      <c r="A53" s="120">
        <v>52</v>
      </c>
      <c r="B53" s="120">
        <f>INDEX('V5 rank data'!B$2:AL$61,$A53,'V5 data'!$AV$23)</f>
        <v>1728</v>
      </c>
      <c r="C53" s="120">
        <f>INDEX($J$2:$AT$61,$A53,'V5 data'!$AV$23)</f>
        <v>34</v>
      </c>
      <c r="I53" s="120" t="s">
        <v>115</v>
      </c>
      <c r="J53" s="146">
        <f>RANK('V5 rank data'!B53,'V5 rank data'!B$2:B$61,0)</f>
        <v>26</v>
      </c>
      <c r="K53" s="146">
        <f>RANK('V5 rank data'!C53,'V5 rank data'!C$2:C$61,0)</f>
        <v>34</v>
      </c>
      <c r="L53" s="146">
        <f>RANK('V5 rank data'!D53,'V5 rank data'!D$2:D$61,0)</f>
        <v>38</v>
      </c>
      <c r="M53" s="146">
        <f>RANK('V5 rank data'!E53,'V5 rank data'!E$2:E$61,0)</f>
        <v>25</v>
      </c>
      <c r="N53" s="146">
        <f>RANK('V5 rank data'!F53,'V5 rank data'!F$2:F$61,0)</f>
        <v>33</v>
      </c>
      <c r="O53" s="146">
        <f>RANK('V5 rank data'!G53,'V5 rank data'!G$2:G$61,0)</f>
        <v>26</v>
      </c>
      <c r="P53" s="146">
        <f>RANK('V5 rank data'!H53,'V5 rank data'!H$2:H$61,0)</f>
        <v>8</v>
      </c>
      <c r="Q53" s="146">
        <f>RANK('V5 rank data'!I53,'V5 rank data'!I$2:I$61,0)</f>
        <v>17</v>
      </c>
      <c r="R53" s="146">
        <f>RANK('V5 rank data'!J53,'V5 rank data'!J$2:J$61,0)</f>
        <v>43</v>
      </c>
      <c r="S53" s="146">
        <f>RANK('V5 rank data'!K53,'V5 rank data'!K$2:K$61,0)</f>
        <v>4</v>
      </c>
      <c r="T53" s="146">
        <f>RANK('V5 rank data'!L53,'V5 rank data'!L$2:L$61,0)</f>
        <v>16</v>
      </c>
      <c r="U53" s="146">
        <f>RANK('V5 rank data'!M53,'V5 rank data'!M$2:M$61,0)</f>
        <v>32</v>
      </c>
      <c r="V53" s="146">
        <f>RANK('V5 rank data'!N53,'V5 rank data'!N$2:N$61,0)</f>
        <v>16</v>
      </c>
      <c r="W53" s="146">
        <f>RANK('V5 rank data'!O53,'V5 rank data'!O$2:O$61,0)</f>
        <v>39</v>
      </c>
      <c r="X53" s="146">
        <f>RANK('V5 rank data'!P53,'V5 rank data'!P$2:P$61,0)</f>
        <v>46</v>
      </c>
      <c r="Y53" s="146">
        <f>RANK('V5 rank data'!Q53,'V5 rank data'!Q$2:Q$61,0)</f>
        <v>20</v>
      </c>
      <c r="Z53" s="146">
        <f>RANK('V5 rank data'!R53,'V5 rank data'!R$2:R$61,0)</f>
        <v>48</v>
      </c>
      <c r="AA53" s="146">
        <f>RANK('V5 rank data'!S53,'V5 rank data'!S$2:S$61,0)</f>
        <v>21</v>
      </c>
      <c r="AB53" s="146">
        <f>RANK('V5 rank data'!T53,'V5 rank data'!T$2:T$61,0)</f>
        <v>36</v>
      </c>
      <c r="AC53" s="146">
        <f>RANK('V5 rank data'!U53,'V5 rank data'!U$2:U$61,0)</f>
        <v>32</v>
      </c>
      <c r="AD53" s="146">
        <f>RANK('V5 rank data'!V53,'V5 rank data'!V$2:V$61,0)</f>
        <v>22</v>
      </c>
      <c r="AE53" s="146">
        <f>RANK('V5 rank data'!W53,'V5 rank data'!W$2:W$61,0)</f>
        <v>22</v>
      </c>
      <c r="AF53" s="146">
        <f>RANK('V5 rank data'!X53,'V5 rank data'!X$2:X$61,0)</f>
        <v>45</v>
      </c>
      <c r="AG53" s="146">
        <f>RANK('V5 rank data'!Y53,'V5 rank data'!Y$2:Y$61,0)</f>
        <v>19</v>
      </c>
      <c r="AH53" s="146">
        <f>RANK('V5 rank data'!Z53,'V5 rank data'!Z$2:Z$61,0)</f>
        <v>33</v>
      </c>
      <c r="AI53" s="146">
        <f>RANK('V5 rank data'!AA53,'V5 rank data'!AA$2:AA$61,0)</f>
        <v>19</v>
      </c>
      <c r="AJ53" s="146">
        <f>RANK('V5 rank data'!AB53,'V5 rank data'!AB$2:AB$61,0)</f>
        <v>14</v>
      </c>
      <c r="AK53" s="146">
        <f>RANK('V5 rank data'!AC53,'V5 rank data'!AC$2:AC$61,0)</f>
        <v>32</v>
      </c>
      <c r="AL53" s="146">
        <f>RANK('V5 rank data'!AD53,'V5 rank data'!AD$2:AD$61,0)</f>
        <v>35</v>
      </c>
      <c r="AM53" s="146">
        <f>RANK('V5 rank data'!AE53,'V5 rank data'!AE$2:AE$61,0)</f>
        <v>16</v>
      </c>
      <c r="AN53" s="146">
        <f>RANK('V5 rank data'!AF53,'V5 rank data'!AF$2:AF$61,0)</f>
        <v>8</v>
      </c>
      <c r="AO53" s="146">
        <f>RANK('V5 rank data'!AG53,'V5 rank data'!AG$2:AG$61,0)</f>
        <v>13</v>
      </c>
      <c r="AP53" s="146">
        <f>RANK('V5 rank data'!AH53,'V5 rank data'!AH$2:AH$61,0)</f>
        <v>43</v>
      </c>
      <c r="AQ53" s="146">
        <f>RANK('V5 rank data'!AI53,'V5 rank data'!AI$2:AI$61,0)</f>
        <v>10</v>
      </c>
      <c r="AR53" s="146">
        <f>RANK('V5 rank data'!AJ53,'V5 rank data'!AJ$2:AJ$61,0)</f>
        <v>12</v>
      </c>
      <c r="AS53" s="146">
        <f>RANK('V5 rank data'!AK53,'V5 rank data'!AK$2:AK$61,0)</f>
        <v>32</v>
      </c>
      <c r="AT53" s="146">
        <f>RANK('V5 rank data'!AL53,'V5 rank data'!AL$2:AL$61,0)</f>
        <v>44</v>
      </c>
    </row>
    <row r="54" spans="1:46">
      <c r="A54" s="120">
        <v>53</v>
      </c>
      <c r="B54" s="120">
        <f>INDEX('V5 rank data'!B$2:AL$61,$A54,'V5 data'!$AV$23)</f>
        <v>1281</v>
      </c>
      <c r="C54" s="120">
        <f>INDEX($J$2:$AT$61,$A54,'V5 data'!$AV$23)</f>
        <v>56</v>
      </c>
      <c r="I54" s="120" t="s">
        <v>167</v>
      </c>
      <c r="J54" s="146">
        <f>RANK('V5 rank data'!B54,'V5 rank data'!B$2:B$61,0)</f>
        <v>34</v>
      </c>
      <c r="K54" s="146">
        <f>RANK('V5 rank data'!C54,'V5 rank data'!C$2:C$61,0)</f>
        <v>56</v>
      </c>
      <c r="L54" s="146">
        <f>RANK('V5 rank data'!D54,'V5 rank data'!D$2:D$61,0)</f>
        <v>38</v>
      </c>
      <c r="M54" s="146"/>
      <c r="N54" s="146">
        <f>RANK('V5 rank data'!F54,'V5 rank data'!F$2:F$61,0)</f>
        <v>56</v>
      </c>
      <c r="O54" s="146">
        <f>RANK('V5 rank data'!G54,'V5 rank data'!G$2:G$61,0)</f>
        <v>36</v>
      </c>
      <c r="P54" s="146">
        <f>RANK('V5 rank data'!H54,'V5 rank data'!H$2:H$61,0)</f>
        <v>60</v>
      </c>
      <c r="Q54" s="146">
        <f>RANK('V5 rank data'!I54,'V5 rank data'!I$2:I$61,0)</f>
        <v>3</v>
      </c>
      <c r="R54" s="146">
        <f>RANK('V5 rank data'!J54,'V5 rank data'!J$2:J$61,0)</f>
        <v>22</v>
      </c>
      <c r="S54" s="146">
        <f>RANK('V5 rank data'!K54,'V5 rank data'!K$2:K$61,0)</f>
        <v>54</v>
      </c>
      <c r="T54" s="146">
        <f>RANK('V5 rank data'!L54,'V5 rank data'!L$2:L$61,0)</f>
        <v>52</v>
      </c>
      <c r="U54" s="146">
        <f>RANK('V5 rank data'!M54,'V5 rank data'!M$2:M$61,0)</f>
        <v>53</v>
      </c>
      <c r="V54" s="146">
        <f>RANK('V5 rank data'!N54,'V5 rank data'!N$2:N$61,0)</f>
        <v>54</v>
      </c>
      <c r="W54" s="146">
        <f>RANK('V5 rank data'!O54,'V5 rank data'!O$2:O$61,0)</f>
        <v>57</v>
      </c>
      <c r="X54" s="146">
        <f>RANK('V5 rank data'!P54,'V5 rank data'!P$2:P$61,0)</f>
        <v>34</v>
      </c>
      <c r="Y54" s="146">
        <f>RANK('V5 rank data'!Q54,'V5 rank data'!Q$2:Q$61,0)</f>
        <v>15</v>
      </c>
      <c r="Z54" s="146">
        <f>RANK('V5 rank data'!R54,'V5 rank data'!R$2:R$61,0)</f>
        <v>51</v>
      </c>
      <c r="AA54" s="146">
        <f>RANK('V5 rank data'!S54,'V5 rank data'!S$2:S$61,0)</f>
        <v>25</v>
      </c>
      <c r="AB54" s="146">
        <f>RANK('V5 rank data'!T54,'V5 rank data'!T$2:T$61,0)</f>
        <v>32</v>
      </c>
      <c r="AC54" s="146">
        <f>RANK('V5 rank data'!U54,'V5 rank data'!U$2:U$61,0)</f>
        <v>18</v>
      </c>
      <c r="AD54" s="146">
        <f>RANK('V5 rank data'!V54,'V5 rank data'!V$2:V$61,0)</f>
        <v>59</v>
      </c>
      <c r="AE54" s="146">
        <f>RANK('V5 rank data'!W54,'V5 rank data'!W$2:W$61,0)</f>
        <v>60</v>
      </c>
      <c r="AF54" s="146">
        <f>RANK('V5 rank data'!X54,'V5 rank data'!X$2:X$61,0)</f>
        <v>54</v>
      </c>
      <c r="AG54" s="146">
        <f>RANK('V5 rank data'!Y54,'V5 rank data'!Y$2:Y$61,0)</f>
        <v>55</v>
      </c>
      <c r="AH54" s="146">
        <f>RANK('V5 rank data'!Z54,'V5 rank data'!Z$2:Z$61,0)</f>
        <v>51</v>
      </c>
      <c r="AI54" s="146">
        <f>RANK('V5 rank data'!AA54,'V5 rank data'!AA$2:AA$61,0)</f>
        <v>46</v>
      </c>
      <c r="AJ54" s="146">
        <f>RANK('V5 rank data'!AB54,'V5 rank data'!AB$2:AB$61,0)</f>
        <v>19</v>
      </c>
      <c r="AK54" s="146">
        <f>RANK('V5 rank data'!AC54,'V5 rank data'!AC$2:AC$61,0)</f>
        <v>22</v>
      </c>
      <c r="AL54" s="146"/>
      <c r="AM54" s="146">
        <f>RANK('V5 rank data'!AE54,'V5 rank data'!AE$2:AE$61,0)</f>
        <v>38</v>
      </c>
      <c r="AN54" s="146">
        <f>RANK('V5 rank data'!AF54,'V5 rank data'!AF$2:AF$61,0)</f>
        <v>60</v>
      </c>
      <c r="AO54" s="146">
        <f>RANK('V5 rank data'!AG54,'V5 rank data'!AG$2:AG$61,0)</f>
        <v>31</v>
      </c>
      <c r="AP54" s="146">
        <f>RANK('V5 rank data'!AH54,'V5 rank data'!AH$2:AH$61,0)</f>
        <v>40</v>
      </c>
      <c r="AQ54" s="146">
        <f>RANK('V5 rank data'!AI54,'V5 rank data'!AI$2:AI$61,0)</f>
        <v>8</v>
      </c>
      <c r="AR54" s="146">
        <f>RANK('V5 rank data'!AJ54,'V5 rank data'!AJ$2:AJ$61,0)</f>
        <v>44</v>
      </c>
      <c r="AS54" s="146">
        <f>RANK('V5 rank data'!AK54,'V5 rank data'!AK$2:AK$61,0)</f>
        <v>16</v>
      </c>
      <c r="AT54" s="146">
        <f>RANK('V5 rank data'!AL54,'V5 rank data'!AL$2:AL$61,0)</f>
        <v>27</v>
      </c>
    </row>
    <row r="55" spans="1:46">
      <c r="A55" s="120">
        <v>54</v>
      </c>
      <c r="B55" s="120">
        <f>INDEX('V5 rank data'!B$2:AL$61,$A55,'V5 data'!$AV$23)</f>
        <v>1720</v>
      </c>
      <c r="C55" s="120">
        <f>INDEX($J$2:$AT$61,$A55,'V5 data'!$AV$23)</f>
        <v>35</v>
      </c>
      <c r="I55" s="120" t="s">
        <v>168</v>
      </c>
      <c r="J55" s="146">
        <f>RANK('V5 rank data'!B55,'V5 rank data'!B$2:B$61,0)</f>
        <v>37</v>
      </c>
      <c r="K55" s="146">
        <f>RANK('V5 rank data'!C55,'V5 rank data'!C$2:C$61,0)</f>
        <v>35</v>
      </c>
      <c r="L55" s="146">
        <f>RANK('V5 rank data'!D55,'V5 rank data'!D$2:D$61,0)</f>
        <v>34</v>
      </c>
      <c r="M55" s="146">
        <f>RANK('V5 rank data'!E55,'V5 rank data'!E$2:E$61,0)</f>
        <v>21</v>
      </c>
      <c r="N55" s="146">
        <f>RANK('V5 rank data'!F55,'V5 rank data'!F$2:F$61,0)</f>
        <v>15</v>
      </c>
      <c r="O55" s="146">
        <f>RANK('V5 rank data'!G55,'V5 rank data'!G$2:G$61,0)</f>
        <v>29</v>
      </c>
      <c r="P55" s="146">
        <f>RANK('V5 rank data'!H55,'V5 rank data'!H$2:H$61,0)</f>
        <v>15</v>
      </c>
      <c r="Q55" s="146">
        <f>RANK('V5 rank data'!I55,'V5 rank data'!I$2:I$61,0)</f>
        <v>17</v>
      </c>
      <c r="R55" s="146">
        <f>RANK('V5 rank data'!J55,'V5 rank data'!J$2:J$61,0)</f>
        <v>47</v>
      </c>
      <c r="S55" s="146">
        <f>RANK('V5 rank data'!K55,'V5 rank data'!K$2:K$61,0)</f>
        <v>23</v>
      </c>
      <c r="T55" s="146">
        <f>RANK('V5 rank data'!L55,'V5 rank data'!L$2:L$61,0)</f>
        <v>19</v>
      </c>
      <c r="U55" s="146">
        <f>RANK('V5 rank data'!M55,'V5 rank data'!M$2:M$61,0)</f>
        <v>13</v>
      </c>
      <c r="V55" s="146">
        <f>RANK('V5 rank data'!N55,'V5 rank data'!N$2:N$61,0)</f>
        <v>22</v>
      </c>
      <c r="W55" s="146">
        <f>RANK('V5 rank data'!O55,'V5 rank data'!O$2:O$61,0)</f>
        <v>11</v>
      </c>
      <c r="X55" s="146">
        <f>RANK('V5 rank data'!P55,'V5 rank data'!P$2:P$61,0)</f>
        <v>4</v>
      </c>
      <c r="Y55" s="146">
        <f>RANK('V5 rank data'!Q55,'V5 rank data'!Q$2:Q$61,0)</f>
        <v>32</v>
      </c>
      <c r="Z55" s="146">
        <f>RANK('V5 rank data'!R55,'V5 rank data'!R$2:R$61,0)</f>
        <v>41</v>
      </c>
      <c r="AA55" s="146">
        <f>RANK('V5 rank data'!S55,'V5 rank data'!S$2:S$61,0)</f>
        <v>29</v>
      </c>
      <c r="AB55" s="146">
        <f>RANK('V5 rank data'!T55,'V5 rank data'!T$2:T$61,0)</f>
        <v>46</v>
      </c>
      <c r="AC55" s="146">
        <f>RANK('V5 rank data'!U55,'V5 rank data'!U$2:U$61,0)</f>
        <v>22</v>
      </c>
      <c r="AD55" s="146">
        <f>RANK('V5 rank data'!V55,'V5 rank data'!V$2:V$61,0)</f>
        <v>15</v>
      </c>
      <c r="AE55" s="146">
        <f>RANK('V5 rank data'!W55,'V5 rank data'!W$2:W$61,0)</f>
        <v>15</v>
      </c>
      <c r="AF55" s="146">
        <f>RANK('V5 rank data'!X55,'V5 rank data'!X$2:X$61,0)</f>
        <v>19</v>
      </c>
      <c r="AG55" s="146">
        <f>RANK('V5 rank data'!Y55,'V5 rank data'!Y$2:Y$61,0)</f>
        <v>28</v>
      </c>
      <c r="AH55" s="146">
        <f>RANK('V5 rank data'!Z55,'V5 rank data'!Z$2:Z$61,0)</f>
        <v>30</v>
      </c>
      <c r="AI55" s="146">
        <f>RANK('V5 rank data'!AA55,'V5 rank data'!AA$2:AA$61,0)</f>
        <v>22</v>
      </c>
      <c r="AJ55" s="146">
        <f>RANK('V5 rank data'!AB55,'V5 rank data'!AB$2:AB$61,0)</f>
        <v>34</v>
      </c>
      <c r="AK55" s="146">
        <f>RANK('V5 rank data'!AC55,'V5 rank data'!AC$2:AC$61,0)</f>
        <v>33</v>
      </c>
      <c r="AL55" s="146">
        <f>RANK('V5 rank data'!AD55,'V5 rank data'!AD$2:AD$61,0)</f>
        <v>18</v>
      </c>
      <c r="AM55" s="146">
        <f>RANK('V5 rank data'!AE55,'V5 rank data'!AE$2:AE$61,0)</f>
        <v>18</v>
      </c>
      <c r="AN55" s="146">
        <f>RANK('V5 rank data'!AF55,'V5 rank data'!AF$2:AF$61,0)</f>
        <v>15</v>
      </c>
      <c r="AO55" s="146">
        <f>RANK('V5 rank data'!AG55,'V5 rank data'!AG$2:AG$61,0)</f>
        <v>31</v>
      </c>
      <c r="AP55" s="146">
        <f>RANK('V5 rank data'!AH55,'V5 rank data'!AH$2:AH$61,0)</f>
        <v>38</v>
      </c>
      <c r="AQ55" s="146">
        <f>RANK('V5 rank data'!AI55,'V5 rank data'!AI$2:AI$61,0)</f>
        <v>32</v>
      </c>
      <c r="AR55" s="146">
        <f>RANK('V5 rank data'!AJ55,'V5 rank data'!AJ$2:AJ$61,0)</f>
        <v>21</v>
      </c>
      <c r="AS55" s="146">
        <f>RANK('V5 rank data'!AK55,'V5 rank data'!AK$2:AK$61,0)</f>
        <v>56</v>
      </c>
      <c r="AT55" s="146">
        <f>RANK('V5 rank data'!AL55,'V5 rank data'!AL$2:AL$61,0)</f>
        <v>18</v>
      </c>
    </row>
    <row r="56" spans="1:46">
      <c r="A56" s="120">
        <v>55</v>
      </c>
      <c r="B56" s="120">
        <f>INDEX('V5 rank data'!B$2:AL$61,$A56,'V5 data'!$AV$23)</f>
        <v>1886</v>
      </c>
      <c r="C56" s="120">
        <f>INDEX($J$2:$AT$61,$A56,'V5 data'!$AV$23)</f>
        <v>24</v>
      </c>
      <c r="I56" s="120" t="s">
        <v>169</v>
      </c>
      <c r="J56" s="146">
        <f>RANK('V5 rank data'!B56,'V5 rank data'!B$2:B$61,0)</f>
        <v>52</v>
      </c>
      <c r="K56" s="146">
        <f>RANK('V5 rank data'!C56,'V5 rank data'!C$2:C$61,0)</f>
        <v>24</v>
      </c>
      <c r="L56" s="146">
        <f>RANK('V5 rank data'!D56,'V5 rank data'!D$2:D$61,0)</f>
        <v>2</v>
      </c>
      <c r="M56" s="146">
        <f>RANK('V5 rank data'!E56,'V5 rank data'!E$2:E$61,0)</f>
        <v>15</v>
      </c>
      <c r="N56" s="146">
        <f>RANK('V5 rank data'!F56,'V5 rank data'!F$2:F$61,0)</f>
        <v>24</v>
      </c>
      <c r="O56" s="146">
        <f>RANK('V5 rank data'!G56,'V5 rank data'!G$2:G$61,0)</f>
        <v>52</v>
      </c>
      <c r="P56" s="146">
        <f>RANK('V5 rank data'!H56,'V5 rank data'!H$2:H$61,0)</f>
        <v>42</v>
      </c>
      <c r="Q56" s="146">
        <f>RANK('V5 rank data'!I56,'V5 rank data'!I$2:I$61,0)</f>
        <v>48</v>
      </c>
      <c r="R56" s="146">
        <f>RANK('V5 rank data'!J56,'V5 rank data'!J$2:J$61,0)</f>
        <v>32</v>
      </c>
      <c r="S56" s="146">
        <f>RANK('V5 rank data'!K56,'V5 rank data'!K$2:K$61,0)</f>
        <v>29</v>
      </c>
      <c r="T56" s="146">
        <f>RANK('V5 rank data'!L56,'V5 rank data'!L$2:L$61,0)</f>
        <v>9</v>
      </c>
      <c r="U56" s="146">
        <f>RANK('V5 rank data'!M56,'V5 rank data'!M$2:M$61,0)</f>
        <v>26</v>
      </c>
      <c r="V56" s="146">
        <f>RANK('V5 rank data'!N56,'V5 rank data'!N$2:N$61,0)</f>
        <v>39</v>
      </c>
      <c r="W56" s="146">
        <f>RANK('V5 rank data'!O56,'V5 rank data'!O$2:O$61,0)</f>
        <v>33</v>
      </c>
      <c r="X56" s="146">
        <f>RANK('V5 rank data'!P56,'V5 rank data'!P$2:P$61,0)</f>
        <v>30</v>
      </c>
      <c r="Y56" s="146">
        <f>RANK('V5 rank data'!Q56,'V5 rank data'!Q$2:Q$61,0)</f>
        <v>46</v>
      </c>
      <c r="Z56" s="146">
        <f>RANK('V5 rank data'!R56,'V5 rank data'!R$2:R$61,0)</f>
        <v>10</v>
      </c>
      <c r="AA56" s="146">
        <f>RANK('V5 rank data'!S56,'V5 rank data'!S$2:S$61,0)</f>
        <v>41</v>
      </c>
      <c r="AB56" s="146">
        <f>RANK('V5 rank data'!T56,'V5 rank data'!T$2:T$61,0)</f>
        <v>33</v>
      </c>
      <c r="AC56" s="146">
        <f>RANK('V5 rank data'!U56,'V5 rank data'!U$2:U$61,0)</f>
        <v>47</v>
      </c>
      <c r="AD56" s="146">
        <f>RANK('V5 rank data'!V56,'V5 rank data'!V$2:V$61,0)</f>
        <v>38</v>
      </c>
      <c r="AE56" s="146">
        <f>RANK('V5 rank data'!W56,'V5 rank data'!W$2:W$61,0)</f>
        <v>37</v>
      </c>
      <c r="AF56" s="146">
        <f>RANK('V5 rank data'!X56,'V5 rank data'!X$2:X$61,0)</f>
        <v>19</v>
      </c>
      <c r="AG56" s="146">
        <f>RANK('V5 rank data'!Y56,'V5 rank data'!Y$2:Y$61,0)</f>
        <v>16</v>
      </c>
      <c r="AH56" s="146">
        <f>RANK('V5 rank data'!Z56,'V5 rank data'!Z$2:Z$61,0)</f>
        <v>24</v>
      </c>
      <c r="AI56" s="146">
        <f>RANK('V5 rank data'!AA56,'V5 rank data'!AA$2:AA$61,0)</f>
        <v>23</v>
      </c>
      <c r="AJ56" s="146">
        <f>RANK('V5 rank data'!AB56,'V5 rank data'!AB$2:AB$61,0)</f>
        <v>20</v>
      </c>
      <c r="AK56" s="146">
        <f>RANK('V5 rank data'!AC56,'V5 rank data'!AC$2:AC$61,0)</f>
        <v>17</v>
      </c>
      <c r="AL56" s="146">
        <f>RANK('V5 rank data'!AD56,'V5 rank data'!AD$2:AD$61,0)</f>
        <v>50</v>
      </c>
      <c r="AM56" s="146">
        <f>RANK('V5 rank data'!AE56,'V5 rank data'!AE$2:AE$61,0)</f>
        <v>29</v>
      </c>
      <c r="AN56" s="146">
        <f>RANK('V5 rank data'!AF56,'V5 rank data'!AF$2:AF$61,0)</f>
        <v>42</v>
      </c>
      <c r="AO56" s="146">
        <f>RANK('V5 rank data'!AG56,'V5 rank data'!AG$2:AG$61,0)</f>
        <v>31</v>
      </c>
      <c r="AP56" s="146">
        <f>RANK('V5 rank data'!AH56,'V5 rank data'!AH$2:AH$61,0)</f>
        <v>5</v>
      </c>
      <c r="AQ56" s="146">
        <f>RANK('V5 rank data'!AI56,'V5 rank data'!AI$2:AI$61,0)</f>
        <v>22</v>
      </c>
      <c r="AR56" s="146">
        <f>RANK('V5 rank data'!AJ56,'V5 rank data'!AJ$2:AJ$61,0)</f>
        <v>32</v>
      </c>
      <c r="AS56" s="146">
        <f>RANK('V5 rank data'!AK56,'V5 rank data'!AK$2:AK$61,0)</f>
        <v>6</v>
      </c>
      <c r="AT56" s="146">
        <f>RANK('V5 rank data'!AL56,'V5 rank data'!AL$2:AL$61,0)</f>
        <v>19</v>
      </c>
    </row>
    <row r="57" spans="1:46">
      <c r="A57" s="120">
        <v>56</v>
      </c>
      <c r="B57" s="120">
        <f>INDEX('V5 rank data'!B$2:AL$61,$A57,'V5 data'!$AV$23)</f>
        <v>2349</v>
      </c>
      <c r="C57" s="120">
        <f>INDEX($J$2:$AT$61,$A57,'V5 data'!$AV$23)</f>
        <v>9</v>
      </c>
      <c r="I57" s="120" t="s">
        <v>170</v>
      </c>
      <c r="J57" s="146">
        <f>RANK('V5 rank data'!B57,'V5 rank data'!B$2:B$61,0)</f>
        <v>58</v>
      </c>
      <c r="K57" s="146">
        <f>RANK('V5 rank data'!C57,'V5 rank data'!C$2:C$61,0)</f>
        <v>9</v>
      </c>
      <c r="L57" s="146">
        <f>RANK('V5 rank data'!D57,'V5 rank data'!D$2:D$61,0)</f>
        <v>2</v>
      </c>
      <c r="M57" s="146">
        <f>RANK('V5 rank data'!E57,'V5 rank data'!E$2:E$61,0)</f>
        <v>33</v>
      </c>
      <c r="N57" s="146">
        <f>RANK('V5 rank data'!F57,'V5 rank data'!F$2:F$61,0)</f>
        <v>28</v>
      </c>
      <c r="O57" s="146">
        <f>RANK('V5 rank data'!G57,'V5 rank data'!G$2:G$61,0)</f>
        <v>49</v>
      </c>
      <c r="P57" s="146">
        <f>RANK('V5 rank data'!H57,'V5 rank data'!H$2:H$61,0)</f>
        <v>48</v>
      </c>
      <c r="Q57" s="146">
        <f>RANK('V5 rank data'!I57,'V5 rank data'!I$2:I$61,0)</f>
        <v>48</v>
      </c>
      <c r="R57" s="146">
        <f>RANK('V5 rank data'!J57,'V5 rank data'!J$2:J$61,0)</f>
        <v>28</v>
      </c>
      <c r="S57" s="146">
        <f>RANK('V5 rank data'!K57,'V5 rank data'!K$2:K$61,0)</f>
        <v>41</v>
      </c>
      <c r="T57" s="146">
        <f>RANK('V5 rank data'!L57,'V5 rank data'!L$2:L$61,0)</f>
        <v>21</v>
      </c>
      <c r="U57" s="146">
        <f>RANK('V5 rank data'!M57,'V5 rank data'!M$2:M$61,0)</f>
        <v>42</v>
      </c>
      <c r="V57" s="146">
        <f>RANK('V5 rank data'!N57,'V5 rank data'!N$2:N$61,0)</f>
        <v>46</v>
      </c>
      <c r="W57" s="146">
        <f>RANK('V5 rank data'!O57,'V5 rank data'!O$2:O$61,0)</f>
        <v>39</v>
      </c>
      <c r="X57" s="146">
        <f>RANK('V5 rank data'!P57,'V5 rank data'!P$2:P$61,0)</f>
        <v>12</v>
      </c>
      <c r="Y57" s="146">
        <f>RANK('V5 rank data'!Q57,'V5 rank data'!Q$2:Q$61,0)</f>
        <v>59</v>
      </c>
      <c r="Z57" s="146">
        <f>RANK('V5 rank data'!R57,'V5 rank data'!R$2:R$61,0)</f>
        <v>2</v>
      </c>
      <c r="AA57" s="146">
        <f>RANK('V5 rank data'!S57,'V5 rank data'!S$2:S$61,0)</f>
        <v>51</v>
      </c>
      <c r="AB57" s="146">
        <f>RANK('V5 rank data'!T57,'V5 rank data'!T$2:T$61,0)</f>
        <v>42</v>
      </c>
      <c r="AC57" s="146">
        <f>RANK('V5 rank data'!U57,'V5 rank data'!U$2:U$61,0)</f>
        <v>55</v>
      </c>
      <c r="AD57" s="146">
        <f>RANK('V5 rank data'!V57,'V5 rank data'!V$2:V$61,0)</f>
        <v>54</v>
      </c>
      <c r="AE57" s="146">
        <f>RANK('V5 rank data'!W57,'V5 rank data'!W$2:W$61,0)</f>
        <v>54</v>
      </c>
      <c r="AF57" s="146">
        <f>RANK('V5 rank data'!X57,'V5 rank data'!X$2:X$61,0)</f>
        <v>3</v>
      </c>
      <c r="AG57" s="146">
        <f>RANK('V5 rank data'!Y57,'V5 rank data'!Y$2:Y$61,0)</f>
        <v>32</v>
      </c>
      <c r="AH57" s="146">
        <f>RANK('V5 rank data'!Z57,'V5 rank data'!Z$2:Z$61,0)</f>
        <v>37</v>
      </c>
      <c r="AI57" s="146">
        <f>RANK('V5 rank data'!AA57,'V5 rank data'!AA$2:AA$61,0)</f>
        <v>43</v>
      </c>
      <c r="AJ57" s="146">
        <f>RANK('V5 rank data'!AB57,'V5 rank data'!AB$2:AB$61,0)</f>
        <v>42</v>
      </c>
      <c r="AK57" s="146">
        <f>RANK('V5 rank data'!AC57,'V5 rank data'!AC$2:AC$61,0)</f>
        <v>33</v>
      </c>
      <c r="AL57" s="146">
        <f>RANK('V5 rank data'!AD57,'V5 rank data'!AD$2:AD$61,0)</f>
        <v>45</v>
      </c>
      <c r="AM57" s="146">
        <f>RANK('V5 rank data'!AE57,'V5 rank data'!AE$2:AE$61,0)</f>
        <v>50</v>
      </c>
      <c r="AN57" s="146">
        <f>RANK('V5 rank data'!AF57,'V5 rank data'!AF$2:AF$61,0)</f>
        <v>48</v>
      </c>
      <c r="AO57" s="146">
        <f>RANK('V5 rank data'!AG57,'V5 rank data'!AG$2:AG$61,0)</f>
        <v>48</v>
      </c>
      <c r="AP57" s="146">
        <f>RANK('V5 rank data'!AH57,'V5 rank data'!AH$2:AH$61,0)</f>
        <v>1</v>
      </c>
      <c r="AQ57" s="146">
        <f>RANK('V5 rank data'!AI57,'V5 rank data'!AI$2:AI$61,0)</f>
        <v>31</v>
      </c>
      <c r="AR57" s="146">
        <f>RANK('V5 rank data'!AJ57,'V5 rank data'!AJ$2:AJ$61,0)</f>
        <v>49</v>
      </c>
      <c r="AS57" s="146">
        <f>RANK('V5 rank data'!AK57,'V5 rank data'!AK$2:AK$61,0)</f>
        <v>5</v>
      </c>
      <c r="AT57" s="146">
        <f>RANK('V5 rank data'!AL57,'V5 rank data'!AL$2:AL$61,0)</f>
        <v>5</v>
      </c>
    </row>
    <row r="58" spans="1:46">
      <c r="A58" s="120">
        <v>57</v>
      </c>
      <c r="B58" s="120">
        <f>INDEX('V5 rank data'!B$2:AL$61,$A58,'V5 data'!$AV$23)</f>
        <v>1801</v>
      </c>
      <c r="C58" s="120">
        <f>INDEX($J$2:$AT$61,$A58,'V5 data'!$AV$23)</f>
        <v>29</v>
      </c>
      <c r="I58" s="120" t="s">
        <v>171</v>
      </c>
      <c r="J58" s="146">
        <f>RANK('V5 rank data'!B58,'V5 rank data'!B$2:B$61,0)</f>
        <v>38</v>
      </c>
      <c r="K58" s="146">
        <f>RANK('V5 rank data'!C58,'V5 rank data'!C$2:C$61,0)</f>
        <v>29</v>
      </c>
      <c r="L58" s="146">
        <f>RANK('V5 rank data'!D58,'V5 rank data'!D$2:D$61,0)</f>
        <v>7</v>
      </c>
      <c r="M58" s="146">
        <f>RANK('V5 rank data'!E58,'V5 rank data'!E$2:E$61,0)</f>
        <v>45</v>
      </c>
      <c r="N58" s="146">
        <f>RANK('V5 rank data'!F58,'V5 rank data'!F$2:F$61,0)</f>
        <v>39</v>
      </c>
      <c r="O58" s="146">
        <f>RANK('V5 rank data'!G58,'V5 rank data'!G$2:G$61,0)</f>
        <v>43</v>
      </c>
      <c r="P58" s="146">
        <f>RANK('V5 rank data'!H58,'V5 rank data'!H$2:H$61,0)</f>
        <v>30</v>
      </c>
      <c r="Q58" s="146">
        <f>RANK('V5 rank data'!I58,'V5 rank data'!I$2:I$61,0)</f>
        <v>57</v>
      </c>
      <c r="R58" s="146">
        <f>RANK('V5 rank data'!J58,'V5 rank data'!J$2:J$61,0)</f>
        <v>21</v>
      </c>
      <c r="S58" s="146">
        <f>RANK('V5 rank data'!K58,'V5 rank data'!K$2:K$61,0)</f>
        <v>50</v>
      </c>
      <c r="T58" s="146">
        <f>RANK('V5 rank data'!L58,'V5 rank data'!L$2:L$61,0)</f>
        <v>13</v>
      </c>
      <c r="U58" s="146">
        <f>RANK('V5 rank data'!M58,'V5 rank data'!M$2:M$61,0)</f>
        <v>50</v>
      </c>
      <c r="V58" s="146">
        <f>RANK('V5 rank data'!N58,'V5 rank data'!N$2:N$61,0)</f>
        <v>43</v>
      </c>
      <c r="W58" s="146">
        <f>RANK('V5 rank data'!O58,'V5 rank data'!O$2:O$61,0)</f>
        <v>52</v>
      </c>
      <c r="X58" s="146">
        <f>RANK('V5 rank data'!P58,'V5 rank data'!P$2:P$61,0)</f>
        <v>29</v>
      </c>
      <c r="Y58" s="146">
        <f>RANK('V5 rank data'!Q58,'V5 rank data'!Q$2:Q$61,0)</f>
        <v>38</v>
      </c>
      <c r="Z58" s="146">
        <f>RANK('V5 rank data'!R58,'V5 rank data'!R$2:R$61,0)</f>
        <v>7</v>
      </c>
      <c r="AA58" s="146">
        <f>RANK('V5 rank data'!S58,'V5 rank data'!S$2:S$61,0)</f>
        <v>48</v>
      </c>
      <c r="AB58" s="146">
        <f>RANK('V5 rank data'!T58,'V5 rank data'!T$2:T$61,0)</f>
        <v>53</v>
      </c>
      <c r="AC58" s="146">
        <f>RANK('V5 rank data'!U58,'V5 rank data'!U$2:U$61,0)</f>
        <v>43</v>
      </c>
      <c r="AD58" s="146">
        <f>RANK('V5 rank data'!V58,'V5 rank data'!V$2:V$61,0)</f>
        <v>50</v>
      </c>
      <c r="AE58" s="146">
        <f>RANK('V5 rank data'!W58,'V5 rank data'!W$2:W$61,0)</f>
        <v>50</v>
      </c>
      <c r="AF58" s="146">
        <f>RANK('V5 rank data'!X58,'V5 rank data'!X$2:X$61,0)</f>
        <v>36</v>
      </c>
      <c r="AG58" s="146">
        <f>RANK('V5 rank data'!Y58,'V5 rank data'!Y$2:Y$61,0)</f>
        <v>12</v>
      </c>
      <c r="AH58" s="146">
        <f>RANK('V5 rank data'!Z58,'V5 rank data'!Z$2:Z$61,0)</f>
        <v>21</v>
      </c>
      <c r="AI58" s="146">
        <f>RANK('V5 rank data'!AA58,'V5 rank data'!AA$2:AA$61,0)</f>
        <v>45</v>
      </c>
      <c r="AJ58" s="146"/>
      <c r="AK58" s="146">
        <f>RANK('V5 rank data'!AC58,'V5 rank data'!AC$2:AC$61,0)</f>
        <v>9</v>
      </c>
      <c r="AL58" s="146">
        <f>RANK('V5 rank data'!AD58,'V5 rank data'!AD$2:AD$61,0)</f>
        <v>27</v>
      </c>
      <c r="AM58" s="146">
        <f>RANK('V5 rank data'!AE58,'V5 rank data'!AE$2:AE$61,0)</f>
        <v>43</v>
      </c>
      <c r="AN58" s="146">
        <f>RANK('V5 rank data'!AF58,'V5 rank data'!AF$2:AF$61,0)</f>
        <v>30</v>
      </c>
      <c r="AO58" s="146">
        <f>RANK('V5 rank data'!AG58,'V5 rank data'!AG$2:AG$61,0)</f>
        <v>8</v>
      </c>
      <c r="AP58" s="146">
        <f>RANK('V5 rank data'!AH58,'V5 rank data'!AH$2:AH$61,0)</f>
        <v>3</v>
      </c>
      <c r="AQ58" s="146">
        <f>RANK('V5 rank data'!AI58,'V5 rank data'!AI$2:AI$61,0)</f>
        <v>13</v>
      </c>
      <c r="AR58" s="146">
        <f>RANK('V5 rank data'!AJ58,'V5 rank data'!AJ$2:AJ$61,0)</f>
        <v>31</v>
      </c>
      <c r="AS58" s="146">
        <f>RANK('V5 rank data'!AK58,'V5 rank data'!AK$2:AK$61,0)</f>
        <v>16</v>
      </c>
      <c r="AT58" s="146">
        <f>RANK('V5 rank data'!AL58,'V5 rank data'!AL$2:AL$61,0)</f>
        <v>20</v>
      </c>
    </row>
    <row r="59" spans="1:46">
      <c r="A59" s="120">
        <v>58</v>
      </c>
      <c r="B59" s="120">
        <f>INDEX('V5 rank data'!B$2:AL$61,$A59,'V5 data'!$AV$23)</f>
        <v>1590</v>
      </c>
      <c r="C59" s="120">
        <f>INDEX($J$2:$AT$61,$A59,'V5 data'!$AV$23)</f>
        <v>43</v>
      </c>
      <c r="I59" s="120" t="s">
        <v>172</v>
      </c>
      <c r="J59" s="146">
        <f>RANK('V5 rank data'!B59,'V5 rank data'!B$2:B$61,0)</f>
        <v>24</v>
      </c>
      <c r="K59" s="146">
        <f>RANK('V5 rank data'!C59,'V5 rank data'!C$2:C$61,0)</f>
        <v>43</v>
      </c>
      <c r="L59" s="146">
        <f>RANK('V5 rank data'!D59,'V5 rank data'!D$2:D$61,0)</f>
        <v>7</v>
      </c>
      <c r="M59" s="146">
        <f>RANK('V5 rank data'!E59,'V5 rank data'!E$2:E$61,0)</f>
        <v>9</v>
      </c>
      <c r="N59" s="146">
        <f>RANK('V5 rank data'!F59,'V5 rank data'!F$2:F$61,0)</f>
        <v>11</v>
      </c>
      <c r="O59" s="146">
        <f>RANK('V5 rank data'!G59,'V5 rank data'!G$2:G$61,0)</f>
        <v>30</v>
      </c>
      <c r="P59" s="146">
        <f>RANK('V5 rank data'!H59,'V5 rank data'!H$2:H$61,0)</f>
        <v>21</v>
      </c>
      <c r="Q59" s="146">
        <f>RANK('V5 rank data'!I59,'V5 rank data'!I$2:I$61,0)</f>
        <v>40</v>
      </c>
      <c r="R59" s="146">
        <f>RANK('V5 rank data'!J59,'V5 rank data'!J$2:J$61,0)</f>
        <v>18</v>
      </c>
      <c r="S59" s="146">
        <f>RANK('V5 rank data'!K59,'V5 rank data'!K$2:K$61,0)</f>
        <v>32</v>
      </c>
      <c r="T59" s="146">
        <f>RANK('V5 rank data'!L59,'V5 rank data'!L$2:L$61,0)</f>
        <v>24</v>
      </c>
      <c r="U59" s="146">
        <f>RANK('V5 rank data'!M59,'V5 rank data'!M$2:M$61,0)</f>
        <v>9</v>
      </c>
      <c r="V59" s="146">
        <f>RANK('V5 rank data'!N59,'V5 rank data'!N$2:N$61,0)</f>
        <v>25</v>
      </c>
      <c r="W59" s="146">
        <f>RANK('V5 rank data'!O59,'V5 rank data'!O$2:O$61,0)</f>
        <v>11</v>
      </c>
      <c r="X59" s="146">
        <f>RANK('V5 rank data'!P59,'V5 rank data'!P$2:P$61,0)</f>
        <v>1</v>
      </c>
      <c r="Y59" s="146">
        <f>RANK('V5 rank data'!Q59,'V5 rank data'!Q$2:Q$61,0)</f>
        <v>17</v>
      </c>
      <c r="Z59" s="146">
        <f>RANK('V5 rank data'!R59,'V5 rank data'!R$2:R$61,0)</f>
        <v>23</v>
      </c>
      <c r="AA59" s="146">
        <f>RANK('V5 rank data'!S59,'V5 rank data'!S$2:S$61,0)</f>
        <v>24</v>
      </c>
      <c r="AB59" s="146">
        <f>RANK('V5 rank data'!T59,'V5 rank data'!T$2:T$61,0)</f>
        <v>8</v>
      </c>
      <c r="AC59" s="146">
        <f>RANK('V5 rank data'!U59,'V5 rank data'!U$2:U$61,0)</f>
        <v>29</v>
      </c>
      <c r="AD59" s="146">
        <f>RANK('V5 rank data'!V59,'V5 rank data'!V$2:V$61,0)</f>
        <v>25</v>
      </c>
      <c r="AE59" s="146">
        <f>RANK('V5 rank data'!W59,'V5 rank data'!W$2:W$61,0)</f>
        <v>25</v>
      </c>
      <c r="AF59" s="146">
        <f>RANK('V5 rank data'!X59,'V5 rank data'!X$2:X$61,0)</f>
        <v>49</v>
      </c>
      <c r="AG59" s="146">
        <f>RANK('V5 rank data'!Y59,'V5 rank data'!Y$2:Y$61,0)</f>
        <v>36</v>
      </c>
      <c r="AH59" s="146">
        <f>RANK('V5 rank data'!Z59,'V5 rank data'!Z$2:Z$61,0)</f>
        <v>28</v>
      </c>
      <c r="AI59" s="146">
        <f>RANK('V5 rank data'!AA59,'V5 rank data'!AA$2:AA$61,0)</f>
        <v>40</v>
      </c>
      <c r="AJ59" s="146">
        <f>RANK('V5 rank data'!AB59,'V5 rank data'!AB$2:AB$61,0)</f>
        <v>30</v>
      </c>
      <c r="AK59" s="146">
        <f>RANK('V5 rank data'!AC59,'V5 rank data'!AC$2:AC$61,0)</f>
        <v>7</v>
      </c>
      <c r="AL59" s="146">
        <f>RANK('V5 rank data'!AD59,'V5 rank data'!AD$2:AD$61,0)</f>
        <v>45</v>
      </c>
      <c r="AM59" s="146">
        <f>RANK('V5 rank data'!AE59,'V5 rank data'!AE$2:AE$61,0)</f>
        <v>19</v>
      </c>
      <c r="AN59" s="146">
        <f>RANK('V5 rank data'!AF59,'V5 rank data'!AF$2:AF$61,0)</f>
        <v>21</v>
      </c>
      <c r="AO59" s="146">
        <f>RANK('V5 rank data'!AG59,'V5 rank data'!AG$2:AG$61,0)</f>
        <v>31</v>
      </c>
      <c r="AP59" s="146">
        <f>RANK('V5 rank data'!AH59,'V5 rank data'!AH$2:AH$61,0)</f>
        <v>28</v>
      </c>
      <c r="AQ59" s="146">
        <f>RANK('V5 rank data'!AI59,'V5 rank data'!AI$2:AI$61,0)</f>
        <v>39</v>
      </c>
      <c r="AR59" s="146">
        <f>RANK('V5 rank data'!AJ59,'V5 rank data'!AJ$2:AJ$61,0)</f>
        <v>8</v>
      </c>
      <c r="AS59" s="146">
        <f>RANK('V5 rank data'!AK59,'V5 rank data'!AK$2:AK$61,0)</f>
        <v>28</v>
      </c>
      <c r="AT59" s="146">
        <f>RANK('V5 rank data'!AL59,'V5 rank data'!AL$2:AL$61,0)</f>
        <v>15</v>
      </c>
    </row>
    <row r="60" spans="1:46">
      <c r="A60" s="120">
        <v>59</v>
      </c>
      <c r="B60" s="120">
        <f>INDEX('V5 rank data'!B$2:AL$61,$A60,'V5 data'!$AV$23)</f>
        <v>1854</v>
      </c>
      <c r="C60" s="120">
        <f>INDEX($J$2:$AT$61,$A60,'V5 data'!$AV$23)</f>
        <v>26</v>
      </c>
      <c r="I60" s="120" t="s">
        <v>173</v>
      </c>
      <c r="J60" s="146">
        <f>RANK('V5 rank data'!B60,'V5 rank data'!B$2:B$61,0)</f>
        <v>32</v>
      </c>
      <c r="K60" s="146">
        <f>RANK('V5 rank data'!C60,'V5 rank data'!C$2:C$61,0)</f>
        <v>26</v>
      </c>
      <c r="L60" s="146">
        <f>RANK('V5 rank data'!D60,'V5 rank data'!D$2:D$61,0)</f>
        <v>1</v>
      </c>
      <c r="M60" s="146">
        <f>RANK('V5 rank data'!E60,'V5 rank data'!E$2:E$61,0)</f>
        <v>12</v>
      </c>
      <c r="N60" s="146">
        <f>RANK('V5 rank data'!F60,'V5 rank data'!F$2:F$61,0)</f>
        <v>8</v>
      </c>
      <c r="O60" s="146">
        <f>RANK('V5 rank data'!G60,'V5 rank data'!G$2:G$61,0)</f>
        <v>10</v>
      </c>
      <c r="P60" s="146">
        <f>RANK('V5 rank data'!H60,'V5 rank data'!H$2:H$61,0)</f>
        <v>54</v>
      </c>
      <c r="Q60" s="146">
        <f>RANK('V5 rank data'!I60,'V5 rank data'!I$2:I$61,0)</f>
        <v>1</v>
      </c>
      <c r="R60" s="146">
        <f>RANK('V5 rank data'!J60,'V5 rank data'!J$2:J$61,0)</f>
        <v>13</v>
      </c>
      <c r="S60" s="146">
        <f>RANK('V5 rank data'!K60,'V5 rank data'!K$2:K$61,0)</f>
        <v>46</v>
      </c>
      <c r="T60" s="146">
        <f>RANK('V5 rank data'!L60,'V5 rank data'!L$2:L$61,0)</f>
        <v>53</v>
      </c>
      <c r="U60" s="146">
        <f>RANK('V5 rank data'!M60,'V5 rank data'!M$2:M$61,0)</f>
        <v>52</v>
      </c>
      <c r="V60" s="146">
        <f>RANK('V5 rank data'!N60,'V5 rank data'!N$2:N$61,0)</f>
        <v>44</v>
      </c>
      <c r="W60" s="146">
        <f>RANK('V5 rank data'!O60,'V5 rank data'!O$2:O$61,0)</f>
        <v>52</v>
      </c>
      <c r="X60" s="146">
        <f>RANK('V5 rank data'!P60,'V5 rank data'!P$2:P$61,0)</f>
        <v>24</v>
      </c>
      <c r="Y60" s="146">
        <f>RANK('V5 rank data'!Q60,'V5 rank data'!Q$2:Q$61,0)</f>
        <v>36</v>
      </c>
      <c r="Z60" s="146">
        <f>RANK('V5 rank data'!R60,'V5 rank data'!R$2:R$61,0)</f>
        <v>10</v>
      </c>
      <c r="AA60" s="146">
        <f>RANK('V5 rank data'!S60,'V5 rank data'!S$2:S$61,0)</f>
        <v>8</v>
      </c>
      <c r="AB60" s="146">
        <f>RANK('V5 rank data'!T60,'V5 rank data'!T$2:T$61,0)</f>
        <v>44</v>
      </c>
      <c r="AC60" s="146">
        <f>RANK('V5 rank data'!U60,'V5 rank data'!U$2:U$61,0)</f>
        <v>16</v>
      </c>
      <c r="AD60" s="146">
        <f>RANK('V5 rank data'!V60,'V5 rank data'!V$2:V$61,0)</f>
        <v>44</v>
      </c>
      <c r="AE60" s="146">
        <f>RANK('V5 rank data'!W60,'V5 rank data'!W$2:W$61,0)</f>
        <v>38</v>
      </c>
      <c r="AF60" s="146">
        <f>RANK('V5 rank data'!X60,'V5 rank data'!X$2:X$61,0)</f>
        <v>1</v>
      </c>
      <c r="AG60" s="146">
        <f>RANK('V5 rank data'!Y60,'V5 rank data'!Y$2:Y$61,0)</f>
        <v>44</v>
      </c>
      <c r="AH60" s="146">
        <f>RANK('V5 rank data'!Z60,'V5 rank data'!Z$2:Z$61,0)</f>
        <v>41</v>
      </c>
      <c r="AI60" s="146">
        <f>RANK('V5 rank data'!AA60,'V5 rank data'!AA$2:AA$61,0)</f>
        <v>52</v>
      </c>
      <c r="AJ60" s="146">
        <f>RANK('V5 rank data'!AB60,'V5 rank data'!AB$2:AB$61,0)</f>
        <v>24</v>
      </c>
      <c r="AK60" s="146">
        <f>RANK('V5 rank data'!AC60,'V5 rank data'!AC$2:AC$61,0)</f>
        <v>58</v>
      </c>
      <c r="AL60" s="146">
        <f>RANK('V5 rank data'!AD60,'V5 rank data'!AD$2:AD$61,0)</f>
        <v>4</v>
      </c>
      <c r="AM60" s="146">
        <f>RANK('V5 rank data'!AE60,'V5 rank data'!AE$2:AE$61,0)</f>
        <v>20</v>
      </c>
      <c r="AN60" s="146">
        <f>RANK('V5 rank data'!AF60,'V5 rank data'!AF$2:AF$61,0)</f>
        <v>54</v>
      </c>
      <c r="AO60" s="146">
        <f>RANK('V5 rank data'!AG60,'V5 rank data'!AG$2:AG$61,0)</f>
        <v>48</v>
      </c>
      <c r="AP60" s="146">
        <f>RANK('V5 rank data'!AH60,'V5 rank data'!AH$2:AH$61,0)</f>
        <v>47</v>
      </c>
      <c r="AQ60" s="146">
        <f>RANK('V5 rank data'!AI60,'V5 rank data'!AI$2:AI$61,0)</f>
        <v>60</v>
      </c>
      <c r="AR60" s="146">
        <f>RANK('V5 rank data'!AJ60,'V5 rank data'!AJ$2:AJ$61,0)</f>
        <v>19</v>
      </c>
      <c r="AS60" s="146">
        <f>RANK('V5 rank data'!AK60,'V5 rank data'!AK$2:AK$61,0)</f>
        <v>51</v>
      </c>
      <c r="AT60" s="146">
        <f>RANK('V5 rank data'!AL60,'V5 rank data'!AL$2:AL$61,0)</f>
        <v>13</v>
      </c>
    </row>
    <row r="61" spans="1:46">
      <c r="A61" s="120">
        <v>60</v>
      </c>
      <c r="B61" s="120">
        <f>INDEX('V5 rank data'!B$2:AL$61,$A61,'V5 data'!$AV$23)</f>
        <v>2291</v>
      </c>
      <c r="C61" s="120">
        <f>INDEX($J$2:$AT$61,$A61,'V5 data'!$AV$23)</f>
        <v>10</v>
      </c>
      <c r="I61" s="120" t="s">
        <v>174</v>
      </c>
      <c r="J61" s="146">
        <f>RANK('V5 rank data'!B61,'V5 rank data'!B$2:B$61,0)</f>
        <v>49</v>
      </c>
      <c r="K61" s="146">
        <f>RANK('V5 rank data'!C61,'V5 rank data'!C$2:C$61,0)</f>
        <v>10</v>
      </c>
      <c r="L61" s="146">
        <f>RANK('V5 rank data'!D61,'V5 rank data'!D$2:D$61,0)</f>
        <v>4</v>
      </c>
      <c r="M61" s="146">
        <f>RANK('V5 rank data'!E61,'V5 rank data'!E$2:E$61,0)</f>
        <v>38</v>
      </c>
      <c r="N61" s="146">
        <f>RANK('V5 rank data'!F61,'V5 rank data'!F$2:F$61,0)</f>
        <v>34</v>
      </c>
      <c r="O61" s="146">
        <f>RANK('V5 rank data'!G61,'V5 rank data'!G$2:G$61,0)</f>
        <v>33</v>
      </c>
      <c r="P61" s="146">
        <f>RANK('V5 rank data'!H61,'V5 rank data'!H$2:H$61,0)</f>
        <v>50</v>
      </c>
      <c r="Q61" s="146">
        <f>RANK('V5 rank data'!I61,'V5 rank data'!I$2:I$61,0)</f>
        <v>43</v>
      </c>
      <c r="R61" s="146">
        <f>RANK('V5 rank data'!J61,'V5 rank data'!J$2:J$61,0)</f>
        <v>25</v>
      </c>
      <c r="S61" s="146">
        <f>RANK('V5 rank data'!K61,'V5 rank data'!K$2:K$61,0)</f>
        <v>43</v>
      </c>
      <c r="T61" s="146">
        <f>RANK('V5 rank data'!L61,'V5 rank data'!L$2:L$61,0)</f>
        <v>33</v>
      </c>
      <c r="U61" s="146">
        <f>RANK('V5 rank data'!M61,'V5 rank data'!M$2:M$61,0)</f>
        <v>55</v>
      </c>
      <c r="V61" s="146">
        <f>RANK('V5 rank data'!N61,'V5 rank data'!N$2:N$61,0)</f>
        <v>41</v>
      </c>
      <c r="W61" s="146">
        <f>RANK('V5 rank data'!O61,'V5 rank data'!O$2:O$61,0)</f>
        <v>48</v>
      </c>
      <c r="X61" s="146">
        <f>RANK('V5 rank data'!P61,'V5 rank data'!P$2:P$61,0)</f>
        <v>16</v>
      </c>
      <c r="Y61" s="146">
        <f>RANK('V5 rank data'!Q61,'V5 rank data'!Q$2:Q$61,0)</f>
        <v>23</v>
      </c>
      <c r="Z61" s="146">
        <f>RANK('V5 rank data'!R61,'V5 rank data'!R$2:R$61,0)</f>
        <v>1</v>
      </c>
      <c r="AA61" s="146">
        <f>RANK('V5 rank data'!S61,'V5 rank data'!S$2:S$61,0)</f>
        <v>59</v>
      </c>
      <c r="AB61" s="146">
        <f>RANK('V5 rank data'!T61,'V5 rank data'!T$2:T$61,0)</f>
        <v>54</v>
      </c>
      <c r="AC61" s="146">
        <f>RANK('V5 rank data'!U61,'V5 rank data'!U$2:U$61,0)</f>
        <v>59</v>
      </c>
      <c r="AD61" s="146">
        <f>RANK('V5 rank data'!V61,'V5 rank data'!V$2:V$61,0)</f>
        <v>51</v>
      </c>
      <c r="AE61" s="146">
        <f>RANK('V5 rank data'!W61,'V5 rank data'!W$2:W$61,0)</f>
        <v>52</v>
      </c>
      <c r="AF61" s="146">
        <f>RANK('V5 rank data'!X61,'V5 rank data'!X$2:X$61,0)</f>
        <v>45</v>
      </c>
      <c r="AG61" s="146">
        <f>RANK('V5 rank data'!Y61,'V5 rank data'!Y$2:Y$61,0)</f>
        <v>33</v>
      </c>
      <c r="AH61" s="146">
        <f>RANK('V5 rank data'!Z61,'V5 rank data'!Z$2:Z$61,0)</f>
        <v>29</v>
      </c>
      <c r="AI61" s="146">
        <f>RANK('V5 rank data'!AA61,'V5 rank data'!AA$2:AA$61,0)</f>
        <v>47</v>
      </c>
      <c r="AJ61" s="146">
        <f>RANK('V5 rank data'!AB61,'V5 rank data'!AB$2:AB$61,0)</f>
        <v>53</v>
      </c>
      <c r="AK61" s="146">
        <f>RANK('V5 rank data'!AC61,'V5 rank data'!AC$2:AC$61,0)</f>
        <v>26</v>
      </c>
      <c r="AL61" s="146">
        <f>RANK('V5 rank data'!AD61,'V5 rank data'!AD$2:AD$61,0)</f>
        <v>20</v>
      </c>
      <c r="AM61" s="146">
        <f>RANK('V5 rank data'!AE61,'V5 rank data'!AE$2:AE$61,0)</f>
        <v>51</v>
      </c>
      <c r="AN61" s="146">
        <f>RANK('V5 rank data'!AF61,'V5 rank data'!AF$2:AF$61,0)</f>
        <v>50</v>
      </c>
      <c r="AO61" s="146">
        <f>RANK('V5 rank data'!AG61,'V5 rank data'!AG$2:AG$61,0)</f>
        <v>48</v>
      </c>
      <c r="AP61" s="146">
        <f>RANK('V5 rank data'!AH61,'V5 rank data'!AH$2:AH$61,0)</f>
        <v>6</v>
      </c>
      <c r="AQ61" s="146">
        <f>RANK('V5 rank data'!AI61,'V5 rank data'!AI$2:AI$61,0)</f>
        <v>42</v>
      </c>
      <c r="AR61" s="146">
        <f>RANK('V5 rank data'!AJ61,'V5 rank data'!AJ$2:AJ$61,0)</f>
        <v>39</v>
      </c>
      <c r="AS61" s="146">
        <f>RANK('V5 rank data'!AK61,'V5 rank data'!AK$2:AK$61,0)</f>
        <v>12</v>
      </c>
      <c r="AT61" s="146">
        <f>RANK('V5 rank data'!AL61,'V5 rank data'!AL$2:AL$61,0)</f>
        <v>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B8E75-014E-4511-9ED8-A79BCFA75626}">
  <sheetPr>
    <tabColor theme="0" tint="-0.499984740745262"/>
  </sheetPr>
  <dimension ref="A1:BF62"/>
  <sheetViews>
    <sheetView workbookViewId="0">
      <selection activeCell="A23" sqref="A23"/>
    </sheetView>
  </sheetViews>
  <sheetFormatPr defaultRowHeight="15"/>
  <cols>
    <col min="40" max="40" width="9.140625" style="120"/>
    <col min="42" max="43" width="9.140625" style="120"/>
  </cols>
  <sheetData>
    <row r="1" spans="1:58">
      <c r="C1" t="s">
        <v>240</v>
      </c>
      <c r="D1" t="s">
        <v>240</v>
      </c>
      <c r="V1" t="s">
        <v>239</v>
      </c>
      <c r="W1" t="s">
        <v>239</v>
      </c>
      <c r="AS1" t="s">
        <v>241</v>
      </c>
      <c r="AT1" t="s">
        <v>243</v>
      </c>
      <c r="AU1" t="s">
        <v>244</v>
      </c>
    </row>
    <row r="2" spans="1:58" ht="17.25">
      <c r="A2" s="90" t="s">
        <v>111</v>
      </c>
      <c r="B2" s="90" t="s">
        <v>112</v>
      </c>
      <c r="C2" s="120" t="s">
        <v>59</v>
      </c>
      <c r="D2" s="120" t="s">
        <v>95</v>
      </c>
      <c r="E2" s="120" t="s">
        <v>119</v>
      </c>
      <c r="F2" s="120" t="s">
        <v>97</v>
      </c>
      <c r="G2" s="120" t="s">
        <v>175</v>
      </c>
      <c r="H2" s="120" t="s">
        <v>44</v>
      </c>
      <c r="I2" s="120" t="s">
        <v>176</v>
      </c>
      <c r="J2" s="120" t="s">
        <v>177</v>
      </c>
      <c r="K2" s="120" t="s">
        <v>183</v>
      </c>
      <c r="L2" s="120" t="s">
        <v>193</v>
      </c>
      <c r="M2" s="120" t="s">
        <v>194</v>
      </c>
      <c r="N2" s="120" t="s">
        <v>195</v>
      </c>
      <c r="O2" s="120" t="s">
        <v>203</v>
      </c>
      <c r="P2" s="120" t="s">
        <v>204</v>
      </c>
      <c r="Q2" s="120" t="s">
        <v>205</v>
      </c>
      <c r="R2" s="120" t="s">
        <v>206</v>
      </c>
      <c r="S2" s="120" t="s">
        <v>207</v>
      </c>
      <c r="T2" s="120" t="s">
        <v>208</v>
      </c>
      <c r="U2" t="s">
        <v>105</v>
      </c>
      <c r="V2" s="120" t="s">
        <v>59</v>
      </c>
      <c r="W2" s="120" t="s">
        <v>95</v>
      </c>
      <c r="X2" s="120" t="s">
        <v>119</v>
      </c>
      <c r="Y2" s="120" t="s">
        <v>97</v>
      </c>
      <c r="Z2" s="120" t="s">
        <v>175</v>
      </c>
      <c r="AA2" s="120" t="s">
        <v>44</v>
      </c>
      <c r="AB2" s="120" t="s">
        <v>176</v>
      </c>
      <c r="AC2" s="120" t="s">
        <v>177</v>
      </c>
      <c r="AD2" s="120" t="s">
        <v>183</v>
      </c>
      <c r="AE2" s="120" t="s">
        <v>193</v>
      </c>
      <c r="AF2" s="120" t="s">
        <v>194</v>
      </c>
      <c r="AG2" s="120" t="s">
        <v>195</v>
      </c>
      <c r="AH2" s="120" t="s">
        <v>203</v>
      </c>
      <c r="AI2" s="120" t="s">
        <v>204</v>
      </c>
      <c r="AJ2" s="120" t="s">
        <v>205</v>
      </c>
      <c r="AK2" s="120" t="s">
        <v>206</v>
      </c>
      <c r="AL2" s="120" t="s">
        <v>207</v>
      </c>
      <c r="AM2" s="120" t="s">
        <v>208</v>
      </c>
      <c r="AN2" s="120" t="s">
        <v>105</v>
      </c>
      <c r="AO2" t="s">
        <v>105</v>
      </c>
      <c r="AP2" s="120" t="s">
        <v>240</v>
      </c>
      <c r="AQ2" s="120" t="s">
        <v>239</v>
      </c>
      <c r="AS2">
        <v>1</v>
      </c>
      <c r="AT2" s="120" t="str">
        <f>_xlfn.IFNA(INDEX($B$3:$B$62,MATCH($AS2,$AQ$3:$AQ$62,0)),"Kelios savivaldybės")</f>
        <v>Zarasai</v>
      </c>
      <c r="AU2" s="120">
        <f>_xlfn.IFNA(INDEX($AP$3:$AP$62,MATCH($AS2,$AQ$3:$AQ$62,0)),"")</f>
        <v>14.4</v>
      </c>
    </row>
    <row r="3" spans="1:58">
      <c r="A3" s="89" t="s">
        <v>110</v>
      </c>
      <c r="B3" s="120" t="s">
        <v>120</v>
      </c>
      <c r="C3" s="1"/>
      <c r="D3" s="1">
        <v>6.5</v>
      </c>
      <c r="E3" s="1">
        <v>1162.5999999999999</v>
      </c>
      <c r="F3" s="1">
        <v>4277</v>
      </c>
      <c r="G3" s="1">
        <v>1587</v>
      </c>
      <c r="H3" s="121">
        <v>24</v>
      </c>
      <c r="I3" s="1">
        <v>149</v>
      </c>
      <c r="J3" s="121">
        <v>3864</v>
      </c>
      <c r="K3" s="119">
        <v>19.739999999999998</v>
      </c>
      <c r="L3" s="119">
        <v>26.34</v>
      </c>
      <c r="M3" s="119">
        <v>13.26</v>
      </c>
      <c r="N3" s="134">
        <v>44</v>
      </c>
      <c r="O3" s="135">
        <v>15.8</v>
      </c>
      <c r="P3" s="135">
        <v>474</v>
      </c>
      <c r="Q3" s="135">
        <v>13</v>
      </c>
      <c r="R3" s="120">
        <v>801.03</v>
      </c>
      <c r="S3" s="1">
        <v>18</v>
      </c>
      <c r="T3" s="1">
        <v>2</v>
      </c>
      <c r="W3" s="120">
        <f>RANK(D3,D$3:D$62,0)</f>
        <v>53</v>
      </c>
      <c r="X3" s="120">
        <f t="shared" ref="X3:AM3" si="0">RANK(E3,E$3:E$62,0)</f>
        <v>12</v>
      </c>
      <c r="Y3" s="120">
        <f t="shared" si="0"/>
        <v>7</v>
      </c>
      <c r="Z3" s="120">
        <f t="shared" si="0"/>
        <v>44</v>
      </c>
      <c r="AA3" s="120">
        <f t="shared" si="0"/>
        <v>16</v>
      </c>
      <c r="AB3" s="120">
        <f t="shared" si="0"/>
        <v>3</v>
      </c>
      <c r="AC3" s="120">
        <f t="shared" si="0"/>
        <v>2</v>
      </c>
      <c r="AD3" s="120">
        <f t="shared" si="0"/>
        <v>13</v>
      </c>
      <c r="AE3" s="120">
        <f t="shared" si="0"/>
        <v>53</v>
      </c>
      <c r="AF3" s="120">
        <f t="shared" si="0"/>
        <v>51</v>
      </c>
      <c r="AG3" s="120">
        <f t="shared" si="0"/>
        <v>43</v>
      </c>
      <c r="AH3" s="120">
        <f t="shared" si="0"/>
        <v>22</v>
      </c>
      <c r="AI3" s="120">
        <f t="shared" si="0"/>
        <v>49</v>
      </c>
      <c r="AJ3" s="120">
        <f t="shared" si="0"/>
        <v>38</v>
      </c>
      <c r="AK3" s="120">
        <f t="shared" si="0"/>
        <v>14</v>
      </c>
      <c r="AL3" s="120">
        <f t="shared" si="0"/>
        <v>44</v>
      </c>
      <c r="AM3" s="120">
        <f t="shared" si="0"/>
        <v>24</v>
      </c>
      <c r="AO3">
        <v>1</v>
      </c>
      <c r="AP3" s="120">
        <f>INDEX($C$3:$T$62,$AO3,'V5 data'!$AV$23)</f>
        <v>6.5</v>
      </c>
      <c r="AQ3" s="120">
        <f>INDEX($V$3:$AM$62,$AO3,'V5 data'!$AV$23)</f>
        <v>53</v>
      </c>
      <c r="AR3" s="120"/>
      <c r="AS3">
        <v>2</v>
      </c>
      <c r="AT3" s="120" t="str">
        <f>_xlfn.IFNA(INDEX($B$3:$B$62,MATCH($AS3,$AQ$3:$AQ$62,0)),"Kelios savivaldybės")</f>
        <v>Ignalina</v>
      </c>
      <c r="AU3" s="120">
        <f>_xlfn.IFNA(INDEX($AP$3:$AP$62,MATCH($AS3,$AQ$3:$AQ$62,0)),"")</f>
        <v>14.1</v>
      </c>
    </row>
    <row r="4" spans="1:58">
      <c r="A4" s="89" t="s">
        <v>110</v>
      </c>
      <c r="B4" s="120" t="s">
        <v>121</v>
      </c>
      <c r="C4" s="1">
        <v>62</v>
      </c>
      <c r="D4" s="1">
        <v>8.8000000000000007</v>
      </c>
      <c r="E4" s="1">
        <v>935.7</v>
      </c>
      <c r="F4" s="1">
        <v>56</v>
      </c>
      <c r="G4" s="1">
        <v>1978</v>
      </c>
      <c r="H4" s="121">
        <v>15.7</v>
      </c>
      <c r="I4" s="1">
        <v>27.7</v>
      </c>
      <c r="J4" s="121">
        <v>1239</v>
      </c>
      <c r="K4" s="119">
        <v>12.83</v>
      </c>
      <c r="L4" s="119">
        <v>38.39</v>
      </c>
      <c r="M4" s="119">
        <v>20.94</v>
      </c>
      <c r="N4" s="134">
        <v>42</v>
      </c>
      <c r="O4" s="135">
        <v>5.5</v>
      </c>
      <c r="P4" s="135">
        <v>491</v>
      </c>
      <c r="Q4" s="135">
        <v>58</v>
      </c>
      <c r="R4" s="120">
        <v>105.46</v>
      </c>
      <c r="S4" s="1">
        <v>24</v>
      </c>
      <c r="T4" s="1">
        <v>3</v>
      </c>
      <c r="V4" s="120">
        <f>RANK(C4,C$3:C$62,0)</f>
        <v>51</v>
      </c>
      <c r="W4" s="120">
        <f t="shared" ref="W4:W62" si="1">RANK(D4,D$3:D$62,0)</f>
        <v>32</v>
      </c>
      <c r="X4" s="120">
        <f t="shared" ref="X4:X62" si="2">RANK(E4,E$3:E$62,0)</f>
        <v>58</v>
      </c>
      <c r="Y4" s="120">
        <f t="shared" ref="Y4:Y62" si="3">RANK(F4,F$3:F$62,0)</f>
        <v>56</v>
      </c>
      <c r="Z4" s="120">
        <f t="shared" ref="Z4:Z62" si="4">RANK(G4,G$3:G$62,0)</f>
        <v>16</v>
      </c>
      <c r="AA4" s="120">
        <f t="shared" ref="AA4:AA62" si="5">RANK(H4,H$3:H$62,0)</f>
        <v>44</v>
      </c>
      <c r="AB4" s="120">
        <f t="shared" ref="AB4:AB62" si="6">RANK(I4,I$3:I$62,0)</f>
        <v>31</v>
      </c>
      <c r="AC4" s="120">
        <f t="shared" ref="AC4:AC62" si="7">RANK(J4,J$3:J$62,0)</f>
        <v>40</v>
      </c>
      <c r="AD4" s="120">
        <f t="shared" ref="AD4:AD62" si="8">RANK(K4,K$3:K$62,0)</f>
        <v>59</v>
      </c>
      <c r="AE4" s="120">
        <f t="shared" ref="AE4:AE62" si="9">RANK(L4,L$3:L$62,0)</f>
        <v>9</v>
      </c>
      <c r="AF4" s="120">
        <f t="shared" ref="AF4:AF62" si="10">RANK(M4,M$3:M$62,0)</f>
        <v>8</v>
      </c>
      <c r="AG4" s="120">
        <f t="shared" ref="AG4:AG62" si="11">RANK(N4,N$3:N$62,0)</f>
        <v>52</v>
      </c>
      <c r="AH4" s="120">
        <f t="shared" ref="AH4:AH62" si="12">RANK(O4,O$3:O$62,0)</f>
        <v>40</v>
      </c>
      <c r="AI4" s="120">
        <f t="shared" ref="AI4:AI62" si="13">RANK(P4,P$3:P$62,0)</f>
        <v>43</v>
      </c>
      <c r="AJ4" s="120">
        <f t="shared" ref="AJ4:AJ62" si="14">RANK(Q4,Q$3:Q$62,0)</f>
        <v>7</v>
      </c>
      <c r="AK4" s="120">
        <f t="shared" ref="AK4:AK62" si="15">RANK(R4,R$3:R$62,0)</f>
        <v>56</v>
      </c>
      <c r="AL4" s="120">
        <f t="shared" ref="AL4:AL62" si="16">RANK(S4,S$3:S$62,0)</f>
        <v>36</v>
      </c>
      <c r="AM4" s="120">
        <f t="shared" ref="AM4:AM62" si="17">RANK(T4,T$3:T$62,0)</f>
        <v>16</v>
      </c>
      <c r="AO4">
        <v>2</v>
      </c>
      <c r="AP4" s="120">
        <f>INDEX($C$3:$T$62,$AO4,'V5 data'!$AV$23)</f>
        <v>8.8000000000000007</v>
      </c>
      <c r="AQ4" s="120">
        <f>INDEX($V$3:$AM$62,$AO4,'V5 data'!$AV$23)</f>
        <v>32</v>
      </c>
      <c r="AS4">
        <v>3</v>
      </c>
      <c r="AT4" s="120" t="str">
        <f>_xlfn.IFNA(INDEX($B$3:$B$62,MATCH($AS4,$AQ$3:$AQ$62,0)),"Kelios savivaldybės")</f>
        <v>Kalvarija</v>
      </c>
      <c r="AU4" s="120">
        <f>_xlfn.IFNA(INDEX($AP$3:$AP$62,MATCH($AS4,$AQ$3:$AQ$62,0)),"")</f>
        <v>13.3</v>
      </c>
    </row>
    <row r="5" spans="1:58">
      <c r="A5" s="89" t="s">
        <v>110</v>
      </c>
      <c r="B5" s="120" t="s">
        <v>122</v>
      </c>
      <c r="C5" s="1">
        <v>76</v>
      </c>
      <c r="D5" s="1">
        <v>9.1</v>
      </c>
      <c r="E5" s="1">
        <v>1075.3</v>
      </c>
      <c r="F5" s="1">
        <v>146</v>
      </c>
      <c r="G5" s="1">
        <v>1563</v>
      </c>
      <c r="H5" s="121">
        <v>15.4</v>
      </c>
      <c r="I5" s="1">
        <v>21.5</v>
      </c>
      <c r="J5" s="121">
        <v>1638</v>
      </c>
      <c r="K5" s="119">
        <v>17.43</v>
      </c>
      <c r="L5" s="119">
        <v>38.15</v>
      </c>
      <c r="M5" s="119">
        <v>18.920000000000002</v>
      </c>
      <c r="N5" s="134">
        <v>47</v>
      </c>
      <c r="O5" s="135">
        <v>5.6</v>
      </c>
      <c r="P5" s="135">
        <v>539</v>
      </c>
      <c r="Q5" s="135">
        <v>39</v>
      </c>
      <c r="R5" s="120">
        <v>195.81</v>
      </c>
      <c r="S5" s="1">
        <v>8</v>
      </c>
      <c r="T5" s="1">
        <v>1</v>
      </c>
      <c r="V5" s="120">
        <f t="shared" ref="V5:V62" si="18">RANK(C5,C$3:C$62,0)</f>
        <v>10</v>
      </c>
      <c r="W5" s="120">
        <f t="shared" si="1"/>
        <v>28</v>
      </c>
      <c r="X5" s="120">
        <f t="shared" si="2"/>
        <v>27</v>
      </c>
      <c r="Y5" s="120">
        <f t="shared" si="3"/>
        <v>51</v>
      </c>
      <c r="Z5" s="120">
        <f t="shared" si="4"/>
        <v>46</v>
      </c>
      <c r="AA5" s="120">
        <f t="shared" si="5"/>
        <v>45</v>
      </c>
      <c r="AB5" s="120">
        <f t="shared" si="6"/>
        <v>40</v>
      </c>
      <c r="AC5" s="120">
        <f t="shared" si="7"/>
        <v>25</v>
      </c>
      <c r="AD5" s="120">
        <f t="shared" si="8"/>
        <v>34</v>
      </c>
      <c r="AE5" s="120">
        <f t="shared" si="9"/>
        <v>11</v>
      </c>
      <c r="AF5" s="120">
        <f t="shared" si="10"/>
        <v>14</v>
      </c>
      <c r="AG5" s="120">
        <f t="shared" si="11"/>
        <v>23</v>
      </c>
      <c r="AH5" s="120">
        <f t="shared" si="12"/>
        <v>39</v>
      </c>
      <c r="AI5" s="120">
        <f t="shared" si="13"/>
        <v>16</v>
      </c>
      <c r="AJ5" s="120">
        <f t="shared" si="14"/>
        <v>13</v>
      </c>
      <c r="AK5" s="120">
        <f t="shared" si="15"/>
        <v>45</v>
      </c>
      <c r="AL5" s="120">
        <f t="shared" si="16"/>
        <v>55</v>
      </c>
      <c r="AM5" s="120">
        <f t="shared" si="17"/>
        <v>31</v>
      </c>
      <c r="AO5">
        <v>3</v>
      </c>
      <c r="AP5" s="120">
        <f>INDEX($C$3:$T$62,$AO5,'V5 data'!$AV$23)</f>
        <v>9.1</v>
      </c>
      <c r="AQ5" s="120">
        <f>INDEX($V$3:$AM$62,$AO5,'V5 data'!$AV$23)</f>
        <v>28</v>
      </c>
      <c r="AS5">
        <v>4</v>
      </c>
      <c r="AT5" s="120" t="str">
        <f>_xlfn.IFNA(INDEX($B$3:$B$62,MATCH($AS5,$AQ$3:$AQ$62,0)),"Kelios savivaldybės")</f>
        <v>Lazdijai</v>
      </c>
      <c r="AU5" s="120">
        <f>_xlfn.IFNA(INDEX($AP$3:$AP$62,MATCH($AS5,$AQ$3:$AQ$62,0)),"")</f>
        <v>13.1</v>
      </c>
    </row>
    <row r="6" spans="1:58">
      <c r="A6" s="89" t="s">
        <v>110</v>
      </c>
      <c r="B6" s="120" t="s">
        <v>123</v>
      </c>
      <c r="C6" s="1">
        <v>59</v>
      </c>
      <c r="D6" s="1">
        <v>8.6999999999999993</v>
      </c>
      <c r="E6" s="1">
        <v>1028.7</v>
      </c>
      <c r="F6" s="1">
        <v>3400</v>
      </c>
      <c r="G6" s="1">
        <v>1466</v>
      </c>
      <c r="H6" s="121">
        <v>18.8</v>
      </c>
      <c r="I6" s="1">
        <v>29.5</v>
      </c>
      <c r="J6" s="121">
        <v>1912</v>
      </c>
      <c r="K6" s="119">
        <v>18.07</v>
      </c>
      <c r="L6" s="119">
        <v>34.11</v>
      </c>
      <c r="M6" s="119">
        <v>16.079999999999998</v>
      </c>
      <c r="N6" s="134">
        <v>48</v>
      </c>
      <c r="O6" s="135">
        <v>1.4</v>
      </c>
      <c r="P6" s="135">
        <v>498</v>
      </c>
      <c r="Q6" s="135">
        <v>16</v>
      </c>
      <c r="R6" s="120">
        <v>229.26</v>
      </c>
      <c r="S6" s="1">
        <v>15</v>
      </c>
      <c r="T6" s="1">
        <v>7</v>
      </c>
      <c r="V6" s="120">
        <f t="shared" si="18"/>
        <v>56</v>
      </c>
      <c r="W6" s="120">
        <f t="shared" si="1"/>
        <v>34</v>
      </c>
      <c r="X6" s="120">
        <f t="shared" si="2"/>
        <v>35</v>
      </c>
      <c r="Y6" s="120">
        <f t="shared" si="3"/>
        <v>11</v>
      </c>
      <c r="Z6" s="120">
        <f>RANK(G6,G$3:G$62,0)</f>
        <v>51</v>
      </c>
      <c r="AA6" s="120">
        <f t="shared" si="5"/>
        <v>36</v>
      </c>
      <c r="AB6" s="120">
        <f t="shared" si="6"/>
        <v>26</v>
      </c>
      <c r="AC6" s="120">
        <f t="shared" si="7"/>
        <v>17</v>
      </c>
      <c r="AD6" s="120">
        <f t="shared" si="8"/>
        <v>28</v>
      </c>
      <c r="AE6" s="120">
        <f t="shared" si="9"/>
        <v>20</v>
      </c>
      <c r="AF6" s="120">
        <f t="shared" si="10"/>
        <v>32</v>
      </c>
      <c r="AG6" s="120">
        <f t="shared" si="11"/>
        <v>18</v>
      </c>
      <c r="AH6" s="120">
        <f t="shared" si="12"/>
        <v>52</v>
      </c>
      <c r="AI6" s="120">
        <f t="shared" si="13"/>
        <v>37</v>
      </c>
      <c r="AJ6" s="120">
        <f t="shared" si="14"/>
        <v>31</v>
      </c>
      <c r="AK6" s="120">
        <f t="shared" si="15"/>
        <v>41</v>
      </c>
      <c r="AL6" s="120">
        <f t="shared" si="16"/>
        <v>47</v>
      </c>
      <c r="AM6" s="120">
        <f t="shared" si="17"/>
        <v>4</v>
      </c>
      <c r="AO6">
        <v>4</v>
      </c>
      <c r="AP6" s="120">
        <f>INDEX($C$3:$T$62,$AO6,'V5 data'!$AV$23)</f>
        <v>8.6999999999999993</v>
      </c>
      <c r="AQ6" s="120">
        <f>INDEX($V$3:$AM$62,$AO6,'V5 data'!$AV$23)</f>
        <v>34</v>
      </c>
      <c r="AS6">
        <v>5</v>
      </c>
      <c r="AT6" s="120" t="str">
        <f>_xlfn.IFNA(INDEX($B$3:$B$62,MATCH($AS6,$AQ$3:$AQ$62,0)),"Kelios savivaldybės")</f>
        <v>Kelmė</v>
      </c>
      <c r="AU6" s="120">
        <f>_xlfn.IFNA(INDEX($AP$3:$AP$62,MATCH($AS6,$AQ$3:$AQ$62,0)),"")</f>
        <v>12.8</v>
      </c>
      <c r="BF6" s="120"/>
    </row>
    <row r="7" spans="1:58">
      <c r="A7" s="89" t="s">
        <v>110</v>
      </c>
      <c r="B7" s="120" t="s">
        <v>124</v>
      </c>
      <c r="C7" s="1">
        <v>80.900000000000006</v>
      </c>
      <c r="D7" s="1">
        <v>6.5</v>
      </c>
      <c r="E7" s="1">
        <v>1264.0999999999999</v>
      </c>
      <c r="F7" s="1">
        <v>1672</v>
      </c>
      <c r="G7" s="1">
        <v>1732</v>
      </c>
      <c r="H7" s="121">
        <v>18.2</v>
      </c>
      <c r="I7" s="1">
        <v>24</v>
      </c>
      <c r="J7" s="121">
        <v>2508</v>
      </c>
      <c r="K7" s="119">
        <v>17.059999999999999</v>
      </c>
      <c r="L7" s="119">
        <v>27.09</v>
      </c>
      <c r="M7" s="119">
        <v>13.88</v>
      </c>
      <c r="N7" s="134">
        <v>42</v>
      </c>
      <c r="O7" s="135">
        <v>8.6999999999999993</v>
      </c>
      <c r="P7" s="135">
        <v>495</v>
      </c>
      <c r="Q7" s="135">
        <v>13</v>
      </c>
      <c r="R7" s="120">
        <v>131.36000000000001</v>
      </c>
      <c r="S7" s="1">
        <v>39</v>
      </c>
      <c r="T7" s="1">
        <v>7</v>
      </c>
      <c r="V7" s="120">
        <f t="shared" si="18"/>
        <v>4</v>
      </c>
      <c r="W7" s="120">
        <f t="shared" si="1"/>
        <v>53</v>
      </c>
      <c r="X7" s="120">
        <f t="shared" si="2"/>
        <v>4</v>
      </c>
      <c r="Y7" s="120">
        <f t="shared" si="3"/>
        <v>21</v>
      </c>
      <c r="Z7" s="120">
        <f t="shared" si="4"/>
        <v>33</v>
      </c>
      <c r="AA7" s="120">
        <f t="shared" si="5"/>
        <v>37</v>
      </c>
      <c r="AB7" s="120">
        <f t="shared" si="6"/>
        <v>34</v>
      </c>
      <c r="AC7" s="120">
        <f t="shared" si="7"/>
        <v>11</v>
      </c>
      <c r="AD7" s="120">
        <f t="shared" si="8"/>
        <v>42</v>
      </c>
      <c r="AE7" s="120">
        <f t="shared" si="9"/>
        <v>50</v>
      </c>
      <c r="AF7" s="120">
        <f t="shared" si="10"/>
        <v>45</v>
      </c>
      <c r="AG7" s="120">
        <f t="shared" si="11"/>
        <v>52</v>
      </c>
      <c r="AH7" s="120">
        <f t="shared" si="12"/>
        <v>33</v>
      </c>
      <c r="AI7" s="120">
        <f t="shared" si="13"/>
        <v>38</v>
      </c>
      <c r="AJ7" s="120">
        <f t="shared" si="14"/>
        <v>38</v>
      </c>
      <c r="AK7" s="120">
        <f t="shared" si="15"/>
        <v>52</v>
      </c>
      <c r="AL7" s="120">
        <f t="shared" si="16"/>
        <v>24</v>
      </c>
      <c r="AM7" s="120">
        <f t="shared" si="17"/>
        <v>4</v>
      </c>
      <c r="AO7" s="120">
        <v>5</v>
      </c>
      <c r="AP7" s="120">
        <f>INDEX($C$3:$T$62,$AO7,'V5 data'!$AV$23)</f>
        <v>6.5</v>
      </c>
      <c r="AQ7" s="120">
        <f>INDEX($V$3:$AM$62,$AO7,'V5 data'!$AV$23)</f>
        <v>53</v>
      </c>
      <c r="BF7" s="120"/>
    </row>
    <row r="8" spans="1:58">
      <c r="A8" s="89" t="s">
        <v>110</v>
      </c>
      <c r="B8" s="120" t="s">
        <v>125</v>
      </c>
      <c r="C8" s="1">
        <v>64.7</v>
      </c>
      <c r="D8" s="1">
        <v>10.5</v>
      </c>
      <c r="E8" s="1">
        <v>1109.7</v>
      </c>
      <c r="F8" s="1">
        <v>1726</v>
      </c>
      <c r="G8" s="1">
        <v>1815</v>
      </c>
      <c r="H8" s="121">
        <v>23.3</v>
      </c>
      <c r="I8" s="1">
        <v>29.5</v>
      </c>
      <c r="J8" s="121">
        <v>1358</v>
      </c>
      <c r="K8" s="119">
        <v>17.239999999999998</v>
      </c>
      <c r="L8" s="119">
        <v>34.99</v>
      </c>
      <c r="M8" s="119">
        <v>16.7</v>
      </c>
      <c r="N8" s="134">
        <v>49</v>
      </c>
      <c r="O8" s="135">
        <v>5.4</v>
      </c>
      <c r="P8" s="135">
        <v>493</v>
      </c>
      <c r="Q8" s="135">
        <v>37</v>
      </c>
      <c r="R8" s="120">
        <v>527.21</v>
      </c>
      <c r="S8" s="1">
        <v>24</v>
      </c>
      <c r="T8" s="1">
        <v>2</v>
      </c>
      <c r="V8" s="120">
        <f t="shared" si="18"/>
        <v>43</v>
      </c>
      <c r="W8" s="120">
        <f t="shared" si="1"/>
        <v>18</v>
      </c>
      <c r="X8" s="120">
        <f t="shared" si="2"/>
        <v>19</v>
      </c>
      <c r="Y8" s="120">
        <f t="shared" si="3"/>
        <v>20</v>
      </c>
      <c r="Z8" s="120">
        <f t="shared" si="4"/>
        <v>27</v>
      </c>
      <c r="AA8" s="120">
        <f t="shared" si="5"/>
        <v>17</v>
      </c>
      <c r="AB8" s="120">
        <f t="shared" si="6"/>
        <v>26</v>
      </c>
      <c r="AC8" s="120">
        <f t="shared" si="7"/>
        <v>33</v>
      </c>
      <c r="AD8" s="120">
        <f t="shared" si="8"/>
        <v>38</v>
      </c>
      <c r="AE8" s="120">
        <f t="shared" si="9"/>
        <v>15</v>
      </c>
      <c r="AF8" s="120">
        <f t="shared" si="10"/>
        <v>28</v>
      </c>
      <c r="AG8" s="120">
        <f t="shared" si="11"/>
        <v>7</v>
      </c>
      <c r="AH8" s="120">
        <f t="shared" si="12"/>
        <v>41</v>
      </c>
      <c r="AI8" s="120">
        <f t="shared" si="13"/>
        <v>42</v>
      </c>
      <c r="AJ8" s="120">
        <f t="shared" si="14"/>
        <v>14</v>
      </c>
      <c r="AK8" s="120">
        <f t="shared" si="15"/>
        <v>22</v>
      </c>
      <c r="AL8" s="120">
        <f t="shared" si="16"/>
        <v>36</v>
      </c>
      <c r="AM8" s="120">
        <f t="shared" si="17"/>
        <v>24</v>
      </c>
      <c r="AO8" s="120">
        <v>6</v>
      </c>
      <c r="AP8" s="120">
        <f>INDEX($C$3:$T$62,$AO8,'V5 data'!$AV$23)</f>
        <v>10.5</v>
      </c>
      <c r="AQ8" s="120">
        <f>INDEX($V$3:$AM$62,$AO8,'V5 data'!$AV$23)</f>
        <v>18</v>
      </c>
      <c r="AS8" t="s">
        <v>242</v>
      </c>
      <c r="BF8" s="120"/>
    </row>
    <row r="9" spans="1:58">
      <c r="A9" s="89" t="s">
        <v>110</v>
      </c>
      <c r="B9" s="120" t="s">
        <v>113</v>
      </c>
      <c r="C9" s="1">
        <v>82.5</v>
      </c>
      <c r="D9" s="1">
        <v>7.2</v>
      </c>
      <c r="E9" s="1">
        <v>1501.5</v>
      </c>
      <c r="F9" s="1">
        <v>20586</v>
      </c>
      <c r="G9" s="1">
        <v>2676</v>
      </c>
      <c r="H9" s="121">
        <v>59.9</v>
      </c>
      <c r="I9" s="1">
        <v>83.1</v>
      </c>
      <c r="J9" s="121">
        <v>5289</v>
      </c>
      <c r="K9" s="119">
        <v>23.62</v>
      </c>
      <c r="L9" s="119">
        <v>17.510000000000002</v>
      </c>
      <c r="M9" s="119">
        <v>10.17</v>
      </c>
      <c r="N9" s="134">
        <v>38</v>
      </c>
      <c r="O9" s="135">
        <v>152.1</v>
      </c>
      <c r="P9" s="135">
        <v>373</v>
      </c>
      <c r="Q9" s="135">
        <v>260</v>
      </c>
      <c r="R9" s="120">
        <v>3433.86</v>
      </c>
      <c r="S9" s="1">
        <v>666</v>
      </c>
      <c r="T9" s="1">
        <v>16</v>
      </c>
      <c r="V9" s="120">
        <f t="shared" si="18"/>
        <v>3</v>
      </c>
      <c r="W9" s="120">
        <f t="shared" si="1"/>
        <v>48</v>
      </c>
      <c r="X9" s="120">
        <f t="shared" si="2"/>
        <v>1</v>
      </c>
      <c r="Y9" s="120">
        <f t="shared" si="3"/>
        <v>1</v>
      </c>
      <c r="Z9" s="120">
        <f t="shared" si="4"/>
        <v>2</v>
      </c>
      <c r="AA9" s="120">
        <f t="shared" si="5"/>
        <v>3</v>
      </c>
      <c r="AB9" s="120">
        <f t="shared" si="6"/>
        <v>8</v>
      </c>
      <c r="AC9" s="120">
        <f t="shared" si="7"/>
        <v>1</v>
      </c>
      <c r="AD9" s="120">
        <f t="shared" si="8"/>
        <v>3</v>
      </c>
      <c r="AE9" s="120">
        <f t="shared" si="9"/>
        <v>60</v>
      </c>
      <c r="AF9" s="120">
        <f t="shared" si="10"/>
        <v>60</v>
      </c>
      <c r="AG9" s="120">
        <f t="shared" si="11"/>
        <v>60</v>
      </c>
      <c r="AH9" s="120">
        <f t="shared" si="12"/>
        <v>1</v>
      </c>
      <c r="AI9" s="120">
        <f t="shared" si="13"/>
        <v>60</v>
      </c>
      <c r="AJ9" s="120">
        <f t="shared" si="14"/>
        <v>1</v>
      </c>
      <c r="AK9" s="120">
        <f t="shared" si="15"/>
        <v>5</v>
      </c>
      <c r="AL9" s="120">
        <f t="shared" si="16"/>
        <v>1</v>
      </c>
      <c r="AM9" s="120">
        <f t="shared" si="17"/>
        <v>2</v>
      </c>
      <c r="AO9" s="120">
        <v>7</v>
      </c>
      <c r="AP9" s="120">
        <f>INDEX($C$3:$T$62,$AO9,'V5 data'!$AV$23)</f>
        <v>7.2</v>
      </c>
      <c r="AQ9" s="120">
        <f>INDEX($V$3:$AM$62,$AO9,'V5 data'!$AV$23)</f>
        <v>48</v>
      </c>
      <c r="AS9" s="120">
        <f>LARGE($AQ$3:$AQ$62,5)</f>
        <v>56</v>
      </c>
      <c r="AT9" s="120" t="str">
        <f>_xlfn.IFNA(INDEX($B$3:$B$62,MATCH($AS9,$AQ$3:$AQ$62,0)),"Kelios savivaldybės")</f>
        <v>Šiauliai</v>
      </c>
      <c r="AU9" s="120">
        <f>_xlfn.IFNA(INDEX($AP$3:$AP$62,MATCH($AS9,$AQ$3:$AQ$62,0)),"")</f>
        <v>6</v>
      </c>
      <c r="BF9" s="120"/>
    </row>
    <row r="10" spans="1:58">
      <c r="A10" s="89" t="s">
        <v>110</v>
      </c>
      <c r="B10" s="120" t="s">
        <v>126</v>
      </c>
      <c r="C10" s="1">
        <v>76.7</v>
      </c>
      <c r="D10" s="1">
        <v>8.6</v>
      </c>
      <c r="E10" s="1">
        <v>1177.2</v>
      </c>
      <c r="F10" s="1">
        <v>3004</v>
      </c>
      <c r="G10" s="1">
        <v>1946</v>
      </c>
      <c r="H10" s="121">
        <v>12.4</v>
      </c>
      <c r="I10" s="1"/>
      <c r="J10" s="121">
        <v>2699</v>
      </c>
      <c r="K10" s="119">
        <v>14.43</v>
      </c>
      <c r="L10" s="119">
        <v>32.19</v>
      </c>
      <c r="M10" s="119">
        <v>15.99</v>
      </c>
      <c r="N10" s="134">
        <v>41</v>
      </c>
      <c r="O10" s="135">
        <v>10.1</v>
      </c>
      <c r="P10" s="135">
        <v>471</v>
      </c>
      <c r="Q10" s="135">
        <v>18</v>
      </c>
      <c r="R10" s="120">
        <v>908.65</v>
      </c>
      <c r="S10" s="1">
        <v>125</v>
      </c>
      <c r="T10" s="1">
        <v>20</v>
      </c>
      <c r="V10" s="120">
        <f t="shared" si="18"/>
        <v>9</v>
      </c>
      <c r="W10" s="120">
        <f t="shared" si="1"/>
        <v>35</v>
      </c>
      <c r="X10" s="120">
        <f t="shared" si="2"/>
        <v>11</v>
      </c>
      <c r="Y10" s="120">
        <f t="shared" si="3"/>
        <v>15</v>
      </c>
      <c r="Z10" s="120">
        <f t="shared" si="4"/>
        <v>18</v>
      </c>
      <c r="AA10" s="120">
        <f t="shared" si="5"/>
        <v>49</v>
      </c>
      <c r="AB10" s="120"/>
      <c r="AC10" s="120">
        <f t="shared" si="7"/>
        <v>9</v>
      </c>
      <c r="AD10" s="120">
        <f t="shared" si="8"/>
        <v>54</v>
      </c>
      <c r="AE10" s="120">
        <f t="shared" si="9"/>
        <v>35</v>
      </c>
      <c r="AF10" s="120">
        <f t="shared" si="10"/>
        <v>33</v>
      </c>
      <c r="AG10" s="120">
        <f t="shared" si="11"/>
        <v>56</v>
      </c>
      <c r="AH10" s="120">
        <f t="shared" si="12"/>
        <v>30</v>
      </c>
      <c r="AI10" s="120">
        <f t="shared" si="13"/>
        <v>50</v>
      </c>
      <c r="AJ10" s="120">
        <f t="shared" si="14"/>
        <v>25</v>
      </c>
      <c r="AK10" s="120">
        <f t="shared" si="15"/>
        <v>11</v>
      </c>
      <c r="AL10" s="120">
        <f t="shared" si="16"/>
        <v>6</v>
      </c>
      <c r="AM10" s="120">
        <f t="shared" si="17"/>
        <v>1</v>
      </c>
      <c r="AO10" s="120">
        <v>8</v>
      </c>
      <c r="AP10" s="120">
        <f>INDEX($C$3:$T$62,$AO10,'V5 data'!$AV$23)</f>
        <v>8.6</v>
      </c>
      <c r="AQ10" s="120">
        <f>INDEX($V$3:$AM$62,$AO10,'V5 data'!$AV$23)</f>
        <v>35</v>
      </c>
      <c r="AS10" s="120">
        <f>LARGE($AQ$3:$AQ$62,4)</f>
        <v>57</v>
      </c>
      <c r="AT10" s="120" t="str">
        <f t="shared" ref="AT10:AT13" si="19">_xlfn.IFNA(INDEX($B$3:$B$62,MATCH($AS10,$AQ$3:$AQ$62,0)),"Kelios savivaldybės")</f>
        <v>Skuodas</v>
      </c>
      <c r="AU10" s="120">
        <f t="shared" ref="AU10:AU13" si="20">_xlfn.IFNA(INDEX($AP$3:$AP$62,MATCH($AS10,$AQ$3:$AQ$62,0)),"")</f>
        <v>5.7</v>
      </c>
      <c r="BF10" s="120"/>
    </row>
    <row r="11" spans="1:58">
      <c r="A11" s="89" t="s">
        <v>110</v>
      </c>
      <c r="B11" s="120" t="s">
        <v>117</v>
      </c>
      <c r="C11" s="1">
        <v>68.900000000000006</v>
      </c>
      <c r="D11" s="1">
        <v>9.5</v>
      </c>
      <c r="E11" s="1">
        <v>1131.2</v>
      </c>
      <c r="F11" s="1">
        <v>1644</v>
      </c>
      <c r="G11" s="1">
        <v>1904</v>
      </c>
      <c r="H11" s="121">
        <v>39.799999999999997</v>
      </c>
      <c r="I11" s="1">
        <v>64.900000000000006</v>
      </c>
      <c r="J11" s="121">
        <v>1508</v>
      </c>
      <c r="K11" s="119">
        <v>23.15</v>
      </c>
      <c r="L11" s="119">
        <v>26.3</v>
      </c>
      <c r="M11" s="119">
        <v>14.14</v>
      </c>
      <c r="N11" s="134">
        <v>47</v>
      </c>
      <c r="O11" s="135">
        <v>33.9</v>
      </c>
      <c r="P11" s="135">
        <v>494</v>
      </c>
      <c r="Q11" s="135">
        <v>52</v>
      </c>
      <c r="R11" s="120">
        <v>453.17</v>
      </c>
      <c r="S11" s="1">
        <v>55</v>
      </c>
      <c r="T11" s="1">
        <v>3</v>
      </c>
      <c r="V11" s="120">
        <f t="shared" si="18"/>
        <v>25</v>
      </c>
      <c r="W11" s="120">
        <f t="shared" si="1"/>
        <v>23</v>
      </c>
      <c r="X11" s="120">
        <f t="shared" si="2"/>
        <v>15</v>
      </c>
      <c r="Y11" s="120">
        <f t="shared" si="3"/>
        <v>22</v>
      </c>
      <c r="Z11" s="120">
        <f t="shared" si="4"/>
        <v>21</v>
      </c>
      <c r="AA11" s="120">
        <f t="shared" si="5"/>
        <v>6</v>
      </c>
      <c r="AB11" s="120">
        <f t="shared" si="6"/>
        <v>11</v>
      </c>
      <c r="AC11" s="120">
        <f t="shared" si="7"/>
        <v>30</v>
      </c>
      <c r="AD11" s="120">
        <f t="shared" si="8"/>
        <v>4</v>
      </c>
      <c r="AE11" s="120">
        <f t="shared" si="9"/>
        <v>54</v>
      </c>
      <c r="AF11" s="120">
        <f t="shared" si="10"/>
        <v>43</v>
      </c>
      <c r="AG11" s="120">
        <f t="shared" si="11"/>
        <v>23</v>
      </c>
      <c r="AH11" s="120">
        <f t="shared" si="12"/>
        <v>11</v>
      </c>
      <c r="AI11" s="120">
        <f t="shared" si="13"/>
        <v>41</v>
      </c>
      <c r="AJ11" s="120">
        <f t="shared" si="14"/>
        <v>8</v>
      </c>
      <c r="AK11" s="120">
        <f t="shared" si="15"/>
        <v>24</v>
      </c>
      <c r="AL11" s="120">
        <f t="shared" si="16"/>
        <v>12</v>
      </c>
      <c r="AM11" s="120">
        <f t="shared" si="17"/>
        <v>16</v>
      </c>
      <c r="AO11" s="120">
        <v>9</v>
      </c>
      <c r="AP11" s="120">
        <f>INDEX($C$3:$T$62,$AO11,'V5 data'!$AV$23)</f>
        <v>9.5</v>
      </c>
      <c r="AQ11" s="120">
        <f>INDEX($V$3:$AM$62,$AO11,'V5 data'!$AV$23)</f>
        <v>23</v>
      </c>
      <c r="AS11" s="120">
        <f>LARGE($AQ$3:$AQ$62,3)</f>
        <v>58</v>
      </c>
      <c r="AT11" s="120" t="str">
        <f t="shared" si="19"/>
        <v>Kretinga</v>
      </c>
      <c r="AU11" s="120">
        <f t="shared" si="20"/>
        <v>5.0999999999999996</v>
      </c>
    </row>
    <row r="12" spans="1:58">
      <c r="A12" s="89" t="s">
        <v>110</v>
      </c>
      <c r="B12" s="120" t="s">
        <v>127</v>
      </c>
      <c r="C12" s="1">
        <v>68.900000000000006</v>
      </c>
      <c r="D12" s="1">
        <v>9.6</v>
      </c>
      <c r="E12" s="1">
        <v>1103.8</v>
      </c>
      <c r="F12" s="1">
        <v>1226</v>
      </c>
      <c r="G12" s="1">
        <v>1572</v>
      </c>
      <c r="H12" s="121">
        <v>7.3</v>
      </c>
      <c r="I12" s="1"/>
      <c r="J12" s="121">
        <v>986</v>
      </c>
      <c r="K12" s="119">
        <v>14.11</v>
      </c>
      <c r="L12" s="119">
        <v>43.48</v>
      </c>
      <c r="M12" s="119">
        <v>20.67</v>
      </c>
      <c r="N12" s="134">
        <v>48</v>
      </c>
      <c r="O12" s="135">
        <v>2.8</v>
      </c>
      <c r="P12" s="135">
        <v>565</v>
      </c>
      <c r="Q12" s="135">
        <v>1</v>
      </c>
      <c r="R12" s="120">
        <v>324.45</v>
      </c>
      <c r="S12" s="1">
        <v>54</v>
      </c>
      <c r="T12" s="1">
        <v>3</v>
      </c>
      <c r="V12" s="120">
        <f t="shared" si="18"/>
        <v>25</v>
      </c>
      <c r="W12" s="120">
        <f t="shared" si="1"/>
        <v>21</v>
      </c>
      <c r="X12" s="120">
        <f t="shared" si="2"/>
        <v>22</v>
      </c>
      <c r="Y12" s="120">
        <f t="shared" si="3"/>
        <v>26</v>
      </c>
      <c r="Z12" s="120">
        <f t="shared" si="4"/>
        <v>45</v>
      </c>
      <c r="AA12" s="120">
        <f t="shared" si="5"/>
        <v>58</v>
      </c>
      <c r="AB12" s="120"/>
      <c r="AC12" s="120">
        <f t="shared" si="7"/>
        <v>45</v>
      </c>
      <c r="AD12" s="120">
        <f t="shared" si="8"/>
        <v>56</v>
      </c>
      <c r="AE12" s="120">
        <f t="shared" si="9"/>
        <v>4</v>
      </c>
      <c r="AF12" s="120">
        <f t="shared" si="10"/>
        <v>9</v>
      </c>
      <c r="AG12" s="120">
        <f t="shared" si="11"/>
        <v>18</v>
      </c>
      <c r="AH12" s="120">
        <f t="shared" si="12"/>
        <v>51</v>
      </c>
      <c r="AI12" s="120">
        <f t="shared" si="13"/>
        <v>5</v>
      </c>
      <c r="AJ12" s="120">
        <f t="shared" si="14"/>
        <v>55</v>
      </c>
      <c r="AK12" s="120">
        <f t="shared" si="15"/>
        <v>30</v>
      </c>
      <c r="AL12" s="120">
        <f t="shared" si="16"/>
        <v>13</v>
      </c>
      <c r="AM12" s="120">
        <f t="shared" si="17"/>
        <v>16</v>
      </c>
      <c r="AO12" s="120">
        <v>10</v>
      </c>
      <c r="AP12" s="120">
        <f>INDEX($C$3:$T$62,$AO12,'V5 data'!$AV$23)</f>
        <v>9.6</v>
      </c>
      <c r="AQ12" s="120">
        <f>INDEX($V$3:$AM$62,$AO12,'V5 data'!$AV$23)</f>
        <v>21</v>
      </c>
      <c r="AS12" s="120">
        <f>LARGE($AQ$3:$AQ$62,2)</f>
        <v>59</v>
      </c>
      <c r="AT12" s="120" t="str">
        <f t="shared" si="19"/>
        <v>Klaipėdos rajonas</v>
      </c>
      <c r="AU12" s="120">
        <f t="shared" si="20"/>
        <v>4.7</v>
      </c>
    </row>
    <row r="13" spans="1:58">
      <c r="A13" s="89" t="s">
        <v>110</v>
      </c>
      <c r="B13" s="120" t="s">
        <v>128</v>
      </c>
      <c r="C13" s="1">
        <v>83.2</v>
      </c>
      <c r="D13" s="1">
        <v>8.9</v>
      </c>
      <c r="E13" s="1">
        <v>1044.3</v>
      </c>
      <c r="F13" s="1">
        <v>2425</v>
      </c>
      <c r="G13" s="1">
        <v>1312</v>
      </c>
      <c r="H13" s="121">
        <v>39.299999999999997</v>
      </c>
      <c r="I13" s="1">
        <v>50.1</v>
      </c>
      <c r="J13" s="121">
        <v>1648</v>
      </c>
      <c r="K13" s="119">
        <v>21.44</v>
      </c>
      <c r="L13" s="119">
        <v>33.51</v>
      </c>
      <c r="M13" s="119">
        <v>14.35</v>
      </c>
      <c r="N13" s="134">
        <v>49</v>
      </c>
      <c r="O13" s="135">
        <v>65.599999999999994</v>
      </c>
      <c r="P13" s="135">
        <v>518</v>
      </c>
      <c r="Q13" s="135">
        <v>11</v>
      </c>
      <c r="R13" s="120">
        <v>441.53</v>
      </c>
      <c r="S13" s="1">
        <v>7</v>
      </c>
      <c r="T13" s="1">
        <v>2</v>
      </c>
      <c r="V13" s="120">
        <f t="shared" si="18"/>
        <v>2</v>
      </c>
      <c r="W13" s="120">
        <f t="shared" si="1"/>
        <v>29</v>
      </c>
      <c r="X13" s="120">
        <f t="shared" si="2"/>
        <v>32</v>
      </c>
      <c r="Y13" s="120">
        <f t="shared" si="3"/>
        <v>17</v>
      </c>
      <c r="Z13" s="120">
        <f t="shared" si="4"/>
        <v>55</v>
      </c>
      <c r="AA13" s="120">
        <f t="shared" si="5"/>
        <v>7</v>
      </c>
      <c r="AB13" s="120">
        <f t="shared" si="6"/>
        <v>13</v>
      </c>
      <c r="AC13" s="120">
        <f t="shared" si="7"/>
        <v>24</v>
      </c>
      <c r="AD13" s="120">
        <f t="shared" si="8"/>
        <v>9</v>
      </c>
      <c r="AE13" s="120">
        <f t="shared" si="9"/>
        <v>25</v>
      </c>
      <c r="AF13" s="120">
        <f t="shared" si="10"/>
        <v>42</v>
      </c>
      <c r="AG13" s="120">
        <f t="shared" si="11"/>
        <v>7</v>
      </c>
      <c r="AH13" s="120">
        <f t="shared" si="12"/>
        <v>7</v>
      </c>
      <c r="AI13" s="120">
        <f t="shared" si="13"/>
        <v>30</v>
      </c>
      <c r="AJ13" s="120">
        <f t="shared" si="14"/>
        <v>42</v>
      </c>
      <c r="AK13" s="120">
        <f t="shared" si="15"/>
        <v>26</v>
      </c>
      <c r="AL13" s="120">
        <f t="shared" si="16"/>
        <v>57</v>
      </c>
      <c r="AM13" s="120">
        <f t="shared" si="17"/>
        <v>24</v>
      </c>
      <c r="AO13" s="120">
        <v>11</v>
      </c>
      <c r="AP13" s="120">
        <f>INDEX($C$3:$T$62,$AO13,'V5 data'!$AV$23)</f>
        <v>8.9</v>
      </c>
      <c r="AQ13" s="120">
        <f>INDEX($V$3:$AM$62,$AO13,'V5 data'!$AV$23)</f>
        <v>29</v>
      </c>
      <c r="AS13">
        <f>LARGE($AQ$3:$AQ$62,1)</f>
        <v>60</v>
      </c>
      <c r="AT13" s="120" t="str">
        <f t="shared" si="19"/>
        <v>Neringa</v>
      </c>
      <c r="AU13" s="120">
        <f t="shared" si="20"/>
        <v>4.0999999999999996</v>
      </c>
    </row>
    <row r="14" spans="1:58">
      <c r="A14" s="89" t="s">
        <v>110</v>
      </c>
      <c r="B14" s="120" t="s">
        <v>129</v>
      </c>
      <c r="C14" s="1">
        <v>65.2</v>
      </c>
      <c r="D14" s="1">
        <v>13.1</v>
      </c>
      <c r="E14" s="1">
        <v>963.5</v>
      </c>
      <c r="F14" s="1">
        <v>14</v>
      </c>
      <c r="G14" s="1">
        <v>1508</v>
      </c>
      <c r="H14" s="121">
        <v>19.899999999999999</v>
      </c>
      <c r="I14" s="1">
        <v>35.799999999999997</v>
      </c>
      <c r="J14" s="121">
        <v>618</v>
      </c>
      <c r="K14" s="119">
        <v>15.23</v>
      </c>
      <c r="L14" s="119">
        <v>48.06</v>
      </c>
      <c r="M14" s="119">
        <v>16.16</v>
      </c>
      <c r="N14" s="134">
        <v>49</v>
      </c>
      <c r="O14" s="135">
        <v>5</v>
      </c>
      <c r="P14" s="135">
        <v>587</v>
      </c>
      <c r="Q14" s="135">
        <v>10</v>
      </c>
      <c r="R14" s="120">
        <v>119.1</v>
      </c>
      <c r="S14" s="1">
        <v>16</v>
      </c>
      <c r="T14" s="1">
        <v>0</v>
      </c>
      <c r="V14" s="120">
        <f t="shared" si="18"/>
        <v>39</v>
      </c>
      <c r="W14" s="120">
        <f t="shared" si="1"/>
        <v>4</v>
      </c>
      <c r="X14" s="120">
        <f t="shared" si="2"/>
        <v>53</v>
      </c>
      <c r="Y14" s="120">
        <f t="shared" si="3"/>
        <v>60</v>
      </c>
      <c r="Z14" s="120">
        <f t="shared" si="4"/>
        <v>50</v>
      </c>
      <c r="AA14" s="120">
        <f t="shared" si="5"/>
        <v>31</v>
      </c>
      <c r="AB14" s="120">
        <f t="shared" si="6"/>
        <v>19</v>
      </c>
      <c r="AC14" s="120">
        <f t="shared" si="7"/>
        <v>57</v>
      </c>
      <c r="AD14" s="120">
        <f t="shared" si="8"/>
        <v>53</v>
      </c>
      <c r="AE14" s="120">
        <f t="shared" si="9"/>
        <v>2</v>
      </c>
      <c r="AF14" s="120">
        <f t="shared" si="10"/>
        <v>31</v>
      </c>
      <c r="AG14" s="120">
        <f t="shared" si="11"/>
        <v>7</v>
      </c>
      <c r="AH14" s="120">
        <f t="shared" si="12"/>
        <v>43</v>
      </c>
      <c r="AI14" s="120">
        <f t="shared" si="13"/>
        <v>3</v>
      </c>
      <c r="AJ14" s="120">
        <f t="shared" si="14"/>
        <v>44</v>
      </c>
      <c r="AK14" s="120">
        <f t="shared" si="15"/>
        <v>55</v>
      </c>
      <c r="AL14" s="120">
        <f t="shared" si="16"/>
        <v>46</v>
      </c>
      <c r="AM14" s="120">
        <f t="shared" si="17"/>
        <v>48</v>
      </c>
      <c r="AO14" s="120">
        <v>12</v>
      </c>
      <c r="AP14" s="120">
        <f>INDEX($C$3:$T$62,$AO14,'V5 data'!$AV$23)</f>
        <v>13.1</v>
      </c>
      <c r="AQ14" s="120">
        <f>INDEX($V$3:$AM$62,$AO14,'V5 data'!$AV$23)</f>
        <v>4</v>
      </c>
    </row>
    <row r="15" spans="1:58">
      <c r="A15" s="89" t="s">
        <v>110</v>
      </c>
      <c r="B15" s="120" t="s">
        <v>130</v>
      </c>
      <c r="C15" s="1">
        <v>67.5</v>
      </c>
      <c r="D15" s="1">
        <v>8.9</v>
      </c>
      <c r="E15" s="1">
        <v>958.4</v>
      </c>
      <c r="F15" s="1">
        <v>439</v>
      </c>
      <c r="G15" s="1">
        <v>1800</v>
      </c>
      <c r="H15" s="121">
        <v>19.8</v>
      </c>
      <c r="I15" s="1">
        <v>31.5</v>
      </c>
      <c r="J15" s="121">
        <v>867</v>
      </c>
      <c r="K15" s="119">
        <v>17.36</v>
      </c>
      <c r="L15" s="119">
        <v>31.76</v>
      </c>
      <c r="M15" s="119">
        <v>19.59</v>
      </c>
      <c r="N15" s="134">
        <v>49</v>
      </c>
      <c r="O15" s="135">
        <v>11.3</v>
      </c>
      <c r="P15" s="135">
        <v>535</v>
      </c>
      <c r="Q15" s="135">
        <v>8</v>
      </c>
      <c r="R15" s="120">
        <v>301.98</v>
      </c>
      <c r="S15" s="1">
        <v>29</v>
      </c>
      <c r="T15" s="1">
        <v>1</v>
      </c>
      <c r="V15" s="120">
        <f t="shared" si="18"/>
        <v>34</v>
      </c>
      <c r="W15" s="120">
        <f t="shared" si="1"/>
        <v>29</v>
      </c>
      <c r="X15" s="120">
        <f t="shared" si="2"/>
        <v>54</v>
      </c>
      <c r="Y15" s="120">
        <f t="shared" si="3"/>
        <v>35</v>
      </c>
      <c r="Z15" s="120">
        <f t="shared" si="4"/>
        <v>30</v>
      </c>
      <c r="AA15" s="120">
        <f t="shared" si="5"/>
        <v>32</v>
      </c>
      <c r="AB15" s="120">
        <f t="shared" si="6"/>
        <v>22</v>
      </c>
      <c r="AC15" s="120">
        <f t="shared" si="7"/>
        <v>53</v>
      </c>
      <c r="AD15" s="120">
        <f t="shared" si="8"/>
        <v>37</v>
      </c>
      <c r="AE15" s="120">
        <f t="shared" si="9"/>
        <v>37</v>
      </c>
      <c r="AF15" s="120">
        <f t="shared" si="10"/>
        <v>12</v>
      </c>
      <c r="AG15" s="120">
        <f t="shared" si="11"/>
        <v>7</v>
      </c>
      <c r="AH15" s="120">
        <f t="shared" si="12"/>
        <v>29</v>
      </c>
      <c r="AI15" s="120">
        <f t="shared" si="13"/>
        <v>18</v>
      </c>
      <c r="AJ15" s="120">
        <f t="shared" si="14"/>
        <v>48</v>
      </c>
      <c r="AK15" s="120">
        <f t="shared" si="15"/>
        <v>34</v>
      </c>
      <c r="AL15" s="120">
        <f t="shared" si="16"/>
        <v>29</v>
      </c>
      <c r="AM15" s="120">
        <f t="shared" si="17"/>
        <v>31</v>
      </c>
      <c r="AO15" s="120">
        <v>13</v>
      </c>
      <c r="AP15" s="120">
        <f>INDEX($C$3:$T$62,$AO15,'V5 data'!$AV$23)</f>
        <v>8.9</v>
      </c>
      <c r="AQ15" s="120">
        <f>INDEX($V$3:$AM$62,$AO15,'V5 data'!$AV$23)</f>
        <v>29</v>
      </c>
    </row>
    <row r="16" spans="1:58">
      <c r="A16" s="89" t="s">
        <v>110</v>
      </c>
      <c r="B16" s="120" t="s">
        <v>131</v>
      </c>
      <c r="C16" s="1">
        <v>68.900000000000006</v>
      </c>
      <c r="D16" s="1">
        <v>6.4</v>
      </c>
      <c r="E16" s="1">
        <v>1065</v>
      </c>
      <c r="F16" s="1">
        <v>165</v>
      </c>
      <c r="G16" s="1">
        <v>1701</v>
      </c>
      <c r="H16" s="121">
        <v>9.6</v>
      </c>
      <c r="I16" s="1"/>
      <c r="J16" s="121">
        <v>2197</v>
      </c>
      <c r="K16" s="119">
        <v>19.61</v>
      </c>
      <c r="L16" s="119">
        <v>25.87</v>
      </c>
      <c r="M16" s="119">
        <v>12.55</v>
      </c>
      <c r="N16" s="134">
        <v>50</v>
      </c>
      <c r="O16" s="135">
        <v>20.3</v>
      </c>
      <c r="P16" s="135">
        <v>549</v>
      </c>
      <c r="Q16" s="135"/>
      <c r="R16" s="120">
        <v>86.17</v>
      </c>
      <c r="S16" s="1">
        <v>8</v>
      </c>
      <c r="T16" s="1">
        <v>1</v>
      </c>
      <c r="V16" s="120">
        <f t="shared" si="18"/>
        <v>25</v>
      </c>
      <c r="W16" s="120">
        <f t="shared" si="1"/>
        <v>55</v>
      </c>
      <c r="X16" s="120">
        <f t="shared" si="2"/>
        <v>28</v>
      </c>
      <c r="Y16" s="120">
        <f t="shared" si="3"/>
        <v>48</v>
      </c>
      <c r="Z16" s="120">
        <f t="shared" si="4"/>
        <v>36</v>
      </c>
      <c r="AA16" s="120">
        <f t="shared" si="5"/>
        <v>51</v>
      </c>
      <c r="AB16" s="120"/>
      <c r="AC16" s="120">
        <f t="shared" si="7"/>
        <v>14</v>
      </c>
      <c r="AD16" s="120">
        <f t="shared" si="8"/>
        <v>14</v>
      </c>
      <c r="AE16" s="120">
        <f t="shared" si="9"/>
        <v>55</v>
      </c>
      <c r="AF16" s="120">
        <f t="shared" si="10"/>
        <v>54</v>
      </c>
      <c r="AG16" s="120">
        <f t="shared" si="11"/>
        <v>4</v>
      </c>
      <c r="AH16" s="120">
        <f t="shared" si="12"/>
        <v>18</v>
      </c>
      <c r="AI16" s="120">
        <f t="shared" si="13"/>
        <v>10</v>
      </c>
      <c r="AJ16" s="120"/>
      <c r="AK16" s="120">
        <f t="shared" si="15"/>
        <v>57</v>
      </c>
      <c r="AL16" s="120">
        <f t="shared" si="16"/>
        <v>55</v>
      </c>
      <c r="AM16" s="120">
        <f t="shared" si="17"/>
        <v>31</v>
      </c>
      <c r="AO16" s="120">
        <v>14</v>
      </c>
      <c r="AP16" s="120">
        <f>INDEX($C$3:$T$62,$AO16,'V5 data'!$AV$23)</f>
        <v>6.4</v>
      </c>
      <c r="AQ16" s="120">
        <f>INDEX($V$3:$AM$62,$AO16,'V5 data'!$AV$23)</f>
        <v>55</v>
      </c>
      <c r="AS16">
        <f>INDEX(V54:AM54,1,'V5 data'!AV23)</f>
        <v>48</v>
      </c>
      <c r="AT16" t="s">
        <v>9</v>
      </c>
      <c r="AU16">
        <f>INDEX(C54:T54,1,'V5 data'!AV23)</f>
        <v>7.2</v>
      </c>
    </row>
    <row r="17" spans="1:43">
      <c r="A17" s="89" t="s">
        <v>110</v>
      </c>
      <c r="B17" s="120" t="s">
        <v>132</v>
      </c>
      <c r="C17" s="1">
        <v>68.2</v>
      </c>
      <c r="D17" s="1">
        <v>11.4</v>
      </c>
      <c r="E17" s="1">
        <v>1251.8</v>
      </c>
      <c r="F17" s="1">
        <v>298</v>
      </c>
      <c r="G17" s="1">
        <v>2188</v>
      </c>
      <c r="H17" s="121">
        <v>22.8</v>
      </c>
      <c r="I17" s="1">
        <v>24.5</v>
      </c>
      <c r="J17" s="121">
        <v>1778</v>
      </c>
      <c r="K17" s="119">
        <v>19.41</v>
      </c>
      <c r="L17" s="119">
        <v>29.2</v>
      </c>
      <c r="M17" s="119">
        <v>15.78</v>
      </c>
      <c r="N17" s="134">
        <v>44</v>
      </c>
      <c r="O17" s="135">
        <v>88.3</v>
      </c>
      <c r="P17" s="135">
        <v>454</v>
      </c>
      <c r="Q17" s="135">
        <v>42</v>
      </c>
      <c r="R17" s="120">
        <v>3459.19</v>
      </c>
      <c r="S17" s="1">
        <v>23</v>
      </c>
      <c r="T17" s="1">
        <v>0</v>
      </c>
      <c r="V17" s="120">
        <f t="shared" si="18"/>
        <v>28</v>
      </c>
      <c r="W17" s="120">
        <f t="shared" si="1"/>
        <v>13</v>
      </c>
      <c r="X17" s="120">
        <f t="shared" si="2"/>
        <v>5</v>
      </c>
      <c r="Y17" s="120">
        <f t="shared" si="3"/>
        <v>41</v>
      </c>
      <c r="Z17" s="120">
        <f t="shared" si="4"/>
        <v>13</v>
      </c>
      <c r="AA17" s="120">
        <f t="shared" si="5"/>
        <v>22</v>
      </c>
      <c r="AB17" s="120">
        <f t="shared" si="6"/>
        <v>32</v>
      </c>
      <c r="AC17" s="120">
        <f t="shared" si="7"/>
        <v>21</v>
      </c>
      <c r="AD17" s="120">
        <f t="shared" si="8"/>
        <v>18</v>
      </c>
      <c r="AE17" s="120">
        <f t="shared" si="9"/>
        <v>45</v>
      </c>
      <c r="AF17" s="120">
        <f t="shared" si="10"/>
        <v>36</v>
      </c>
      <c r="AG17" s="120">
        <f t="shared" si="11"/>
        <v>43</v>
      </c>
      <c r="AH17" s="120">
        <f t="shared" si="12"/>
        <v>4</v>
      </c>
      <c r="AI17" s="120">
        <f t="shared" si="13"/>
        <v>55</v>
      </c>
      <c r="AJ17" s="120">
        <f t="shared" si="14"/>
        <v>12</v>
      </c>
      <c r="AK17" s="120">
        <f t="shared" si="15"/>
        <v>4</v>
      </c>
      <c r="AL17" s="120">
        <f t="shared" si="16"/>
        <v>39</v>
      </c>
      <c r="AM17" s="120">
        <f t="shared" si="17"/>
        <v>48</v>
      </c>
      <c r="AO17" s="120">
        <v>15</v>
      </c>
      <c r="AP17" s="120">
        <f>INDEX($C$3:$T$62,$AO17,'V5 data'!$AV$23)</f>
        <v>11.4</v>
      </c>
      <c r="AQ17" s="120">
        <f>INDEX($V$3:$AM$62,$AO17,'V5 data'!$AV$23)</f>
        <v>13</v>
      </c>
    </row>
    <row r="18" spans="1:43">
      <c r="A18" s="89" t="s">
        <v>110</v>
      </c>
      <c r="B18" s="120" t="s">
        <v>133</v>
      </c>
      <c r="C18" s="1">
        <v>74.900000000000006</v>
      </c>
      <c r="D18" s="1">
        <v>8.1</v>
      </c>
      <c r="E18" s="1">
        <v>1130.4000000000001</v>
      </c>
      <c r="F18" s="1">
        <v>151</v>
      </c>
      <c r="G18" s="1">
        <v>2665</v>
      </c>
      <c r="H18" s="121">
        <v>16.5</v>
      </c>
      <c r="I18" s="1">
        <v>18.7</v>
      </c>
      <c r="J18" s="121">
        <v>900</v>
      </c>
      <c r="K18" s="119">
        <v>19.510000000000002</v>
      </c>
      <c r="L18" s="119">
        <v>29.76</v>
      </c>
      <c r="M18" s="119">
        <v>15.81</v>
      </c>
      <c r="N18" s="134">
        <v>44</v>
      </c>
      <c r="O18" s="135"/>
      <c r="P18" s="135">
        <v>491</v>
      </c>
      <c r="Q18" s="135">
        <v>13</v>
      </c>
      <c r="R18" s="120">
        <v>532.70000000000005</v>
      </c>
      <c r="S18" s="1">
        <v>22</v>
      </c>
      <c r="T18" s="1">
        <v>1</v>
      </c>
      <c r="V18" s="120">
        <f t="shared" si="18"/>
        <v>12</v>
      </c>
      <c r="W18" s="120">
        <f t="shared" si="1"/>
        <v>38</v>
      </c>
      <c r="X18" s="120">
        <f t="shared" si="2"/>
        <v>16</v>
      </c>
      <c r="Y18" s="120">
        <f t="shared" si="3"/>
        <v>49</v>
      </c>
      <c r="Z18" s="120">
        <f t="shared" si="4"/>
        <v>3</v>
      </c>
      <c r="AA18" s="120">
        <f t="shared" si="5"/>
        <v>43</v>
      </c>
      <c r="AB18" s="120">
        <f t="shared" si="6"/>
        <v>44</v>
      </c>
      <c r="AC18" s="120">
        <f t="shared" si="7"/>
        <v>52</v>
      </c>
      <c r="AD18" s="120">
        <f t="shared" si="8"/>
        <v>16</v>
      </c>
      <c r="AE18" s="120">
        <f t="shared" si="9"/>
        <v>43</v>
      </c>
      <c r="AF18" s="120">
        <f t="shared" si="10"/>
        <v>34</v>
      </c>
      <c r="AG18" s="120">
        <f t="shared" si="11"/>
        <v>43</v>
      </c>
      <c r="AH18" s="120"/>
      <c r="AI18" s="120">
        <f t="shared" si="13"/>
        <v>43</v>
      </c>
      <c r="AJ18" s="120">
        <f t="shared" si="14"/>
        <v>38</v>
      </c>
      <c r="AK18" s="120">
        <f t="shared" si="15"/>
        <v>21</v>
      </c>
      <c r="AL18" s="120">
        <f t="shared" si="16"/>
        <v>40</v>
      </c>
      <c r="AM18" s="120">
        <f t="shared" si="17"/>
        <v>31</v>
      </c>
      <c r="AO18" s="120">
        <v>16</v>
      </c>
      <c r="AP18" s="120">
        <f>INDEX($C$3:$T$62,$AO18,'V5 data'!$AV$23)</f>
        <v>8.1</v>
      </c>
      <c r="AQ18" s="120">
        <f>INDEX($V$3:$AM$62,$AO18,'V5 data'!$AV$23)</f>
        <v>38</v>
      </c>
    </row>
    <row r="19" spans="1:43">
      <c r="A19" s="89" t="s">
        <v>110</v>
      </c>
      <c r="B19" s="120" t="s">
        <v>114</v>
      </c>
      <c r="C19" s="1">
        <v>77</v>
      </c>
      <c r="D19" s="1">
        <v>8.8000000000000007</v>
      </c>
      <c r="E19" s="1">
        <v>1328.3</v>
      </c>
      <c r="F19" s="1">
        <v>5297</v>
      </c>
      <c r="G19" s="1">
        <v>2453</v>
      </c>
      <c r="H19" s="121">
        <v>84.1</v>
      </c>
      <c r="I19" s="1">
        <v>128.6</v>
      </c>
      <c r="J19" s="121">
        <v>3306</v>
      </c>
      <c r="K19" s="119">
        <v>22.76</v>
      </c>
      <c r="L19" s="119">
        <v>25.12</v>
      </c>
      <c r="M19" s="119">
        <v>11.55</v>
      </c>
      <c r="N19" s="121">
        <v>42</v>
      </c>
      <c r="O19" s="135">
        <v>109.8</v>
      </c>
      <c r="P19" s="135">
        <v>432</v>
      </c>
      <c r="Q19" s="135">
        <v>201</v>
      </c>
      <c r="R19" s="120">
        <v>4645.1400000000003</v>
      </c>
      <c r="S19" s="1">
        <v>421</v>
      </c>
      <c r="T19" s="1">
        <v>13</v>
      </c>
      <c r="V19" s="120">
        <f t="shared" si="18"/>
        <v>8</v>
      </c>
      <c r="W19" s="120">
        <f t="shared" si="1"/>
        <v>32</v>
      </c>
      <c r="X19" s="120">
        <f t="shared" si="2"/>
        <v>2</v>
      </c>
      <c r="Y19" s="120">
        <f t="shared" si="3"/>
        <v>4</v>
      </c>
      <c r="Z19" s="120">
        <f t="shared" si="4"/>
        <v>6</v>
      </c>
      <c r="AA19" s="120">
        <f t="shared" si="5"/>
        <v>1</v>
      </c>
      <c r="AB19" s="120">
        <f t="shared" si="6"/>
        <v>5</v>
      </c>
      <c r="AC19" s="120">
        <f t="shared" si="7"/>
        <v>5</v>
      </c>
      <c r="AD19" s="120">
        <f t="shared" si="8"/>
        <v>5</v>
      </c>
      <c r="AE19" s="120">
        <f t="shared" si="9"/>
        <v>57</v>
      </c>
      <c r="AF19" s="120">
        <f t="shared" si="10"/>
        <v>58</v>
      </c>
      <c r="AG19" s="120">
        <f t="shared" si="11"/>
        <v>52</v>
      </c>
      <c r="AH19" s="120">
        <f t="shared" si="12"/>
        <v>2</v>
      </c>
      <c r="AI19" s="120">
        <f t="shared" si="13"/>
        <v>56</v>
      </c>
      <c r="AJ19" s="120">
        <f t="shared" si="14"/>
        <v>2</v>
      </c>
      <c r="AK19" s="120">
        <f t="shared" si="15"/>
        <v>2</v>
      </c>
      <c r="AL19" s="120">
        <f t="shared" si="16"/>
        <v>2</v>
      </c>
      <c r="AM19" s="120">
        <f t="shared" si="17"/>
        <v>3</v>
      </c>
      <c r="AO19" s="120">
        <v>17</v>
      </c>
      <c r="AP19" s="120">
        <f>INDEX($C$3:$T$62,$AO19,'V5 data'!$AV$23)</f>
        <v>8.8000000000000007</v>
      </c>
      <c r="AQ19" s="120">
        <f>INDEX($V$3:$AM$62,$AO19,'V5 data'!$AV$23)</f>
        <v>32</v>
      </c>
    </row>
    <row r="20" spans="1:43">
      <c r="A20" s="89" t="s">
        <v>110</v>
      </c>
      <c r="B20" s="120" t="s">
        <v>134</v>
      </c>
      <c r="C20" s="1">
        <v>70.8</v>
      </c>
      <c r="D20" s="1">
        <v>7.7</v>
      </c>
      <c r="E20" s="1">
        <v>1236.2</v>
      </c>
      <c r="F20" s="1">
        <v>2077</v>
      </c>
      <c r="G20" s="1">
        <v>1563</v>
      </c>
      <c r="H20" s="121">
        <v>8.3000000000000007</v>
      </c>
      <c r="I20" s="1">
        <v>8.6</v>
      </c>
      <c r="J20" s="121">
        <v>3226</v>
      </c>
      <c r="K20" s="119">
        <v>20.77</v>
      </c>
      <c r="L20" s="119">
        <v>26.53</v>
      </c>
      <c r="M20" s="119">
        <v>13.77</v>
      </c>
      <c r="N20" s="121">
        <v>40</v>
      </c>
      <c r="O20" s="135">
        <v>67</v>
      </c>
      <c r="P20" s="135">
        <v>521</v>
      </c>
      <c r="Q20" s="135">
        <v>5</v>
      </c>
      <c r="R20" s="120">
        <v>456.75</v>
      </c>
      <c r="S20" s="1">
        <v>106</v>
      </c>
      <c r="T20" s="1">
        <v>6</v>
      </c>
      <c r="V20" s="120">
        <f t="shared" si="18"/>
        <v>18</v>
      </c>
      <c r="W20" s="120">
        <f t="shared" si="1"/>
        <v>45</v>
      </c>
      <c r="X20" s="120">
        <f t="shared" si="2"/>
        <v>6</v>
      </c>
      <c r="Y20" s="120">
        <f t="shared" si="3"/>
        <v>18</v>
      </c>
      <c r="Z20" s="120">
        <f t="shared" si="4"/>
        <v>46</v>
      </c>
      <c r="AA20" s="120">
        <f t="shared" si="5"/>
        <v>55</v>
      </c>
      <c r="AB20" s="120">
        <f t="shared" si="6"/>
        <v>50</v>
      </c>
      <c r="AC20" s="120">
        <f t="shared" si="7"/>
        <v>6</v>
      </c>
      <c r="AD20" s="120">
        <f t="shared" si="8"/>
        <v>11</v>
      </c>
      <c r="AE20" s="120">
        <f t="shared" si="9"/>
        <v>52</v>
      </c>
      <c r="AF20" s="120">
        <f t="shared" si="10"/>
        <v>46</v>
      </c>
      <c r="AG20" s="120">
        <f t="shared" si="11"/>
        <v>59</v>
      </c>
      <c r="AH20" s="120">
        <f t="shared" si="12"/>
        <v>6</v>
      </c>
      <c r="AI20" s="120">
        <f t="shared" si="13"/>
        <v>28</v>
      </c>
      <c r="AJ20" s="120">
        <f t="shared" si="14"/>
        <v>51</v>
      </c>
      <c r="AK20" s="120">
        <f t="shared" si="15"/>
        <v>23</v>
      </c>
      <c r="AL20" s="120">
        <f t="shared" si="16"/>
        <v>7</v>
      </c>
      <c r="AM20" s="120">
        <f t="shared" si="17"/>
        <v>8</v>
      </c>
      <c r="AO20" s="120">
        <v>18</v>
      </c>
      <c r="AP20" s="120">
        <f>INDEX($C$3:$T$62,$AO20,'V5 data'!$AV$23)</f>
        <v>7.7</v>
      </c>
      <c r="AQ20" s="120">
        <f>INDEX($V$3:$AM$62,$AO20,'V5 data'!$AV$23)</f>
        <v>45</v>
      </c>
    </row>
    <row r="21" spans="1:43">
      <c r="A21" s="89" t="s">
        <v>110</v>
      </c>
      <c r="B21" s="120" t="s">
        <v>135</v>
      </c>
      <c r="C21" s="1">
        <v>66.400000000000006</v>
      </c>
      <c r="D21" s="1">
        <v>9.1999999999999993</v>
      </c>
      <c r="E21" s="1">
        <v>1235.7</v>
      </c>
      <c r="F21" s="1">
        <v>5159</v>
      </c>
      <c r="G21" s="1">
        <v>2428</v>
      </c>
      <c r="H21" s="121">
        <v>25.5</v>
      </c>
      <c r="I21" s="1">
        <v>30.7</v>
      </c>
      <c r="J21" s="121">
        <v>1824</v>
      </c>
      <c r="K21" s="119">
        <v>19.53</v>
      </c>
      <c r="L21" s="119">
        <v>29.82</v>
      </c>
      <c r="M21" s="119">
        <v>15.49</v>
      </c>
      <c r="N21" s="121">
        <v>47</v>
      </c>
      <c r="O21" s="135">
        <v>29.6</v>
      </c>
      <c r="P21" s="135">
        <v>483</v>
      </c>
      <c r="Q21" s="135">
        <v>48</v>
      </c>
      <c r="R21" s="120">
        <v>1724.08</v>
      </c>
      <c r="S21" s="1">
        <v>46</v>
      </c>
      <c r="T21" s="1">
        <v>5</v>
      </c>
      <c r="V21" s="120">
        <f t="shared" si="18"/>
        <v>37</v>
      </c>
      <c r="W21" s="120">
        <f t="shared" si="1"/>
        <v>27</v>
      </c>
      <c r="X21" s="120">
        <f t="shared" si="2"/>
        <v>7</v>
      </c>
      <c r="Y21" s="120">
        <f t="shared" si="3"/>
        <v>6</v>
      </c>
      <c r="Z21" s="120">
        <f t="shared" si="4"/>
        <v>7</v>
      </c>
      <c r="AA21" s="120">
        <f t="shared" si="5"/>
        <v>14</v>
      </c>
      <c r="AB21" s="120">
        <f t="shared" si="6"/>
        <v>24</v>
      </c>
      <c r="AC21" s="120">
        <f t="shared" si="7"/>
        <v>19</v>
      </c>
      <c r="AD21" s="120">
        <f t="shared" si="8"/>
        <v>15</v>
      </c>
      <c r="AE21" s="120">
        <f t="shared" si="9"/>
        <v>42</v>
      </c>
      <c r="AF21" s="120">
        <f t="shared" si="10"/>
        <v>37</v>
      </c>
      <c r="AG21" s="120">
        <f t="shared" si="11"/>
        <v>23</v>
      </c>
      <c r="AH21" s="120">
        <f t="shared" si="12"/>
        <v>13</v>
      </c>
      <c r="AI21" s="120">
        <f t="shared" si="13"/>
        <v>46</v>
      </c>
      <c r="AJ21" s="120">
        <f t="shared" si="14"/>
        <v>10</v>
      </c>
      <c r="AK21" s="120">
        <f t="shared" si="15"/>
        <v>7</v>
      </c>
      <c r="AL21" s="120">
        <f t="shared" si="16"/>
        <v>19</v>
      </c>
      <c r="AM21" s="120">
        <f t="shared" si="17"/>
        <v>12</v>
      </c>
      <c r="AO21" s="120">
        <v>19</v>
      </c>
      <c r="AP21" s="120">
        <f>INDEX($C$3:$T$62,$AO21,'V5 data'!$AV$23)</f>
        <v>9.1999999999999993</v>
      </c>
      <c r="AQ21" s="120">
        <f>INDEX($V$3:$AM$62,$AO21,'V5 data'!$AV$23)</f>
        <v>27</v>
      </c>
    </row>
    <row r="22" spans="1:43">
      <c r="A22" s="89" t="s">
        <v>110</v>
      </c>
      <c r="B22" s="120" t="s">
        <v>136</v>
      </c>
      <c r="C22" s="1">
        <v>62.6</v>
      </c>
      <c r="D22" s="1">
        <v>7.6</v>
      </c>
      <c r="E22" s="1">
        <v>995.9</v>
      </c>
      <c r="F22" s="1">
        <v>234</v>
      </c>
      <c r="G22" s="1">
        <v>1956</v>
      </c>
      <c r="H22" s="121">
        <v>23</v>
      </c>
      <c r="I22" s="1">
        <v>19.5</v>
      </c>
      <c r="J22" s="121">
        <v>902</v>
      </c>
      <c r="K22" s="119">
        <v>16.52</v>
      </c>
      <c r="L22" s="119">
        <v>30.39</v>
      </c>
      <c r="M22" s="119">
        <v>17.64</v>
      </c>
      <c r="N22" s="121">
        <v>47</v>
      </c>
      <c r="O22" s="135"/>
      <c r="P22" s="135">
        <v>544</v>
      </c>
      <c r="Q22" s="135"/>
      <c r="R22" s="120">
        <v>123.95</v>
      </c>
      <c r="S22" s="1">
        <v>25</v>
      </c>
      <c r="T22" s="1">
        <v>1</v>
      </c>
      <c r="V22" s="120">
        <f t="shared" si="18"/>
        <v>48</v>
      </c>
      <c r="W22" s="120">
        <f t="shared" si="1"/>
        <v>46</v>
      </c>
      <c r="X22" s="120">
        <f t="shared" si="2"/>
        <v>45</v>
      </c>
      <c r="Y22" s="120">
        <f t="shared" si="3"/>
        <v>45</v>
      </c>
      <c r="Z22" s="120">
        <f t="shared" si="4"/>
        <v>17</v>
      </c>
      <c r="AA22" s="120">
        <f t="shared" si="5"/>
        <v>20</v>
      </c>
      <c r="AB22" s="120">
        <f t="shared" si="6"/>
        <v>42</v>
      </c>
      <c r="AC22" s="120">
        <f t="shared" si="7"/>
        <v>51</v>
      </c>
      <c r="AD22" s="120">
        <f t="shared" si="8"/>
        <v>46</v>
      </c>
      <c r="AE22" s="120">
        <f t="shared" si="9"/>
        <v>41</v>
      </c>
      <c r="AF22" s="120">
        <f t="shared" si="10"/>
        <v>21</v>
      </c>
      <c r="AG22" s="120">
        <f t="shared" si="11"/>
        <v>23</v>
      </c>
      <c r="AH22" s="120"/>
      <c r="AI22" s="120">
        <f t="shared" si="13"/>
        <v>12</v>
      </c>
      <c r="AJ22" s="120"/>
      <c r="AK22" s="120">
        <f t="shared" si="15"/>
        <v>53</v>
      </c>
      <c r="AL22" s="120">
        <f t="shared" si="16"/>
        <v>35</v>
      </c>
      <c r="AM22" s="120">
        <f t="shared" si="17"/>
        <v>31</v>
      </c>
      <c r="AO22" s="120">
        <v>20</v>
      </c>
      <c r="AP22" s="120">
        <f>INDEX($C$3:$T$62,$AO22,'V5 data'!$AV$23)</f>
        <v>7.6</v>
      </c>
      <c r="AQ22" s="120">
        <f>INDEX($V$3:$AM$62,$AO22,'V5 data'!$AV$23)</f>
        <v>46</v>
      </c>
    </row>
    <row r="23" spans="1:43">
      <c r="A23" s="89" t="s">
        <v>110</v>
      </c>
      <c r="B23" s="120" t="s">
        <v>137</v>
      </c>
      <c r="C23" s="1">
        <v>62.1</v>
      </c>
      <c r="D23" s="1">
        <v>9.3000000000000007</v>
      </c>
      <c r="E23" s="1">
        <v>1037.8</v>
      </c>
      <c r="F23" s="1">
        <v>386</v>
      </c>
      <c r="G23" s="1">
        <v>1682</v>
      </c>
      <c r="H23" s="121">
        <v>22.8</v>
      </c>
      <c r="I23" s="1">
        <v>28.2</v>
      </c>
      <c r="J23" s="121">
        <v>1123</v>
      </c>
      <c r="K23" s="119">
        <v>18.03</v>
      </c>
      <c r="L23" s="119">
        <v>32.159999999999997</v>
      </c>
      <c r="M23" s="119">
        <v>15.81</v>
      </c>
      <c r="N23" s="121">
        <v>47</v>
      </c>
      <c r="O23" s="135">
        <v>3</v>
      </c>
      <c r="P23" s="135">
        <v>495</v>
      </c>
      <c r="Q23" s="135">
        <v>17</v>
      </c>
      <c r="R23" s="120">
        <v>259.63</v>
      </c>
      <c r="S23" s="1">
        <v>50</v>
      </c>
      <c r="T23" s="1">
        <v>7</v>
      </c>
      <c r="V23" s="120">
        <f t="shared" si="18"/>
        <v>50</v>
      </c>
      <c r="W23" s="120">
        <f t="shared" si="1"/>
        <v>26</v>
      </c>
      <c r="X23" s="120">
        <f t="shared" si="2"/>
        <v>34</v>
      </c>
      <c r="Y23" s="120">
        <f t="shared" si="3"/>
        <v>39</v>
      </c>
      <c r="Z23" s="120">
        <f t="shared" si="4"/>
        <v>38</v>
      </c>
      <c r="AA23" s="120">
        <f t="shared" si="5"/>
        <v>22</v>
      </c>
      <c r="AB23" s="120">
        <f t="shared" si="6"/>
        <v>30</v>
      </c>
      <c r="AC23" s="120">
        <f t="shared" si="7"/>
        <v>42</v>
      </c>
      <c r="AD23" s="120">
        <f t="shared" si="8"/>
        <v>29</v>
      </c>
      <c r="AE23" s="120">
        <f t="shared" si="9"/>
        <v>36</v>
      </c>
      <c r="AF23" s="120">
        <f t="shared" si="10"/>
        <v>34</v>
      </c>
      <c r="AG23" s="120">
        <f t="shared" si="11"/>
        <v>23</v>
      </c>
      <c r="AH23" s="120">
        <f t="shared" si="12"/>
        <v>50</v>
      </c>
      <c r="AI23" s="120">
        <f t="shared" si="13"/>
        <v>38</v>
      </c>
      <c r="AJ23" s="120">
        <f t="shared" si="14"/>
        <v>27</v>
      </c>
      <c r="AK23" s="120">
        <f t="shared" si="15"/>
        <v>36</v>
      </c>
      <c r="AL23" s="120">
        <f t="shared" si="16"/>
        <v>15</v>
      </c>
      <c r="AM23" s="120">
        <f t="shared" si="17"/>
        <v>4</v>
      </c>
      <c r="AO23" s="120">
        <v>21</v>
      </c>
      <c r="AP23" s="120">
        <f>INDEX($C$3:$T$62,$AO23,'V5 data'!$AV$23)</f>
        <v>9.3000000000000007</v>
      </c>
      <c r="AQ23" s="120">
        <f>INDEX($V$3:$AM$62,$AO23,'V5 data'!$AV$23)</f>
        <v>26</v>
      </c>
    </row>
    <row r="24" spans="1:43">
      <c r="A24" s="89" t="s">
        <v>110</v>
      </c>
      <c r="B24" s="120" t="s">
        <v>138</v>
      </c>
      <c r="C24" s="1">
        <v>74.2</v>
      </c>
      <c r="D24" s="1">
        <v>7.1</v>
      </c>
      <c r="E24" s="1">
        <v>1322.4</v>
      </c>
      <c r="F24" s="1">
        <v>6431</v>
      </c>
      <c r="G24" s="1">
        <v>2257</v>
      </c>
      <c r="H24" s="121">
        <v>64.3</v>
      </c>
      <c r="I24" s="1">
        <v>152.5</v>
      </c>
      <c r="J24" s="121">
        <v>3686</v>
      </c>
      <c r="K24" s="119">
        <v>23.75</v>
      </c>
      <c r="L24" s="119">
        <v>22.88</v>
      </c>
      <c r="M24" s="119">
        <v>10.9</v>
      </c>
      <c r="N24" s="121">
        <v>42</v>
      </c>
      <c r="O24" s="135">
        <v>93.8</v>
      </c>
      <c r="P24" s="135">
        <v>390</v>
      </c>
      <c r="Q24" s="135">
        <v>198</v>
      </c>
      <c r="R24" s="120">
        <v>2905.6</v>
      </c>
      <c r="S24" s="1">
        <v>183</v>
      </c>
      <c r="T24" s="1">
        <v>6</v>
      </c>
      <c r="V24" s="120">
        <f t="shared" si="18"/>
        <v>14</v>
      </c>
      <c r="W24" s="120">
        <f t="shared" si="1"/>
        <v>50</v>
      </c>
      <c r="X24" s="120">
        <f t="shared" si="2"/>
        <v>3</v>
      </c>
      <c r="Y24" s="120">
        <f t="shared" si="3"/>
        <v>3</v>
      </c>
      <c r="Z24" s="120">
        <f t="shared" si="4"/>
        <v>11</v>
      </c>
      <c r="AA24" s="120">
        <f t="shared" si="5"/>
        <v>2</v>
      </c>
      <c r="AB24" s="120">
        <f t="shared" si="6"/>
        <v>2</v>
      </c>
      <c r="AC24" s="120">
        <f t="shared" si="7"/>
        <v>4</v>
      </c>
      <c r="AD24" s="120">
        <f t="shared" si="8"/>
        <v>2</v>
      </c>
      <c r="AE24" s="120">
        <f t="shared" si="9"/>
        <v>58</v>
      </c>
      <c r="AF24" s="120">
        <f t="shared" si="10"/>
        <v>59</v>
      </c>
      <c r="AG24" s="120">
        <f t="shared" si="11"/>
        <v>52</v>
      </c>
      <c r="AH24" s="120">
        <f t="shared" si="12"/>
        <v>3</v>
      </c>
      <c r="AI24" s="120">
        <f t="shared" si="13"/>
        <v>59</v>
      </c>
      <c r="AJ24" s="120">
        <f t="shared" si="14"/>
        <v>3</v>
      </c>
      <c r="AK24" s="120">
        <f t="shared" si="15"/>
        <v>6</v>
      </c>
      <c r="AL24" s="120">
        <f t="shared" si="16"/>
        <v>3</v>
      </c>
      <c r="AM24" s="120">
        <f t="shared" si="17"/>
        <v>8</v>
      </c>
      <c r="AO24" s="120">
        <v>22</v>
      </c>
      <c r="AP24" s="120">
        <f>INDEX($C$3:$T$62,$AO24,'V5 data'!$AV$23)</f>
        <v>7.1</v>
      </c>
      <c r="AQ24" s="120">
        <f>INDEX($V$3:$AM$62,$AO24,'V5 data'!$AV$23)</f>
        <v>50</v>
      </c>
    </row>
    <row r="25" spans="1:43">
      <c r="A25" s="89" t="s">
        <v>110</v>
      </c>
      <c r="B25" s="120" t="s">
        <v>139</v>
      </c>
      <c r="C25" s="1">
        <v>72.3</v>
      </c>
      <c r="D25" s="1">
        <v>4.7</v>
      </c>
      <c r="E25" s="1">
        <v>1146.8</v>
      </c>
      <c r="F25" s="1">
        <v>3447</v>
      </c>
      <c r="G25" s="1">
        <v>1205</v>
      </c>
      <c r="H25" s="121">
        <v>8.4</v>
      </c>
      <c r="I25" s="1">
        <v>8.6</v>
      </c>
      <c r="J25" s="121">
        <v>3793</v>
      </c>
      <c r="K25" s="119">
        <v>18.45</v>
      </c>
      <c r="L25" s="119">
        <v>27.28</v>
      </c>
      <c r="M25" s="119">
        <v>12.96</v>
      </c>
      <c r="N25" s="121">
        <v>41</v>
      </c>
      <c r="O25" s="135">
        <v>14.7</v>
      </c>
      <c r="P25" s="135">
        <v>495</v>
      </c>
      <c r="Q25" s="135">
        <v>33</v>
      </c>
      <c r="R25" s="120">
        <v>1151.1400000000001</v>
      </c>
      <c r="S25" s="1">
        <v>65</v>
      </c>
      <c r="T25" s="1">
        <v>6</v>
      </c>
      <c r="V25" s="120">
        <f t="shared" si="18"/>
        <v>16</v>
      </c>
      <c r="W25" s="120">
        <f t="shared" si="1"/>
        <v>59</v>
      </c>
      <c r="X25" s="120">
        <f t="shared" si="2"/>
        <v>14</v>
      </c>
      <c r="Y25" s="120">
        <f t="shared" si="3"/>
        <v>10</v>
      </c>
      <c r="Z25" s="120">
        <f t="shared" si="4"/>
        <v>58</v>
      </c>
      <c r="AA25" s="120">
        <f t="shared" si="5"/>
        <v>53</v>
      </c>
      <c r="AB25" s="120">
        <f t="shared" si="6"/>
        <v>50</v>
      </c>
      <c r="AC25" s="120">
        <f t="shared" si="7"/>
        <v>3</v>
      </c>
      <c r="AD25" s="120">
        <f t="shared" si="8"/>
        <v>26</v>
      </c>
      <c r="AE25" s="120">
        <f t="shared" si="9"/>
        <v>49</v>
      </c>
      <c r="AF25" s="120">
        <f t="shared" si="10"/>
        <v>52</v>
      </c>
      <c r="AG25" s="120">
        <f t="shared" si="11"/>
        <v>56</v>
      </c>
      <c r="AH25" s="120">
        <f t="shared" si="12"/>
        <v>23</v>
      </c>
      <c r="AI25" s="120">
        <f t="shared" si="13"/>
        <v>38</v>
      </c>
      <c r="AJ25" s="120">
        <f t="shared" si="14"/>
        <v>17</v>
      </c>
      <c r="AK25" s="120">
        <f t="shared" si="15"/>
        <v>9</v>
      </c>
      <c r="AL25" s="120">
        <f t="shared" si="16"/>
        <v>10</v>
      </c>
      <c r="AM25" s="120">
        <f t="shared" si="17"/>
        <v>8</v>
      </c>
      <c r="AO25" s="120">
        <v>23</v>
      </c>
      <c r="AP25" s="120">
        <f>INDEX($C$3:$T$62,$AO25,'V5 data'!$AV$23)</f>
        <v>4.7</v>
      </c>
      <c r="AQ25" s="120">
        <f>INDEX($V$3:$AM$62,$AO25,'V5 data'!$AV$23)</f>
        <v>59</v>
      </c>
    </row>
    <row r="26" spans="1:43">
      <c r="A26" s="89" t="s">
        <v>110</v>
      </c>
      <c r="B26" s="120" t="s">
        <v>140</v>
      </c>
      <c r="C26" s="1">
        <v>74.900000000000006</v>
      </c>
      <c r="D26" s="1">
        <v>5.0999999999999996</v>
      </c>
      <c r="E26" s="1">
        <v>996.6</v>
      </c>
      <c r="F26" s="1">
        <v>424</v>
      </c>
      <c r="G26" s="1">
        <v>1078</v>
      </c>
      <c r="H26" s="121">
        <v>20.3</v>
      </c>
      <c r="I26" s="1">
        <v>24</v>
      </c>
      <c r="J26" s="121">
        <v>1680</v>
      </c>
      <c r="K26" s="119">
        <v>19.38</v>
      </c>
      <c r="L26" s="119">
        <v>32.71</v>
      </c>
      <c r="M26" s="119">
        <v>13.76</v>
      </c>
      <c r="N26" s="121">
        <v>44</v>
      </c>
      <c r="O26" s="135">
        <v>6.2</v>
      </c>
      <c r="P26" s="135">
        <v>528</v>
      </c>
      <c r="Q26" s="135">
        <v>36</v>
      </c>
      <c r="R26" s="120">
        <v>203.98</v>
      </c>
      <c r="S26" s="1">
        <v>45</v>
      </c>
      <c r="T26" s="1">
        <v>3</v>
      </c>
      <c r="V26" s="120">
        <f t="shared" si="18"/>
        <v>12</v>
      </c>
      <c r="W26" s="120">
        <f t="shared" si="1"/>
        <v>58</v>
      </c>
      <c r="X26" s="120">
        <f t="shared" si="2"/>
        <v>44</v>
      </c>
      <c r="Y26" s="120">
        <f t="shared" si="3"/>
        <v>37</v>
      </c>
      <c r="Z26" s="120">
        <f t="shared" si="4"/>
        <v>59</v>
      </c>
      <c r="AA26" s="120">
        <f t="shared" si="5"/>
        <v>27</v>
      </c>
      <c r="AB26" s="120">
        <f t="shared" si="6"/>
        <v>34</v>
      </c>
      <c r="AC26" s="120">
        <f t="shared" si="7"/>
        <v>23</v>
      </c>
      <c r="AD26" s="120">
        <f t="shared" si="8"/>
        <v>20</v>
      </c>
      <c r="AE26" s="120">
        <f t="shared" si="9"/>
        <v>33</v>
      </c>
      <c r="AF26" s="120">
        <f t="shared" si="10"/>
        <v>47</v>
      </c>
      <c r="AG26" s="120">
        <f t="shared" si="11"/>
        <v>43</v>
      </c>
      <c r="AH26" s="120">
        <f t="shared" si="12"/>
        <v>36</v>
      </c>
      <c r="AI26" s="120">
        <f t="shared" si="13"/>
        <v>23</v>
      </c>
      <c r="AJ26" s="120">
        <f t="shared" si="14"/>
        <v>15</v>
      </c>
      <c r="AK26" s="120">
        <f t="shared" si="15"/>
        <v>44</v>
      </c>
      <c r="AL26" s="120">
        <f t="shared" si="16"/>
        <v>20</v>
      </c>
      <c r="AM26" s="120">
        <f t="shared" si="17"/>
        <v>16</v>
      </c>
      <c r="AO26" s="120">
        <v>24</v>
      </c>
      <c r="AP26" s="120">
        <f>INDEX($C$3:$T$62,$AO26,'V5 data'!$AV$23)</f>
        <v>5.0999999999999996</v>
      </c>
      <c r="AQ26" s="120">
        <f>INDEX($V$3:$AM$62,$AO26,'V5 data'!$AV$23)</f>
        <v>58</v>
      </c>
    </row>
    <row r="27" spans="1:43">
      <c r="A27" s="89" t="s">
        <v>110</v>
      </c>
      <c r="B27" s="120" t="s">
        <v>141</v>
      </c>
      <c r="C27" s="1">
        <v>89.5</v>
      </c>
      <c r="D27" s="1">
        <v>4.0999999999999996</v>
      </c>
      <c r="E27" s="1">
        <v>1115.2</v>
      </c>
      <c r="F27" s="1">
        <v>3085</v>
      </c>
      <c r="G27" s="1">
        <v>1010</v>
      </c>
      <c r="H27" s="121">
        <v>9.3000000000000007</v>
      </c>
      <c r="I27" s="1"/>
      <c r="J27" s="121">
        <v>1544</v>
      </c>
      <c r="K27" s="119">
        <v>10.75</v>
      </c>
      <c r="L27" s="119">
        <v>72.09</v>
      </c>
      <c r="M27" s="119">
        <v>39.31</v>
      </c>
      <c r="N27" s="121">
        <v>41</v>
      </c>
      <c r="O27" s="135">
        <v>12</v>
      </c>
      <c r="P27" s="135">
        <v>1025</v>
      </c>
      <c r="Q27" s="135">
        <v>35</v>
      </c>
      <c r="R27" s="120">
        <v>19.64</v>
      </c>
      <c r="S27" s="1">
        <v>4</v>
      </c>
      <c r="T27" s="1">
        <v>0</v>
      </c>
      <c r="V27" s="120">
        <f t="shared" si="18"/>
        <v>1</v>
      </c>
      <c r="W27" s="120">
        <f t="shared" si="1"/>
        <v>60</v>
      </c>
      <c r="X27" s="120">
        <f t="shared" si="2"/>
        <v>17</v>
      </c>
      <c r="Y27" s="120">
        <f t="shared" si="3"/>
        <v>14</v>
      </c>
      <c r="Z27" s="120">
        <f t="shared" si="4"/>
        <v>60</v>
      </c>
      <c r="AA27" s="120">
        <f t="shared" si="5"/>
        <v>52</v>
      </c>
      <c r="AB27" s="120"/>
      <c r="AC27" s="120">
        <f t="shared" si="7"/>
        <v>27</v>
      </c>
      <c r="AD27" s="120">
        <f t="shared" si="8"/>
        <v>60</v>
      </c>
      <c r="AE27" s="120">
        <f t="shared" si="9"/>
        <v>1</v>
      </c>
      <c r="AF27" s="120">
        <f t="shared" si="10"/>
        <v>1</v>
      </c>
      <c r="AG27" s="120">
        <f t="shared" si="11"/>
        <v>56</v>
      </c>
      <c r="AH27" s="120">
        <f t="shared" si="12"/>
        <v>26</v>
      </c>
      <c r="AI27" s="120">
        <f t="shared" si="13"/>
        <v>1</v>
      </c>
      <c r="AJ27" s="120">
        <f t="shared" si="14"/>
        <v>16</v>
      </c>
      <c r="AK27" s="120">
        <f t="shared" si="15"/>
        <v>59</v>
      </c>
      <c r="AL27" s="120">
        <f t="shared" si="16"/>
        <v>59</v>
      </c>
      <c r="AM27" s="120">
        <f t="shared" si="17"/>
        <v>48</v>
      </c>
      <c r="AO27" s="120">
        <v>25</v>
      </c>
      <c r="AP27" s="120">
        <f>INDEX($C$3:$T$62,$AO27,'V5 data'!$AV$23)</f>
        <v>4.0999999999999996</v>
      </c>
      <c r="AQ27" s="120">
        <f>INDEX($V$3:$AM$62,$AO27,'V5 data'!$AV$23)</f>
        <v>60</v>
      </c>
    </row>
    <row r="28" spans="1:43">
      <c r="A28" s="89" t="s">
        <v>110</v>
      </c>
      <c r="B28" s="120" t="s">
        <v>142</v>
      </c>
      <c r="C28" s="1">
        <v>70.3</v>
      </c>
      <c r="D28" s="1">
        <v>7.9</v>
      </c>
      <c r="E28" s="1">
        <v>985.1</v>
      </c>
      <c r="F28" s="1">
        <v>2580</v>
      </c>
      <c r="G28" s="1">
        <v>2643</v>
      </c>
      <c r="H28" s="121">
        <v>29.3</v>
      </c>
      <c r="I28" s="1">
        <v>148.69999999999999</v>
      </c>
      <c r="J28" s="121">
        <v>2585</v>
      </c>
      <c r="K28" s="119">
        <v>19.2</v>
      </c>
      <c r="L28" s="119">
        <v>29.08</v>
      </c>
      <c r="M28" s="119">
        <v>14.99</v>
      </c>
      <c r="N28" s="121">
        <v>48</v>
      </c>
      <c r="O28" s="135">
        <v>12.9</v>
      </c>
      <c r="P28" s="135">
        <v>458</v>
      </c>
      <c r="Q28" s="135">
        <v>51</v>
      </c>
      <c r="R28" s="120">
        <v>315.16000000000003</v>
      </c>
      <c r="S28" s="1">
        <v>43</v>
      </c>
      <c r="T28" s="1">
        <v>3</v>
      </c>
      <c r="V28" s="120">
        <f t="shared" si="18"/>
        <v>21</v>
      </c>
      <c r="W28" s="120">
        <f t="shared" si="1"/>
        <v>41</v>
      </c>
      <c r="X28" s="120">
        <f t="shared" si="2"/>
        <v>49</v>
      </c>
      <c r="Y28" s="120">
        <f t="shared" si="3"/>
        <v>16</v>
      </c>
      <c r="Z28" s="120">
        <f t="shared" si="4"/>
        <v>4</v>
      </c>
      <c r="AA28" s="120">
        <f t="shared" si="5"/>
        <v>10</v>
      </c>
      <c r="AB28" s="120">
        <f t="shared" si="6"/>
        <v>4</v>
      </c>
      <c r="AC28" s="120">
        <f t="shared" si="7"/>
        <v>10</v>
      </c>
      <c r="AD28" s="120">
        <f t="shared" si="8"/>
        <v>23</v>
      </c>
      <c r="AE28" s="120">
        <f t="shared" si="9"/>
        <v>46</v>
      </c>
      <c r="AF28" s="120">
        <f t="shared" si="10"/>
        <v>41</v>
      </c>
      <c r="AG28" s="120">
        <f t="shared" si="11"/>
        <v>18</v>
      </c>
      <c r="AH28" s="120">
        <f t="shared" si="12"/>
        <v>25</v>
      </c>
      <c r="AI28" s="120">
        <f t="shared" si="13"/>
        <v>54</v>
      </c>
      <c r="AJ28" s="120">
        <f t="shared" si="14"/>
        <v>9</v>
      </c>
      <c r="AK28" s="120">
        <f t="shared" si="15"/>
        <v>32</v>
      </c>
      <c r="AL28" s="120">
        <f t="shared" si="16"/>
        <v>22</v>
      </c>
      <c r="AM28" s="120">
        <f t="shared" si="17"/>
        <v>16</v>
      </c>
      <c r="AO28" s="120">
        <v>26</v>
      </c>
      <c r="AP28" s="120">
        <f>INDEX($C$3:$T$62,$AO28,'V5 data'!$AV$23)</f>
        <v>7.9</v>
      </c>
      <c r="AQ28" s="120">
        <f>INDEX($V$3:$AM$62,$AO28,'V5 data'!$AV$23)</f>
        <v>41</v>
      </c>
    </row>
    <row r="29" spans="1:43">
      <c r="A29" s="89" t="s">
        <v>110</v>
      </c>
      <c r="B29" s="120" t="s">
        <v>143</v>
      </c>
      <c r="C29" s="1">
        <v>70.7</v>
      </c>
      <c r="D29" s="1">
        <v>5.7</v>
      </c>
      <c r="E29" s="1">
        <v>952.7</v>
      </c>
      <c r="F29" s="1">
        <v>196</v>
      </c>
      <c r="G29" s="1">
        <v>1213</v>
      </c>
      <c r="H29" s="121">
        <v>7.1</v>
      </c>
      <c r="I29" s="1"/>
      <c r="J29" s="121">
        <v>649</v>
      </c>
      <c r="K29" s="119">
        <v>17.37</v>
      </c>
      <c r="L29" s="119">
        <v>33.47</v>
      </c>
      <c r="M29" s="119">
        <v>18.309999999999999</v>
      </c>
      <c r="N29" s="121">
        <v>49</v>
      </c>
      <c r="O29" s="135">
        <v>5.7</v>
      </c>
      <c r="P29" s="135">
        <v>591</v>
      </c>
      <c r="Q29" s="135">
        <v>25</v>
      </c>
      <c r="R29" s="120">
        <v>62.4</v>
      </c>
      <c r="S29" s="1">
        <v>11</v>
      </c>
      <c r="T29" s="1">
        <v>1</v>
      </c>
      <c r="V29" s="120">
        <f t="shared" si="18"/>
        <v>19</v>
      </c>
      <c r="W29" s="120">
        <f t="shared" si="1"/>
        <v>57</v>
      </c>
      <c r="X29" s="120">
        <f t="shared" si="2"/>
        <v>55</v>
      </c>
      <c r="Y29" s="120">
        <f t="shared" si="3"/>
        <v>47</v>
      </c>
      <c r="Z29" s="120">
        <f t="shared" si="4"/>
        <v>57</v>
      </c>
      <c r="AA29" s="120">
        <f t="shared" si="5"/>
        <v>59</v>
      </c>
      <c r="AB29" s="120"/>
      <c r="AC29" s="120">
        <f t="shared" si="7"/>
        <v>56</v>
      </c>
      <c r="AD29" s="120">
        <f t="shared" si="8"/>
        <v>35</v>
      </c>
      <c r="AE29" s="120">
        <f t="shared" si="9"/>
        <v>26</v>
      </c>
      <c r="AF29" s="120">
        <f t="shared" si="10"/>
        <v>17</v>
      </c>
      <c r="AG29" s="120">
        <f t="shared" si="11"/>
        <v>7</v>
      </c>
      <c r="AH29" s="120">
        <f t="shared" si="12"/>
        <v>38</v>
      </c>
      <c r="AI29" s="120">
        <f t="shared" si="13"/>
        <v>2</v>
      </c>
      <c r="AJ29" s="120">
        <f t="shared" si="14"/>
        <v>22</v>
      </c>
      <c r="AK29" s="120">
        <f t="shared" si="15"/>
        <v>58</v>
      </c>
      <c r="AL29" s="120">
        <f t="shared" si="16"/>
        <v>50</v>
      </c>
      <c r="AM29" s="120">
        <f t="shared" si="17"/>
        <v>31</v>
      </c>
      <c r="AO29" s="120">
        <v>27</v>
      </c>
      <c r="AP29" s="120">
        <f>INDEX($C$3:$T$62,$AO29,'V5 data'!$AV$23)</f>
        <v>5.7</v>
      </c>
      <c r="AQ29" s="120">
        <f>INDEX($V$3:$AM$62,$AO29,'V5 data'!$AV$23)</f>
        <v>57</v>
      </c>
    </row>
    <row r="30" spans="1:43">
      <c r="A30" s="89" t="s">
        <v>110</v>
      </c>
      <c r="B30" s="120" t="s">
        <v>144</v>
      </c>
      <c r="C30" s="1">
        <v>67.3</v>
      </c>
      <c r="D30" s="1">
        <v>8.9</v>
      </c>
      <c r="E30" s="1">
        <v>1054</v>
      </c>
      <c r="F30" s="1">
        <v>1015</v>
      </c>
      <c r="G30" s="1">
        <v>1900</v>
      </c>
      <c r="H30" s="121">
        <v>26.8</v>
      </c>
      <c r="I30" s="1">
        <v>70.7</v>
      </c>
      <c r="J30" s="121">
        <v>1253</v>
      </c>
      <c r="K30" s="119">
        <v>19.12</v>
      </c>
      <c r="L30" s="119">
        <v>32.880000000000003</v>
      </c>
      <c r="M30" s="119">
        <v>15.49</v>
      </c>
      <c r="N30" s="121">
        <v>45</v>
      </c>
      <c r="O30" s="135">
        <v>18.3</v>
      </c>
      <c r="P30" s="135">
        <v>525</v>
      </c>
      <c r="Q30" s="135">
        <v>43</v>
      </c>
      <c r="R30" s="120">
        <v>319.14999999999998</v>
      </c>
      <c r="S30" s="1">
        <v>57</v>
      </c>
      <c r="T30" s="1">
        <v>1</v>
      </c>
      <c r="V30" s="120">
        <f t="shared" si="18"/>
        <v>35</v>
      </c>
      <c r="W30" s="120">
        <f t="shared" si="1"/>
        <v>29</v>
      </c>
      <c r="X30" s="120">
        <f t="shared" si="2"/>
        <v>30</v>
      </c>
      <c r="Y30" s="120">
        <f t="shared" si="3"/>
        <v>28</v>
      </c>
      <c r="Z30" s="120">
        <f t="shared" si="4"/>
        <v>23</v>
      </c>
      <c r="AA30" s="120">
        <f t="shared" si="5"/>
        <v>12</v>
      </c>
      <c r="AB30" s="120">
        <f t="shared" si="6"/>
        <v>10</v>
      </c>
      <c r="AC30" s="120">
        <f t="shared" si="7"/>
        <v>38</v>
      </c>
      <c r="AD30" s="120">
        <f t="shared" si="8"/>
        <v>24</v>
      </c>
      <c r="AE30" s="120">
        <f t="shared" si="9"/>
        <v>30</v>
      </c>
      <c r="AF30" s="120">
        <f t="shared" si="10"/>
        <v>37</v>
      </c>
      <c r="AG30" s="120">
        <f t="shared" si="11"/>
        <v>38</v>
      </c>
      <c r="AH30" s="120">
        <f t="shared" si="12"/>
        <v>21</v>
      </c>
      <c r="AI30" s="120">
        <f t="shared" si="13"/>
        <v>24</v>
      </c>
      <c r="AJ30" s="120">
        <f t="shared" si="14"/>
        <v>11</v>
      </c>
      <c r="AK30" s="120">
        <f t="shared" si="15"/>
        <v>31</v>
      </c>
      <c r="AL30" s="120">
        <f t="shared" si="16"/>
        <v>11</v>
      </c>
      <c r="AM30" s="120">
        <f t="shared" si="17"/>
        <v>31</v>
      </c>
      <c r="AO30" s="120">
        <v>28</v>
      </c>
      <c r="AP30" s="120">
        <f>INDEX($C$3:$T$62,$AO30,'V5 data'!$AV$23)</f>
        <v>8.9</v>
      </c>
      <c r="AQ30" s="120">
        <f>INDEX($V$3:$AM$62,$AO30,'V5 data'!$AV$23)</f>
        <v>29</v>
      </c>
    </row>
    <row r="31" spans="1:43">
      <c r="A31" s="89" t="s">
        <v>110</v>
      </c>
      <c r="B31" s="120" t="s">
        <v>145</v>
      </c>
      <c r="C31" s="1">
        <v>61.9</v>
      </c>
      <c r="D31" s="1">
        <v>13.3</v>
      </c>
      <c r="E31" s="1">
        <v>922.1</v>
      </c>
      <c r="F31" s="1">
        <v>258</v>
      </c>
      <c r="G31" s="1">
        <v>3160</v>
      </c>
      <c r="H31" s="121">
        <v>8.4</v>
      </c>
      <c r="I31" s="1">
        <v>14.4</v>
      </c>
      <c r="J31" s="121">
        <v>913</v>
      </c>
      <c r="K31" s="119">
        <v>16.43</v>
      </c>
      <c r="L31" s="119">
        <v>32.67</v>
      </c>
      <c r="M31" s="119">
        <v>12.13</v>
      </c>
      <c r="N31" s="121">
        <v>43</v>
      </c>
      <c r="O31" s="135"/>
      <c r="P31" s="135">
        <v>542</v>
      </c>
      <c r="Q31" s="135">
        <v>12</v>
      </c>
      <c r="R31" s="120">
        <v>169.99</v>
      </c>
      <c r="S31" s="1">
        <v>10</v>
      </c>
      <c r="T31" s="1">
        <v>0</v>
      </c>
      <c r="V31" s="120">
        <f t="shared" si="18"/>
        <v>53</v>
      </c>
      <c r="W31" s="120">
        <f t="shared" si="1"/>
        <v>3</v>
      </c>
      <c r="X31" s="120">
        <f t="shared" si="2"/>
        <v>60</v>
      </c>
      <c r="Y31" s="120">
        <f t="shared" si="3"/>
        <v>43</v>
      </c>
      <c r="Z31" s="120">
        <f t="shared" si="4"/>
        <v>1</v>
      </c>
      <c r="AA31" s="120">
        <f t="shared" si="5"/>
        <v>53</v>
      </c>
      <c r="AB31" s="120">
        <f t="shared" si="6"/>
        <v>48</v>
      </c>
      <c r="AC31" s="120">
        <f t="shared" si="7"/>
        <v>50</v>
      </c>
      <c r="AD31" s="120">
        <f t="shared" si="8"/>
        <v>48</v>
      </c>
      <c r="AE31" s="120">
        <f t="shared" si="9"/>
        <v>34</v>
      </c>
      <c r="AF31" s="120">
        <f t="shared" si="10"/>
        <v>56</v>
      </c>
      <c r="AG31" s="120">
        <f t="shared" si="11"/>
        <v>51</v>
      </c>
      <c r="AH31" s="120"/>
      <c r="AI31" s="120">
        <f t="shared" si="13"/>
        <v>13</v>
      </c>
      <c r="AJ31" s="120">
        <f t="shared" si="14"/>
        <v>41</v>
      </c>
      <c r="AK31" s="120">
        <f t="shared" si="15"/>
        <v>49</v>
      </c>
      <c r="AL31" s="120">
        <f t="shared" si="16"/>
        <v>52</v>
      </c>
      <c r="AM31" s="120">
        <f t="shared" si="17"/>
        <v>48</v>
      </c>
      <c r="AO31" s="120">
        <v>29</v>
      </c>
      <c r="AP31" s="120">
        <f>INDEX($C$3:$T$62,$AO31,'V5 data'!$AV$23)</f>
        <v>13.3</v>
      </c>
      <c r="AQ31" s="120">
        <f>INDEX($V$3:$AM$62,$AO31,'V5 data'!$AV$23)</f>
        <v>3</v>
      </c>
    </row>
    <row r="32" spans="1:43">
      <c r="A32" s="89" t="s">
        <v>110</v>
      </c>
      <c r="B32" s="120" t="s">
        <v>146</v>
      </c>
      <c r="C32" s="1">
        <v>59.8</v>
      </c>
      <c r="D32" s="1">
        <v>11.4</v>
      </c>
      <c r="E32" s="1">
        <v>1159.7</v>
      </c>
      <c r="F32" s="1">
        <v>5169</v>
      </c>
      <c r="G32" s="1">
        <v>1410</v>
      </c>
      <c r="H32" s="121">
        <v>17</v>
      </c>
      <c r="I32" s="1">
        <v>8.6999999999999993</v>
      </c>
      <c r="J32" s="121">
        <v>2135</v>
      </c>
      <c r="K32" s="119">
        <v>14.4</v>
      </c>
      <c r="L32" s="119">
        <v>34.729999999999997</v>
      </c>
      <c r="M32" s="119">
        <v>12.06</v>
      </c>
      <c r="N32" s="121">
        <v>45</v>
      </c>
      <c r="O32" s="135"/>
      <c r="P32" s="135">
        <v>501</v>
      </c>
      <c r="Q32" s="135"/>
      <c r="R32" s="120">
        <v>884.57</v>
      </c>
      <c r="S32" s="1">
        <v>26</v>
      </c>
      <c r="T32" s="1">
        <v>0</v>
      </c>
      <c r="V32" s="120">
        <f t="shared" si="18"/>
        <v>54</v>
      </c>
      <c r="W32" s="120">
        <f t="shared" si="1"/>
        <v>13</v>
      </c>
      <c r="X32" s="120">
        <f t="shared" si="2"/>
        <v>13</v>
      </c>
      <c r="Y32" s="120">
        <f t="shared" si="3"/>
        <v>5</v>
      </c>
      <c r="Z32" s="120">
        <f t="shared" si="4"/>
        <v>53</v>
      </c>
      <c r="AA32" s="120">
        <f t="shared" si="5"/>
        <v>42</v>
      </c>
      <c r="AB32" s="120">
        <f t="shared" si="6"/>
        <v>49</v>
      </c>
      <c r="AC32" s="120">
        <f t="shared" si="7"/>
        <v>15</v>
      </c>
      <c r="AD32" s="120">
        <f t="shared" si="8"/>
        <v>55</v>
      </c>
      <c r="AE32" s="120">
        <f t="shared" si="9"/>
        <v>18</v>
      </c>
      <c r="AF32" s="120">
        <f t="shared" si="10"/>
        <v>57</v>
      </c>
      <c r="AG32" s="120">
        <f t="shared" si="11"/>
        <v>38</v>
      </c>
      <c r="AH32" s="120"/>
      <c r="AI32" s="120">
        <f t="shared" si="13"/>
        <v>35</v>
      </c>
      <c r="AJ32" s="120"/>
      <c r="AK32" s="120">
        <f t="shared" si="15"/>
        <v>13</v>
      </c>
      <c r="AL32" s="120">
        <f t="shared" si="16"/>
        <v>33</v>
      </c>
      <c r="AM32" s="120">
        <f t="shared" si="17"/>
        <v>48</v>
      </c>
      <c r="AO32" s="120">
        <v>30</v>
      </c>
      <c r="AP32" s="120">
        <f>INDEX($C$3:$T$62,$AO32,'V5 data'!$AV$23)</f>
        <v>11.4</v>
      </c>
      <c r="AQ32" s="120">
        <f>INDEX($V$3:$AM$62,$AO32,'V5 data'!$AV$23)</f>
        <v>13</v>
      </c>
    </row>
    <row r="33" spans="1:43">
      <c r="A33" s="89" t="s">
        <v>110</v>
      </c>
      <c r="B33" s="120" t="s">
        <v>147</v>
      </c>
      <c r="C33" s="1">
        <v>67.599999999999994</v>
      </c>
      <c r="D33" s="1">
        <v>7.8</v>
      </c>
      <c r="E33" s="1">
        <v>1094.3</v>
      </c>
      <c r="F33" s="1">
        <v>1568</v>
      </c>
      <c r="G33" s="1">
        <v>1791</v>
      </c>
      <c r="H33" s="121">
        <v>31.3</v>
      </c>
      <c r="I33" s="1">
        <v>48.1</v>
      </c>
      <c r="J33" s="121">
        <v>2403</v>
      </c>
      <c r="K33" s="119">
        <v>21.94</v>
      </c>
      <c r="L33" s="119">
        <v>30.84</v>
      </c>
      <c r="M33" s="119">
        <v>13.36</v>
      </c>
      <c r="N33" s="121">
        <v>44</v>
      </c>
      <c r="O33" s="135">
        <v>4</v>
      </c>
      <c r="P33" s="135">
        <v>519</v>
      </c>
      <c r="Q33" s="135">
        <v>23</v>
      </c>
      <c r="R33" s="120">
        <v>891.68</v>
      </c>
      <c r="S33" s="1">
        <v>50</v>
      </c>
      <c r="T33" s="1">
        <v>1</v>
      </c>
      <c r="V33" s="120">
        <f t="shared" si="18"/>
        <v>33</v>
      </c>
      <c r="W33" s="120">
        <f t="shared" si="1"/>
        <v>43</v>
      </c>
      <c r="X33" s="120">
        <f t="shared" si="2"/>
        <v>23</v>
      </c>
      <c r="Y33" s="120">
        <f t="shared" si="3"/>
        <v>23</v>
      </c>
      <c r="Z33" s="120">
        <f t="shared" si="4"/>
        <v>31</v>
      </c>
      <c r="AA33" s="120">
        <f t="shared" si="5"/>
        <v>9</v>
      </c>
      <c r="AB33" s="120">
        <f t="shared" si="6"/>
        <v>14</v>
      </c>
      <c r="AC33" s="120">
        <f t="shared" si="7"/>
        <v>12</v>
      </c>
      <c r="AD33" s="120">
        <f t="shared" si="8"/>
        <v>7</v>
      </c>
      <c r="AE33" s="120">
        <f t="shared" si="9"/>
        <v>39</v>
      </c>
      <c r="AF33" s="120">
        <f t="shared" si="10"/>
        <v>50</v>
      </c>
      <c r="AG33" s="120">
        <f t="shared" si="11"/>
        <v>43</v>
      </c>
      <c r="AH33" s="120">
        <f t="shared" si="12"/>
        <v>44</v>
      </c>
      <c r="AI33" s="120">
        <f t="shared" si="13"/>
        <v>29</v>
      </c>
      <c r="AJ33" s="120">
        <f t="shared" si="14"/>
        <v>24</v>
      </c>
      <c r="AK33" s="120">
        <f t="shared" si="15"/>
        <v>12</v>
      </c>
      <c r="AL33" s="120">
        <f t="shared" si="16"/>
        <v>15</v>
      </c>
      <c r="AM33" s="120">
        <f t="shared" si="17"/>
        <v>31</v>
      </c>
      <c r="AO33" s="120">
        <v>31</v>
      </c>
      <c r="AP33" s="120">
        <f>INDEX($C$3:$T$62,$AO33,'V5 data'!$AV$23)</f>
        <v>7.8</v>
      </c>
      <c r="AQ33" s="120">
        <f>INDEX($V$3:$AM$62,$AO33,'V5 data'!$AV$23)</f>
        <v>43</v>
      </c>
    </row>
    <row r="34" spans="1:43">
      <c r="A34" s="89" t="s">
        <v>110</v>
      </c>
      <c r="B34" s="120" t="s">
        <v>148</v>
      </c>
      <c r="C34" s="1">
        <v>64.3</v>
      </c>
      <c r="D34" s="1">
        <v>7.8</v>
      </c>
      <c r="E34" s="1">
        <v>1041.3</v>
      </c>
      <c r="F34" s="1">
        <v>697</v>
      </c>
      <c r="G34" s="1">
        <v>1657</v>
      </c>
      <c r="H34" s="121">
        <v>23.2</v>
      </c>
      <c r="I34" s="1">
        <v>23.8</v>
      </c>
      <c r="J34" s="121">
        <v>1316</v>
      </c>
      <c r="K34" s="119">
        <v>16.12</v>
      </c>
      <c r="L34" s="119">
        <v>28.12</v>
      </c>
      <c r="M34" s="119">
        <v>17.57</v>
      </c>
      <c r="N34" s="121">
        <v>47</v>
      </c>
      <c r="O34" s="135">
        <v>25.9</v>
      </c>
      <c r="P34" s="135">
        <v>558</v>
      </c>
      <c r="Q34" s="135">
        <v>16</v>
      </c>
      <c r="R34" s="120">
        <v>194.22</v>
      </c>
      <c r="S34" s="1">
        <v>26</v>
      </c>
      <c r="T34" s="1">
        <v>2</v>
      </c>
      <c r="V34" s="120">
        <f t="shared" si="18"/>
        <v>44</v>
      </c>
      <c r="W34" s="120">
        <f t="shared" si="1"/>
        <v>43</v>
      </c>
      <c r="X34" s="120">
        <f t="shared" si="2"/>
        <v>33</v>
      </c>
      <c r="Y34" s="120">
        <f t="shared" si="3"/>
        <v>30</v>
      </c>
      <c r="Z34" s="120">
        <f t="shared" si="4"/>
        <v>40</v>
      </c>
      <c r="AA34" s="120">
        <f t="shared" si="5"/>
        <v>18</v>
      </c>
      <c r="AB34" s="120">
        <f t="shared" si="6"/>
        <v>36</v>
      </c>
      <c r="AC34" s="120">
        <f t="shared" si="7"/>
        <v>35</v>
      </c>
      <c r="AD34" s="120">
        <f t="shared" si="8"/>
        <v>50</v>
      </c>
      <c r="AE34" s="120">
        <f t="shared" si="9"/>
        <v>48</v>
      </c>
      <c r="AF34" s="120">
        <f t="shared" si="10"/>
        <v>22</v>
      </c>
      <c r="AG34" s="120">
        <f t="shared" si="11"/>
        <v>23</v>
      </c>
      <c r="AH34" s="120">
        <f t="shared" si="12"/>
        <v>16</v>
      </c>
      <c r="AI34" s="120">
        <f t="shared" si="13"/>
        <v>8</v>
      </c>
      <c r="AJ34" s="120">
        <f t="shared" si="14"/>
        <v>31</v>
      </c>
      <c r="AK34" s="120">
        <f t="shared" si="15"/>
        <v>46</v>
      </c>
      <c r="AL34" s="120">
        <f t="shared" si="16"/>
        <v>33</v>
      </c>
      <c r="AM34" s="120">
        <f t="shared" si="17"/>
        <v>24</v>
      </c>
      <c r="AO34" s="120">
        <v>32</v>
      </c>
      <c r="AP34" s="120">
        <f>INDEX($C$3:$T$62,$AO34,'V5 data'!$AV$23)</f>
        <v>7.8</v>
      </c>
      <c r="AQ34" s="120">
        <f>INDEX($V$3:$AM$62,$AO34,'V5 data'!$AV$23)</f>
        <v>43</v>
      </c>
    </row>
    <row r="35" spans="1:43">
      <c r="A35" s="89" t="s">
        <v>110</v>
      </c>
      <c r="B35" s="120" t="s">
        <v>149</v>
      </c>
      <c r="C35" s="1">
        <v>69.2</v>
      </c>
      <c r="D35" s="1">
        <v>9.6</v>
      </c>
      <c r="E35" s="1">
        <v>942.8</v>
      </c>
      <c r="F35" s="1">
        <v>113</v>
      </c>
      <c r="G35" s="1">
        <v>1616</v>
      </c>
      <c r="H35" s="121">
        <v>17.5</v>
      </c>
      <c r="I35" s="1">
        <v>28.9</v>
      </c>
      <c r="J35" s="121">
        <v>441</v>
      </c>
      <c r="K35" s="119">
        <v>17.13</v>
      </c>
      <c r="L35" s="119">
        <v>33.97</v>
      </c>
      <c r="M35" s="119">
        <v>16.43</v>
      </c>
      <c r="N35" s="121">
        <v>47</v>
      </c>
      <c r="O35" s="135"/>
      <c r="P35" s="135">
        <v>532</v>
      </c>
      <c r="Q35" s="135">
        <v>11</v>
      </c>
      <c r="R35" s="120">
        <v>122.08</v>
      </c>
      <c r="S35" s="1">
        <v>30</v>
      </c>
      <c r="T35" s="1">
        <v>1</v>
      </c>
      <c r="V35" s="120">
        <f t="shared" si="18"/>
        <v>24</v>
      </c>
      <c r="W35" s="120">
        <f t="shared" si="1"/>
        <v>21</v>
      </c>
      <c r="X35" s="120">
        <f t="shared" si="2"/>
        <v>57</v>
      </c>
      <c r="Y35" s="120">
        <f t="shared" si="3"/>
        <v>52</v>
      </c>
      <c r="Z35" s="120">
        <f t="shared" si="4"/>
        <v>41</v>
      </c>
      <c r="AA35" s="120">
        <f t="shared" si="5"/>
        <v>41</v>
      </c>
      <c r="AB35" s="120">
        <f t="shared" si="6"/>
        <v>29</v>
      </c>
      <c r="AC35" s="120">
        <f t="shared" si="7"/>
        <v>60</v>
      </c>
      <c r="AD35" s="120">
        <f t="shared" si="8"/>
        <v>39</v>
      </c>
      <c r="AE35" s="120">
        <f t="shared" si="9"/>
        <v>21</v>
      </c>
      <c r="AF35" s="120">
        <f t="shared" si="10"/>
        <v>30</v>
      </c>
      <c r="AG35" s="120">
        <f t="shared" si="11"/>
        <v>23</v>
      </c>
      <c r="AH35" s="120"/>
      <c r="AI35" s="120">
        <f t="shared" si="13"/>
        <v>21</v>
      </c>
      <c r="AJ35" s="120">
        <f t="shared" si="14"/>
        <v>42</v>
      </c>
      <c r="AK35" s="120">
        <f t="shared" si="15"/>
        <v>54</v>
      </c>
      <c r="AL35" s="120">
        <f t="shared" si="16"/>
        <v>28</v>
      </c>
      <c r="AM35" s="120">
        <f t="shared" si="17"/>
        <v>31</v>
      </c>
      <c r="AO35" s="120">
        <v>33</v>
      </c>
      <c r="AP35" s="120">
        <f>INDEX($C$3:$T$62,$AO35,'V5 data'!$AV$23)</f>
        <v>9.6</v>
      </c>
      <c r="AQ35" s="120">
        <f>INDEX($V$3:$AM$62,$AO35,'V5 data'!$AV$23)</f>
        <v>21</v>
      </c>
    </row>
    <row r="36" spans="1:43">
      <c r="A36" s="89" t="s">
        <v>110</v>
      </c>
      <c r="B36" s="120" t="s">
        <v>150</v>
      </c>
      <c r="C36" s="1">
        <v>57.3</v>
      </c>
      <c r="D36" s="1">
        <v>10.6</v>
      </c>
      <c r="E36" s="1">
        <v>995</v>
      </c>
      <c r="F36" s="1">
        <v>300</v>
      </c>
      <c r="G36" s="1">
        <v>2231</v>
      </c>
      <c r="H36" s="121">
        <v>20.6</v>
      </c>
      <c r="I36" s="1">
        <v>33.200000000000003</v>
      </c>
      <c r="J36" s="121">
        <v>601</v>
      </c>
      <c r="K36" s="119">
        <v>17.12</v>
      </c>
      <c r="L36" s="119">
        <v>32.92</v>
      </c>
      <c r="M36" s="119">
        <v>23.42</v>
      </c>
      <c r="N36" s="121">
        <v>49</v>
      </c>
      <c r="O36" s="135">
        <v>3.5</v>
      </c>
      <c r="P36" s="135">
        <v>534</v>
      </c>
      <c r="Q36" s="135">
        <v>17</v>
      </c>
      <c r="R36" s="120">
        <v>266.86</v>
      </c>
      <c r="S36" s="1">
        <v>20</v>
      </c>
      <c r="T36" s="1">
        <v>4</v>
      </c>
      <c r="V36" s="120">
        <f t="shared" si="18"/>
        <v>57</v>
      </c>
      <c r="W36" s="120">
        <f t="shared" si="1"/>
        <v>16</v>
      </c>
      <c r="X36" s="120">
        <f t="shared" si="2"/>
        <v>47</v>
      </c>
      <c r="Y36" s="120">
        <f t="shared" si="3"/>
        <v>40</v>
      </c>
      <c r="Z36" s="120">
        <f t="shared" si="4"/>
        <v>12</v>
      </c>
      <c r="AA36" s="120">
        <f t="shared" si="5"/>
        <v>26</v>
      </c>
      <c r="AB36" s="120">
        <f t="shared" si="6"/>
        <v>20</v>
      </c>
      <c r="AC36" s="120">
        <f t="shared" si="7"/>
        <v>58</v>
      </c>
      <c r="AD36" s="120">
        <f t="shared" si="8"/>
        <v>41</v>
      </c>
      <c r="AE36" s="120">
        <f t="shared" si="9"/>
        <v>29</v>
      </c>
      <c r="AF36" s="120">
        <f t="shared" si="10"/>
        <v>3</v>
      </c>
      <c r="AG36" s="120">
        <f t="shared" si="11"/>
        <v>7</v>
      </c>
      <c r="AH36" s="120">
        <f t="shared" si="12"/>
        <v>45</v>
      </c>
      <c r="AI36" s="120">
        <f t="shared" si="13"/>
        <v>19</v>
      </c>
      <c r="AJ36" s="120">
        <f t="shared" si="14"/>
        <v>27</v>
      </c>
      <c r="AK36" s="120">
        <f t="shared" si="15"/>
        <v>35</v>
      </c>
      <c r="AL36" s="120">
        <f t="shared" si="16"/>
        <v>42</v>
      </c>
      <c r="AM36" s="120">
        <f t="shared" si="17"/>
        <v>13</v>
      </c>
      <c r="AO36" s="120">
        <v>34</v>
      </c>
      <c r="AP36" s="120">
        <f>INDEX($C$3:$T$62,$AO36,'V5 data'!$AV$23)</f>
        <v>10.6</v>
      </c>
      <c r="AQ36" s="120">
        <f>INDEX($V$3:$AM$62,$AO36,'V5 data'!$AV$23)</f>
        <v>16</v>
      </c>
    </row>
    <row r="37" spans="1:43">
      <c r="A37" s="89" t="s">
        <v>110</v>
      </c>
      <c r="B37" s="120" t="s">
        <v>151</v>
      </c>
      <c r="C37" s="1">
        <v>65</v>
      </c>
      <c r="D37" s="1">
        <v>10.1</v>
      </c>
      <c r="E37" s="1">
        <v>995.8</v>
      </c>
      <c r="F37" s="1">
        <v>151</v>
      </c>
      <c r="G37" s="1">
        <v>2088</v>
      </c>
      <c r="H37" s="121">
        <v>18.100000000000001</v>
      </c>
      <c r="I37" s="1">
        <v>20.9</v>
      </c>
      <c r="J37" s="121">
        <v>1055</v>
      </c>
      <c r="K37" s="119">
        <v>16.489999999999998</v>
      </c>
      <c r="L37" s="119">
        <v>39.51</v>
      </c>
      <c r="M37" s="119">
        <v>22.01</v>
      </c>
      <c r="N37" s="121">
        <v>49</v>
      </c>
      <c r="O37" s="135">
        <v>3.3</v>
      </c>
      <c r="P37" s="135">
        <v>540</v>
      </c>
      <c r="Q37" s="135">
        <v>15</v>
      </c>
      <c r="R37" s="120">
        <v>251.55</v>
      </c>
      <c r="S37" s="1">
        <v>14</v>
      </c>
      <c r="T37" s="1">
        <v>3</v>
      </c>
      <c r="V37" s="120">
        <f t="shared" si="18"/>
        <v>42</v>
      </c>
      <c r="W37" s="120">
        <f t="shared" si="1"/>
        <v>20</v>
      </c>
      <c r="X37" s="120">
        <f t="shared" si="2"/>
        <v>46</v>
      </c>
      <c r="Y37" s="120">
        <f t="shared" si="3"/>
        <v>49</v>
      </c>
      <c r="Z37" s="120">
        <f t="shared" si="4"/>
        <v>15</v>
      </c>
      <c r="AA37" s="120">
        <f t="shared" si="5"/>
        <v>38</v>
      </c>
      <c r="AB37" s="120">
        <f t="shared" si="6"/>
        <v>41</v>
      </c>
      <c r="AC37" s="120">
        <f t="shared" si="7"/>
        <v>44</v>
      </c>
      <c r="AD37" s="120">
        <f t="shared" si="8"/>
        <v>47</v>
      </c>
      <c r="AE37" s="120">
        <f t="shared" si="9"/>
        <v>8</v>
      </c>
      <c r="AF37" s="120">
        <f t="shared" si="10"/>
        <v>4</v>
      </c>
      <c r="AG37" s="120">
        <f t="shared" si="11"/>
        <v>7</v>
      </c>
      <c r="AH37" s="120">
        <f t="shared" si="12"/>
        <v>48</v>
      </c>
      <c r="AI37" s="120">
        <f t="shared" si="13"/>
        <v>15</v>
      </c>
      <c r="AJ37" s="120">
        <f t="shared" si="14"/>
        <v>34</v>
      </c>
      <c r="AK37" s="120">
        <f t="shared" si="15"/>
        <v>39</v>
      </c>
      <c r="AL37" s="120">
        <f t="shared" si="16"/>
        <v>48</v>
      </c>
      <c r="AM37" s="120">
        <f t="shared" si="17"/>
        <v>16</v>
      </c>
      <c r="AO37" s="120">
        <v>35</v>
      </c>
      <c r="AP37" s="120">
        <f>INDEX($C$3:$T$62,$AO37,'V5 data'!$AV$23)</f>
        <v>10.1</v>
      </c>
      <c r="AQ37" s="120">
        <f>INDEX($V$3:$AM$62,$AO37,'V5 data'!$AV$23)</f>
        <v>20</v>
      </c>
    </row>
    <row r="38" spans="1:43">
      <c r="A38" s="89" t="s">
        <v>110</v>
      </c>
      <c r="B38" s="120" t="s">
        <v>152</v>
      </c>
      <c r="C38" s="1">
        <v>70.2</v>
      </c>
      <c r="D38" s="1">
        <v>7.3</v>
      </c>
      <c r="E38" s="1">
        <v>1194.9000000000001</v>
      </c>
      <c r="F38" s="1">
        <v>3297</v>
      </c>
      <c r="G38" s="1">
        <v>2112</v>
      </c>
      <c r="H38" s="121">
        <v>48.4</v>
      </c>
      <c r="I38" s="1">
        <v>89.4</v>
      </c>
      <c r="J38" s="121">
        <v>2263</v>
      </c>
      <c r="K38" s="119">
        <v>23.77</v>
      </c>
      <c r="L38" s="119">
        <v>28.54</v>
      </c>
      <c r="M38" s="119">
        <v>12.4</v>
      </c>
      <c r="N38" s="121">
        <v>47</v>
      </c>
      <c r="O38" s="135">
        <v>85.6</v>
      </c>
      <c r="P38" s="135">
        <v>460</v>
      </c>
      <c r="Q38" s="135">
        <v>108</v>
      </c>
      <c r="R38" s="120">
        <v>1719.32</v>
      </c>
      <c r="S38" s="1">
        <v>165</v>
      </c>
      <c r="T38" s="1">
        <v>3</v>
      </c>
      <c r="V38" s="120">
        <f t="shared" si="18"/>
        <v>22</v>
      </c>
      <c r="W38" s="120">
        <f t="shared" si="1"/>
        <v>47</v>
      </c>
      <c r="X38" s="120">
        <f t="shared" si="2"/>
        <v>9</v>
      </c>
      <c r="Y38" s="120">
        <f t="shared" si="3"/>
        <v>12</v>
      </c>
      <c r="Z38" s="120">
        <f t="shared" si="4"/>
        <v>14</v>
      </c>
      <c r="AA38" s="120">
        <f t="shared" si="5"/>
        <v>4</v>
      </c>
      <c r="AB38" s="120">
        <f t="shared" si="6"/>
        <v>7</v>
      </c>
      <c r="AC38" s="120">
        <f t="shared" si="7"/>
        <v>13</v>
      </c>
      <c r="AD38" s="120">
        <f t="shared" si="8"/>
        <v>1</v>
      </c>
      <c r="AE38" s="120">
        <f t="shared" si="9"/>
        <v>47</v>
      </c>
      <c r="AF38" s="120">
        <f t="shared" si="10"/>
        <v>55</v>
      </c>
      <c r="AG38" s="120">
        <f t="shared" si="11"/>
        <v>23</v>
      </c>
      <c r="AH38" s="120">
        <f t="shared" si="12"/>
        <v>5</v>
      </c>
      <c r="AI38" s="120">
        <f t="shared" si="13"/>
        <v>53</v>
      </c>
      <c r="AJ38" s="120">
        <f t="shared" si="14"/>
        <v>6</v>
      </c>
      <c r="AK38" s="120">
        <f t="shared" si="15"/>
        <v>8</v>
      </c>
      <c r="AL38" s="120">
        <f t="shared" si="16"/>
        <v>4</v>
      </c>
      <c r="AM38" s="120">
        <f t="shared" si="17"/>
        <v>16</v>
      </c>
      <c r="AO38" s="120">
        <v>36</v>
      </c>
      <c r="AP38" s="120">
        <f>INDEX($C$3:$T$62,$AO38,'V5 data'!$AV$23)</f>
        <v>7.3</v>
      </c>
      <c r="AQ38" s="120">
        <f>INDEX($V$3:$AM$62,$AO38,'V5 data'!$AV$23)</f>
        <v>47</v>
      </c>
    </row>
    <row r="39" spans="1:43">
      <c r="A39" s="89" t="s">
        <v>110</v>
      </c>
      <c r="B39" s="120" t="s">
        <v>153</v>
      </c>
      <c r="C39" s="1">
        <v>63.4</v>
      </c>
      <c r="D39" s="1">
        <v>8.5</v>
      </c>
      <c r="E39" s="1">
        <v>1026.2</v>
      </c>
      <c r="F39" s="1">
        <v>1494</v>
      </c>
      <c r="G39" s="1">
        <v>1597</v>
      </c>
      <c r="H39" s="121">
        <v>11.2</v>
      </c>
      <c r="I39" s="1"/>
      <c r="J39" s="121">
        <v>1324</v>
      </c>
      <c r="K39" s="119">
        <v>16.02</v>
      </c>
      <c r="L39" s="119">
        <v>33.06</v>
      </c>
      <c r="M39" s="119">
        <v>20.41</v>
      </c>
      <c r="N39" s="121">
        <v>46</v>
      </c>
      <c r="O39" s="135">
        <v>9.4</v>
      </c>
      <c r="P39" s="135">
        <v>561</v>
      </c>
      <c r="Q39" s="135">
        <v>8</v>
      </c>
      <c r="R39" s="120">
        <v>242.45</v>
      </c>
      <c r="S39" s="1">
        <v>79</v>
      </c>
      <c r="T39" s="1">
        <v>2</v>
      </c>
      <c r="V39" s="120">
        <f t="shared" si="18"/>
        <v>45</v>
      </c>
      <c r="W39" s="120">
        <f t="shared" si="1"/>
        <v>36</v>
      </c>
      <c r="X39" s="120">
        <f t="shared" si="2"/>
        <v>37</v>
      </c>
      <c r="Y39" s="120">
        <f t="shared" si="3"/>
        <v>24</v>
      </c>
      <c r="Z39" s="120">
        <f t="shared" si="4"/>
        <v>42</v>
      </c>
      <c r="AA39" s="120">
        <f t="shared" si="5"/>
        <v>50</v>
      </c>
      <c r="AB39" s="120"/>
      <c r="AC39" s="120">
        <f t="shared" si="7"/>
        <v>34</v>
      </c>
      <c r="AD39" s="120">
        <f t="shared" si="8"/>
        <v>52</v>
      </c>
      <c r="AE39" s="120">
        <f t="shared" si="9"/>
        <v>27</v>
      </c>
      <c r="AF39" s="120">
        <f t="shared" si="10"/>
        <v>10</v>
      </c>
      <c r="AG39" s="120">
        <f t="shared" si="11"/>
        <v>34</v>
      </c>
      <c r="AH39" s="120">
        <f t="shared" si="12"/>
        <v>32</v>
      </c>
      <c r="AI39" s="120">
        <f t="shared" si="13"/>
        <v>6</v>
      </c>
      <c r="AJ39" s="120">
        <f t="shared" si="14"/>
        <v>48</v>
      </c>
      <c r="AK39" s="120">
        <f t="shared" si="15"/>
        <v>40</v>
      </c>
      <c r="AL39" s="120">
        <f t="shared" si="16"/>
        <v>8</v>
      </c>
      <c r="AM39" s="120">
        <f t="shared" si="17"/>
        <v>24</v>
      </c>
      <c r="AO39" s="120">
        <v>37</v>
      </c>
      <c r="AP39" s="120">
        <f>INDEX($C$3:$T$62,$AO39,'V5 data'!$AV$23)</f>
        <v>8.5</v>
      </c>
      <c r="AQ39" s="120">
        <f>INDEX($V$3:$AM$62,$AO39,'V5 data'!$AV$23)</f>
        <v>36</v>
      </c>
    </row>
    <row r="40" spans="1:43">
      <c r="A40" s="89" t="s">
        <v>110</v>
      </c>
      <c r="B40" s="120" t="s">
        <v>154</v>
      </c>
      <c r="C40" s="1">
        <v>62</v>
      </c>
      <c r="D40" s="1">
        <v>10.9</v>
      </c>
      <c r="E40" s="1">
        <v>1021.1</v>
      </c>
      <c r="F40" s="1">
        <v>389</v>
      </c>
      <c r="G40" s="1">
        <v>2515</v>
      </c>
      <c r="H40" s="121">
        <v>20</v>
      </c>
      <c r="I40" s="1">
        <v>37.6</v>
      </c>
      <c r="J40" s="121">
        <v>1458</v>
      </c>
      <c r="K40" s="119">
        <v>17.37</v>
      </c>
      <c r="L40" s="119">
        <v>38.29</v>
      </c>
      <c r="M40" s="119">
        <v>16.54</v>
      </c>
      <c r="N40" s="121">
        <v>47</v>
      </c>
      <c r="O40" s="135">
        <v>0.6</v>
      </c>
      <c r="P40" s="135">
        <v>525</v>
      </c>
      <c r="Q40" s="135">
        <v>5</v>
      </c>
      <c r="R40" s="120">
        <v>442.38</v>
      </c>
      <c r="S40" s="1">
        <v>32</v>
      </c>
      <c r="T40" s="1">
        <v>2</v>
      </c>
      <c r="V40" s="120">
        <f t="shared" si="18"/>
        <v>51</v>
      </c>
      <c r="W40" s="120">
        <f t="shared" si="1"/>
        <v>15</v>
      </c>
      <c r="X40" s="120">
        <f t="shared" si="2"/>
        <v>40</v>
      </c>
      <c r="Y40" s="120">
        <f t="shared" si="3"/>
        <v>38</v>
      </c>
      <c r="Z40" s="120">
        <f t="shared" si="4"/>
        <v>5</v>
      </c>
      <c r="AA40" s="120">
        <f t="shared" si="5"/>
        <v>30</v>
      </c>
      <c r="AB40" s="120">
        <f t="shared" si="6"/>
        <v>18</v>
      </c>
      <c r="AC40" s="120">
        <f t="shared" si="7"/>
        <v>31</v>
      </c>
      <c r="AD40" s="120">
        <f t="shared" si="8"/>
        <v>35</v>
      </c>
      <c r="AE40" s="120">
        <f t="shared" si="9"/>
        <v>10</v>
      </c>
      <c r="AF40" s="120">
        <f t="shared" si="10"/>
        <v>29</v>
      </c>
      <c r="AG40" s="120">
        <f t="shared" si="11"/>
        <v>23</v>
      </c>
      <c r="AH40" s="120">
        <f t="shared" si="12"/>
        <v>54</v>
      </c>
      <c r="AI40" s="120">
        <f t="shared" si="13"/>
        <v>24</v>
      </c>
      <c r="AJ40" s="120">
        <f t="shared" si="14"/>
        <v>51</v>
      </c>
      <c r="AK40" s="120">
        <f t="shared" si="15"/>
        <v>25</v>
      </c>
      <c r="AL40" s="120">
        <f t="shared" si="16"/>
        <v>27</v>
      </c>
      <c r="AM40" s="120">
        <f t="shared" si="17"/>
        <v>24</v>
      </c>
      <c r="AO40" s="120">
        <v>38</v>
      </c>
      <c r="AP40" s="120">
        <f>INDEX($C$3:$T$62,$AO40,'V5 data'!$AV$23)</f>
        <v>10.9</v>
      </c>
      <c r="AQ40" s="120">
        <f>INDEX($V$3:$AM$62,$AO40,'V5 data'!$AV$23)</f>
        <v>15</v>
      </c>
    </row>
    <row r="41" spans="1:43">
      <c r="A41" s="89" t="s">
        <v>110</v>
      </c>
      <c r="B41" s="120" t="s">
        <v>155</v>
      </c>
      <c r="C41" s="1">
        <v>65.2</v>
      </c>
      <c r="D41" s="1">
        <v>12</v>
      </c>
      <c r="E41" s="1">
        <v>1047.5999999999999</v>
      </c>
      <c r="F41" s="1">
        <v>1157</v>
      </c>
      <c r="G41" s="1">
        <v>1901</v>
      </c>
      <c r="H41" s="121">
        <v>26.8</v>
      </c>
      <c r="I41" s="1">
        <v>186.9</v>
      </c>
      <c r="J41" s="121">
        <v>1295</v>
      </c>
      <c r="K41" s="119">
        <v>17.899999999999999</v>
      </c>
      <c r="L41" s="119">
        <v>33.909999999999997</v>
      </c>
      <c r="M41" s="119">
        <v>17.510000000000002</v>
      </c>
      <c r="N41" s="121">
        <v>50</v>
      </c>
      <c r="O41" s="135">
        <v>3.2</v>
      </c>
      <c r="P41" s="135">
        <v>534</v>
      </c>
      <c r="Q41" s="135">
        <v>27</v>
      </c>
      <c r="R41" s="120">
        <v>623.14</v>
      </c>
      <c r="S41" s="1">
        <v>28</v>
      </c>
      <c r="T41" s="1">
        <v>1</v>
      </c>
      <c r="V41" s="120">
        <f t="shared" si="18"/>
        <v>39</v>
      </c>
      <c r="W41" s="120">
        <f t="shared" si="1"/>
        <v>7</v>
      </c>
      <c r="X41" s="120">
        <f t="shared" si="2"/>
        <v>31</v>
      </c>
      <c r="Y41" s="120">
        <f t="shared" si="3"/>
        <v>27</v>
      </c>
      <c r="Z41" s="120">
        <f t="shared" si="4"/>
        <v>22</v>
      </c>
      <c r="AA41" s="120">
        <f t="shared" si="5"/>
        <v>12</v>
      </c>
      <c r="AB41" s="120">
        <f t="shared" si="6"/>
        <v>1</v>
      </c>
      <c r="AC41" s="120">
        <f t="shared" si="7"/>
        <v>37</v>
      </c>
      <c r="AD41" s="120">
        <f t="shared" si="8"/>
        <v>30</v>
      </c>
      <c r="AE41" s="120">
        <f t="shared" si="9"/>
        <v>22</v>
      </c>
      <c r="AF41" s="120">
        <f t="shared" si="10"/>
        <v>23</v>
      </c>
      <c r="AG41" s="120">
        <f t="shared" si="11"/>
        <v>4</v>
      </c>
      <c r="AH41" s="120">
        <f t="shared" si="12"/>
        <v>49</v>
      </c>
      <c r="AI41" s="120">
        <f t="shared" si="13"/>
        <v>19</v>
      </c>
      <c r="AJ41" s="120">
        <f t="shared" si="14"/>
        <v>20</v>
      </c>
      <c r="AK41" s="120">
        <f t="shared" si="15"/>
        <v>17</v>
      </c>
      <c r="AL41" s="120">
        <f t="shared" si="16"/>
        <v>30</v>
      </c>
      <c r="AM41" s="120">
        <f t="shared" si="17"/>
        <v>31</v>
      </c>
      <c r="AO41" s="120">
        <v>39</v>
      </c>
      <c r="AP41" s="120">
        <f>INDEX($C$3:$T$62,$AO41,'V5 data'!$AV$23)</f>
        <v>12</v>
      </c>
      <c r="AQ41" s="120">
        <f>INDEX($V$3:$AM$62,$AO41,'V5 data'!$AV$23)</f>
        <v>7</v>
      </c>
    </row>
    <row r="42" spans="1:43">
      <c r="A42" s="89" t="s">
        <v>110</v>
      </c>
      <c r="B42" s="120" t="s">
        <v>156</v>
      </c>
      <c r="C42" s="1">
        <v>65.2</v>
      </c>
      <c r="D42" s="1">
        <v>12.2</v>
      </c>
      <c r="E42" s="1">
        <v>1114.7</v>
      </c>
      <c r="F42" s="1">
        <v>4078</v>
      </c>
      <c r="G42" s="1">
        <v>1663</v>
      </c>
      <c r="H42" s="121">
        <v>23</v>
      </c>
      <c r="I42" s="1">
        <v>14.6</v>
      </c>
      <c r="J42" s="121">
        <v>970</v>
      </c>
      <c r="K42" s="119">
        <v>19.27</v>
      </c>
      <c r="L42" s="119">
        <v>33.81</v>
      </c>
      <c r="M42" s="119">
        <v>15.42</v>
      </c>
      <c r="N42" s="121">
        <v>49</v>
      </c>
      <c r="O42" s="135">
        <v>11.7</v>
      </c>
      <c r="P42" s="135">
        <v>462</v>
      </c>
      <c r="Q42" s="135">
        <v>14</v>
      </c>
      <c r="R42" s="120">
        <v>4306</v>
      </c>
      <c r="S42" s="1">
        <v>10</v>
      </c>
      <c r="T42" s="1">
        <v>0</v>
      </c>
      <c r="V42" s="120">
        <f t="shared" si="18"/>
        <v>39</v>
      </c>
      <c r="W42" s="120">
        <f t="shared" si="1"/>
        <v>6</v>
      </c>
      <c r="X42" s="120">
        <f t="shared" si="2"/>
        <v>18</v>
      </c>
      <c r="Y42" s="120">
        <f t="shared" si="3"/>
        <v>9</v>
      </c>
      <c r="Z42" s="120">
        <f t="shared" si="4"/>
        <v>39</v>
      </c>
      <c r="AA42" s="120">
        <f t="shared" si="5"/>
        <v>20</v>
      </c>
      <c r="AB42" s="120">
        <f t="shared" si="6"/>
        <v>47</v>
      </c>
      <c r="AC42" s="120">
        <f t="shared" si="7"/>
        <v>46</v>
      </c>
      <c r="AD42" s="120">
        <f t="shared" si="8"/>
        <v>22</v>
      </c>
      <c r="AE42" s="120">
        <f t="shared" si="9"/>
        <v>23</v>
      </c>
      <c r="AF42" s="120">
        <f t="shared" si="10"/>
        <v>39</v>
      </c>
      <c r="AG42" s="120">
        <f t="shared" si="11"/>
        <v>7</v>
      </c>
      <c r="AH42" s="120">
        <f t="shared" si="12"/>
        <v>28</v>
      </c>
      <c r="AI42" s="120">
        <f t="shared" si="13"/>
        <v>51</v>
      </c>
      <c r="AJ42" s="120">
        <f t="shared" si="14"/>
        <v>35</v>
      </c>
      <c r="AK42" s="120">
        <f t="shared" si="15"/>
        <v>3</v>
      </c>
      <c r="AL42" s="120">
        <f t="shared" si="16"/>
        <v>52</v>
      </c>
      <c r="AM42" s="120">
        <f t="shared" si="17"/>
        <v>48</v>
      </c>
      <c r="AO42" s="120">
        <v>40</v>
      </c>
      <c r="AP42" s="120">
        <f>INDEX($C$3:$T$62,$AO42,'V5 data'!$AV$23)</f>
        <v>12.2</v>
      </c>
      <c r="AQ42" s="120">
        <f>INDEX($V$3:$AM$62,$AO42,'V5 data'!$AV$23)</f>
        <v>6</v>
      </c>
    </row>
    <row r="43" spans="1:43">
      <c r="A43" s="89" t="s">
        <v>110</v>
      </c>
      <c r="B43" s="120" t="s">
        <v>157</v>
      </c>
      <c r="C43" s="1">
        <v>62.2</v>
      </c>
      <c r="D43" s="1">
        <v>11.8</v>
      </c>
      <c r="E43" s="1">
        <v>1025.5999999999999</v>
      </c>
      <c r="F43" s="1">
        <v>63</v>
      </c>
      <c r="G43" s="1">
        <v>1813</v>
      </c>
      <c r="H43" s="121">
        <v>17.600000000000001</v>
      </c>
      <c r="I43" s="1">
        <v>23.7</v>
      </c>
      <c r="J43" s="121">
        <v>1305</v>
      </c>
      <c r="K43" s="119">
        <v>17.53</v>
      </c>
      <c r="L43" s="119">
        <v>43.49</v>
      </c>
      <c r="M43" s="119">
        <v>17.09</v>
      </c>
      <c r="N43" s="121">
        <v>48</v>
      </c>
      <c r="O43" s="135">
        <v>47.6</v>
      </c>
      <c r="P43" s="135">
        <v>500</v>
      </c>
      <c r="Q43" s="135">
        <v>18</v>
      </c>
      <c r="R43" s="120">
        <v>257.69</v>
      </c>
      <c r="S43" s="1">
        <v>22</v>
      </c>
      <c r="T43" s="1">
        <v>2</v>
      </c>
      <c r="V43" s="120">
        <f t="shared" si="18"/>
        <v>49</v>
      </c>
      <c r="W43" s="120">
        <f t="shared" si="1"/>
        <v>10</v>
      </c>
      <c r="X43" s="120">
        <f t="shared" si="2"/>
        <v>38</v>
      </c>
      <c r="Y43" s="120">
        <f t="shared" si="3"/>
        <v>55</v>
      </c>
      <c r="Z43" s="120">
        <f t="shared" si="4"/>
        <v>28</v>
      </c>
      <c r="AA43" s="120">
        <f t="shared" si="5"/>
        <v>40</v>
      </c>
      <c r="AB43" s="120">
        <f t="shared" si="6"/>
        <v>37</v>
      </c>
      <c r="AC43" s="120">
        <f t="shared" si="7"/>
        <v>36</v>
      </c>
      <c r="AD43" s="120">
        <f t="shared" si="8"/>
        <v>33</v>
      </c>
      <c r="AE43" s="120">
        <f t="shared" si="9"/>
        <v>3</v>
      </c>
      <c r="AF43" s="120">
        <f t="shared" si="10"/>
        <v>24</v>
      </c>
      <c r="AG43" s="120">
        <f t="shared" si="11"/>
        <v>18</v>
      </c>
      <c r="AH43" s="120">
        <f t="shared" si="12"/>
        <v>10</v>
      </c>
      <c r="AI43" s="120">
        <f t="shared" si="13"/>
        <v>36</v>
      </c>
      <c r="AJ43" s="120">
        <f t="shared" si="14"/>
        <v>25</v>
      </c>
      <c r="AK43" s="120">
        <f t="shared" si="15"/>
        <v>37</v>
      </c>
      <c r="AL43" s="120">
        <f t="shared" si="16"/>
        <v>40</v>
      </c>
      <c r="AM43" s="120">
        <f t="shared" si="17"/>
        <v>24</v>
      </c>
      <c r="AO43" s="120">
        <v>41</v>
      </c>
      <c r="AP43" s="120">
        <f>INDEX($C$3:$T$62,$AO43,'V5 data'!$AV$23)</f>
        <v>11.8</v>
      </c>
      <c r="AQ43" s="120">
        <f>INDEX($V$3:$AM$62,$AO43,'V5 data'!$AV$23)</f>
        <v>10</v>
      </c>
    </row>
    <row r="44" spans="1:43">
      <c r="A44" s="89" t="s">
        <v>110</v>
      </c>
      <c r="B44" s="120" t="s">
        <v>116</v>
      </c>
      <c r="C44" s="1">
        <v>57.3</v>
      </c>
      <c r="D44" s="1">
        <v>12.8</v>
      </c>
      <c r="E44" s="1">
        <v>996.9</v>
      </c>
      <c r="F44" s="1">
        <v>16</v>
      </c>
      <c r="G44" s="1">
        <v>1937</v>
      </c>
      <c r="H44" s="121">
        <v>19.100000000000001</v>
      </c>
      <c r="I44" s="1">
        <v>31.5</v>
      </c>
      <c r="J44" s="121">
        <v>750</v>
      </c>
      <c r="K44" s="119">
        <v>16.03</v>
      </c>
      <c r="L44" s="119">
        <v>35.22</v>
      </c>
      <c r="M44" s="119">
        <v>17.02</v>
      </c>
      <c r="N44" s="121">
        <v>49</v>
      </c>
      <c r="O44" s="135">
        <v>51.5</v>
      </c>
      <c r="P44" s="135">
        <v>518</v>
      </c>
      <c r="Q44" s="135">
        <v>14</v>
      </c>
      <c r="R44" s="120">
        <v>178.36</v>
      </c>
      <c r="S44" s="1">
        <v>41</v>
      </c>
      <c r="T44" s="1">
        <v>4</v>
      </c>
      <c r="V44" s="120">
        <f t="shared" si="18"/>
        <v>57</v>
      </c>
      <c r="W44" s="120">
        <f t="shared" si="1"/>
        <v>5</v>
      </c>
      <c r="X44" s="120">
        <f t="shared" si="2"/>
        <v>43</v>
      </c>
      <c r="Y44" s="120">
        <f t="shared" si="3"/>
        <v>59</v>
      </c>
      <c r="Z44" s="120">
        <f t="shared" si="4"/>
        <v>19</v>
      </c>
      <c r="AA44" s="120">
        <f t="shared" si="5"/>
        <v>35</v>
      </c>
      <c r="AB44" s="120">
        <f t="shared" si="6"/>
        <v>22</v>
      </c>
      <c r="AC44" s="120">
        <f t="shared" si="7"/>
        <v>54</v>
      </c>
      <c r="AD44" s="120">
        <f t="shared" si="8"/>
        <v>51</v>
      </c>
      <c r="AE44" s="120">
        <f t="shared" si="9"/>
        <v>13</v>
      </c>
      <c r="AF44" s="120">
        <f t="shared" si="10"/>
        <v>25</v>
      </c>
      <c r="AG44" s="120">
        <f t="shared" si="11"/>
        <v>7</v>
      </c>
      <c r="AH44" s="120">
        <f t="shared" si="12"/>
        <v>9</v>
      </c>
      <c r="AI44" s="120">
        <f t="shared" si="13"/>
        <v>30</v>
      </c>
      <c r="AJ44" s="120">
        <f t="shared" si="14"/>
        <v>35</v>
      </c>
      <c r="AK44" s="120">
        <f t="shared" si="15"/>
        <v>48</v>
      </c>
      <c r="AL44" s="120">
        <f t="shared" si="16"/>
        <v>23</v>
      </c>
      <c r="AM44" s="120">
        <f t="shared" si="17"/>
        <v>13</v>
      </c>
      <c r="AO44" s="120">
        <v>42</v>
      </c>
      <c r="AP44" s="120">
        <f>INDEX($C$3:$T$62,$AO44,'V5 data'!$AV$23)</f>
        <v>12.8</v>
      </c>
      <c r="AQ44" s="120">
        <f>INDEX($V$3:$AM$62,$AO44,'V5 data'!$AV$23)</f>
        <v>5</v>
      </c>
    </row>
    <row r="45" spans="1:43">
      <c r="A45" s="89" t="s">
        <v>110</v>
      </c>
      <c r="B45" s="120" t="s">
        <v>158</v>
      </c>
      <c r="C45" s="1">
        <v>67.900000000000006</v>
      </c>
      <c r="D45" s="1">
        <v>8</v>
      </c>
      <c r="E45" s="1">
        <v>1081.5</v>
      </c>
      <c r="F45" s="1">
        <v>3277</v>
      </c>
      <c r="G45" s="1">
        <v>2412</v>
      </c>
      <c r="H45" s="121">
        <v>13.8</v>
      </c>
      <c r="I45" s="1">
        <v>16.3</v>
      </c>
      <c r="J45" s="121">
        <v>1539</v>
      </c>
      <c r="K45" s="119">
        <v>16.53</v>
      </c>
      <c r="L45" s="119">
        <v>33.74</v>
      </c>
      <c r="M45" s="119">
        <v>21.33</v>
      </c>
      <c r="N45" s="121">
        <v>48</v>
      </c>
      <c r="O45" s="135">
        <v>3.4</v>
      </c>
      <c r="P45" s="135">
        <v>481</v>
      </c>
      <c r="Q45" s="135">
        <v>4</v>
      </c>
      <c r="R45" s="120">
        <v>227.76</v>
      </c>
      <c r="S45" s="1">
        <v>24</v>
      </c>
      <c r="T45" s="1">
        <v>0</v>
      </c>
      <c r="V45" s="120">
        <f t="shared" si="18"/>
        <v>31</v>
      </c>
      <c r="W45" s="120">
        <f t="shared" si="1"/>
        <v>40</v>
      </c>
      <c r="X45" s="120">
        <f t="shared" si="2"/>
        <v>26</v>
      </c>
      <c r="Y45" s="120">
        <f t="shared" si="3"/>
        <v>13</v>
      </c>
      <c r="Z45" s="120">
        <f t="shared" si="4"/>
        <v>8</v>
      </c>
      <c r="AA45" s="120">
        <f t="shared" si="5"/>
        <v>47</v>
      </c>
      <c r="AB45" s="120">
        <f t="shared" si="6"/>
        <v>46</v>
      </c>
      <c r="AC45" s="120">
        <f t="shared" si="7"/>
        <v>28</v>
      </c>
      <c r="AD45" s="120">
        <f t="shared" si="8"/>
        <v>45</v>
      </c>
      <c r="AE45" s="120">
        <f t="shared" si="9"/>
        <v>24</v>
      </c>
      <c r="AF45" s="120">
        <f t="shared" si="10"/>
        <v>7</v>
      </c>
      <c r="AG45" s="120">
        <f t="shared" si="11"/>
        <v>18</v>
      </c>
      <c r="AH45" s="120">
        <f t="shared" si="12"/>
        <v>46</v>
      </c>
      <c r="AI45" s="120">
        <f t="shared" si="13"/>
        <v>48</v>
      </c>
      <c r="AJ45" s="120">
        <f t="shared" si="14"/>
        <v>53</v>
      </c>
      <c r="AK45" s="120">
        <f t="shared" si="15"/>
        <v>42</v>
      </c>
      <c r="AL45" s="120">
        <f t="shared" si="16"/>
        <v>36</v>
      </c>
      <c r="AM45" s="120">
        <f t="shared" si="17"/>
        <v>48</v>
      </c>
      <c r="AO45" s="120">
        <v>43</v>
      </c>
      <c r="AP45" s="120">
        <f>INDEX($C$3:$T$62,$AO45,'V5 data'!$AV$23)</f>
        <v>8</v>
      </c>
      <c r="AQ45" s="120">
        <f>INDEX($V$3:$AM$62,$AO45,'V5 data'!$AV$23)</f>
        <v>40</v>
      </c>
    </row>
    <row r="46" spans="1:43">
      <c r="A46" s="89" t="s">
        <v>110</v>
      </c>
      <c r="B46" s="120" t="s">
        <v>159</v>
      </c>
      <c r="C46" s="1">
        <v>59.8</v>
      </c>
      <c r="D46" s="1">
        <v>10.6</v>
      </c>
      <c r="E46" s="1">
        <v>950</v>
      </c>
      <c r="F46" s="1">
        <v>447</v>
      </c>
      <c r="G46" s="1">
        <v>1923</v>
      </c>
      <c r="H46" s="121">
        <v>15.2</v>
      </c>
      <c r="I46" s="1">
        <v>18.899999999999999</v>
      </c>
      <c r="J46" s="121">
        <v>1250</v>
      </c>
      <c r="K46" s="119">
        <v>18.32</v>
      </c>
      <c r="L46" s="119">
        <v>31.55</v>
      </c>
      <c r="M46" s="119">
        <v>15.19</v>
      </c>
      <c r="N46" s="121">
        <v>47</v>
      </c>
      <c r="O46" s="135">
        <v>6.6</v>
      </c>
      <c r="P46" s="135">
        <v>462</v>
      </c>
      <c r="Q46" s="135">
        <v>9</v>
      </c>
      <c r="R46" s="120">
        <v>774.79</v>
      </c>
      <c r="S46" s="1">
        <v>37</v>
      </c>
      <c r="T46" s="1">
        <v>3</v>
      </c>
      <c r="V46" s="120">
        <f t="shared" si="18"/>
        <v>54</v>
      </c>
      <c r="W46" s="120">
        <f t="shared" si="1"/>
        <v>16</v>
      </c>
      <c r="X46" s="120">
        <f t="shared" si="2"/>
        <v>56</v>
      </c>
      <c r="Y46" s="120">
        <f t="shared" si="3"/>
        <v>34</v>
      </c>
      <c r="Z46" s="120">
        <f t="shared" si="4"/>
        <v>20</v>
      </c>
      <c r="AA46" s="120">
        <f t="shared" si="5"/>
        <v>46</v>
      </c>
      <c r="AB46" s="120">
        <f t="shared" si="6"/>
        <v>43</v>
      </c>
      <c r="AC46" s="120">
        <f t="shared" si="7"/>
        <v>39</v>
      </c>
      <c r="AD46" s="120">
        <f t="shared" si="8"/>
        <v>27</v>
      </c>
      <c r="AE46" s="120">
        <f t="shared" si="9"/>
        <v>38</v>
      </c>
      <c r="AF46" s="120">
        <f t="shared" si="10"/>
        <v>40</v>
      </c>
      <c r="AG46" s="120">
        <f t="shared" si="11"/>
        <v>23</v>
      </c>
      <c r="AH46" s="120">
        <f t="shared" si="12"/>
        <v>35</v>
      </c>
      <c r="AI46" s="120">
        <f t="shared" si="13"/>
        <v>51</v>
      </c>
      <c r="AJ46" s="120">
        <f t="shared" si="14"/>
        <v>45</v>
      </c>
      <c r="AK46" s="120">
        <f t="shared" si="15"/>
        <v>15</v>
      </c>
      <c r="AL46" s="120">
        <f t="shared" si="16"/>
        <v>26</v>
      </c>
      <c r="AM46" s="120">
        <f t="shared" si="17"/>
        <v>16</v>
      </c>
      <c r="AO46" s="120">
        <v>44</v>
      </c>
      <c r="AP46" s="120">
        <f>INDEX($C$3:$T$62,$AO46,'V5 data'!$AV$23)</f>
        <v>10.6</v>
      </c>
      <c r="AQ46" s="120">
        <f>INDEX($V$3:$AM$62,$AO46,'V5 data'!$AV$23)</f>
        <v>16</v>
      </c>
    </row>
    <row r="47" spans="1:43">
      <c r="A47" s="89" t="s">
        <v>110</v>
      </c>
      <c r="B47" s="120" t="s">
        <v>160</v>
      </c>
      <c r="C47" s="1">
        <v>77.3</v>
      </c>
      <c r="D47" s="1">
        <v>6</v>
      </c>
      <c r="E47" s="1">
        <v>1106.5999999999999</v>
      </c>
      <c r="F47" s="1">
        <v>1420</v>
      </c>
      <c r="G47" s="1">
        <v>1872</v>
      </c>
      <c r="H47" s="121">
        <v>47.9</v>
      </c>
      <c r="I47" s="1">
        <v>102.7</v>
      </c>
      <c r="J47" s="121">
        <v>2778</v>
      </c>
      <c r="K47" s="119">
        <v>22.4</v>
      </c>
      <c r="L47" s="119">
        <v>30.62</v>
      </c>
      <c r="M47" s="119">
        <v>12.84</v>
      </c>
      <c r="N47" s="121">
        <v>44</v>
      </c>
      <c r="O47" s="135">
        <v>61.6</v>
      </c>
      <c r="P47" s="135">
        <v>409</v>
      </c>
      <c r="Q47" s="135">
        <v>129</v>
      </c>
      <c r="R47" s="120">
        <v>970.73</v>
      </c>
      <c r="S47" s="1">
        <v>138</v>
      </c>
      <c r="T47" s="1">
        <v>1</v>
      </c>
      <c r="V47" s="120">
        <f t="shared" si="18"/>
        <v>7</v>
      </c>
      <c r="W47" s="120">
        <f t="shared" si="1"/>
        <v>56</v>
      </c>
      <c r="X47" s="120">
        <f t="shared" si="2"/>
        <v>20</v>
      </c>
      <c r="Y47" s="120">
        <f t="shared" si="3"/>
        <v>25</v>
      </c>
      <c r="Z47" s="120">
        <f t="shared" si="4"/>
        <v>25</v>
      </c>
      <c r="AA47" s="120">
        <f t="shared" si="5"/>
        <v>5</v>
      </c>
      <c r="AB47" s="120">
        <f t="shared" si="6"/>
        <v>6</v>
      </c>
      <c r="AC47" s="120">
        <f t="shared" si="7"/>
        <v>8</v>
      </c>
      <c r="AD47" s="120">
        <f t="shared" si="8"/>
        <v>6</v>
      </c>
      <c r="AE47" s="120">
        <f t="shared" si="9"/>
        <v>40</v>
      </c>
      <c r="AF47" s="120">
        <f t="shared" si="10"/>
        <v>53</v>
      </c>
      <c r="AG47" s="120">
        <f t="shared" si="11"/>
        <v>43</v>
      </c>
      <c r="AH47" s="120">
        <f t="shared" si="12"/>
        <v>8</v>
      </c>
      <c r="AI47" s="120">
        <f t="shared" si="13"/>
        <v>57</v>
      </c>
      <c r="AJ47" s="120">
        <f t="shared" si="14"/>
        <v>5</v>
      </c>
      <c r="AK47" s="120">
        <f t="shared" si="15"/>
        <v>10</v>
      </c>
      <c r="AL47" s="120">
        <f t="shared" si="16"/>
        <v>5</v>
      </c>
      <c r="AM47" s="120">
        <f t="shared" si="17"/>
        <v>31</v>
      </c>
      <c r="AO47" s="120">
        <v>45</v>
      </c>
      <c r="AP47" s="120">
        <f>INDEX($C$3:$T$62,$AO47,'V5 data'!$AV$23)</f>
        <v>6</v>
      </c>
      <c r="AQ47" s="120">
        <f>INDEX($V$3:$AM$62,$AO47,'V5 data'!$AV$23)</f>
        <v>56</v>
      </c>
    </row>
    <row r="48" spans="1:43">
      <c r="A48" s="89" t="s">
        <v>110</v>
      </c>
      <c r="B48" s="120" t="s">
        <v>161</v>
      </c>
      <c r="C48" s="1">
        <v>68</v>
      </c>
      <c r="D48" s="1">
        <v>9.4</v>
      </c>
      <c r="E48" s="1">
        <v>979.7</v>
      </c>
      <c r="F48" s="1">
        <v>646</v>
      </c>
      <c r="G48" s="1">
        <v>1552</v>
      </c>
      <c r="H48" s="121">
        <v>7</v>
      </c>
      <c r="I48" s="1"/>
      <c r="J48" s="121">
        <v>1797</v>
      </c>
      <c r="K48" s="119">
        <v>14.1</v>
      </c>
      <c r="L48" s="119">
        <v>40.21</v>
      </c>
      <c r="M48" s="119">
        <v>18.559999999999999</v>
      </c>
      <c r="N48" s="121">
        <v>46</v>
      </c>
      <c r="O48" s="135">
        <v>5.8</v>
      </c>
      <c r="P48" s="135">
        <v>483</v>
      </c>
      <c r="Q48" s="135">
        <v>16</v>
      </c>
      <c r="R48" s="120">
        <v>396.01</v>
      </c>
      <c r="S48" s="1">
        <v>53</v>
      </c>
      <c r="T48" s="1">
        <v>7</v>
      </c>
      <c r="V48" s="120">
        <f t="shared" si="18"/>
        <v>30</v>
      </c>
      <c r="W48" s="120">
        <f t="shared" si="1"/>
        <v>25</v>
      </c>
      <c r="X48" s="120">
        <f t="shared" si="2"/>
        <v>50</v>
      </c>
      <c r="Y48" s="120">
        <f t="shared" si="3"/>
        <v>31</v>
      </c>
      <c r="Z48" s="120">
        <f t="shared" si="4"/>
        <v>48</v>
      </c>
      <c r="AA48" s="120">
        <f t="shared" si="5"/>
        <v>60</v>
      </c>
      <c r="AB48" s="120"/>
      <c r="AC48" s="120">
        <f t="shared" si="7"/>
        <v>20</v>
      </c>
      <c r="AD48" s="120">
        <f t="shared" si="8"/>
        <v>57</v>
      </c>
      <c r="AE48" s="120">
        <f t="shared" si="9"/>
        <v>7</v>
      </c>
      <c r="AF48" s="120">
        <f t="shared" si="10"/>
        <v>16</v>
      </c>
      <c r="AG48" s="120">
        <f t="shared" si="11"/>
        <v>34</v>
      </c>
      <c r="AH48" s="120">
        <f t="shared" si="12"/>
        <v>37</v>
      </c>
      <c r="AI48" s="120">
        <f t="shared" si="13"/>
        <v>46</v>
      </c>
      <c r="AJ48" s="120">
        <f t="shared" si="14"/>
        <v>31</v>
      </c>
      <c r="AK48" s="120">
        <f t="shared" si="15"/>
        <v>27</v>
      </c>
      <c r="AL48" s="120">
        <f t="shared" si="16"/>
        <v>14</v>
      </c>
      <c r="AM48" s="120">
        <f t="shared" si="17"/>
        <v>4</v>
      </c>
      <c r="AO48" s="120">
        <v>46</v>
      </c>
      <c r="AP48" s="120">
        <f>INDEX($C$3:$T$62,$AO48,'V5 data'!$AV$23)</f>
        <v>9.4</v>
      </c>
      <c r="AQ48" s="120">
        <f>INDEX($V$3:$AM$62,$AO48,'V5 data'!$AV$23)</f>
        <v>25</v>
      </c>
    </row>
    <row r="49" spans="1:43">
      <c r="A49" s="89" t="s">
        <v>110</v>
      </c>
      <c r="B49" s="120" t="s">
        <v>162</v>
      </c>
      <c r="C49" s="1">
        <v>62.9</v>
      </c>
      <c r="D49" s="1">
        <v>12</v>
      </c>
      <c r="E49" s="1">
        <v>997.9</v>
      </c>
      <c r="F49" s="1">
        <v>53</v>
      </c>
      <c r="G49" s="1">
        <v>1767</v>
      </c>
      <c r="H49" s="121">
        <v>21.1</v>
      </c>
      <c r="I49" s="1">
        <v>42.4</v>
      </c>
      <c r="J49" s="121">
        <v>1172</v>
      </c>
      <c r="K49" s="119">
        <v>16.95</v>
      </c>
      <c r="L49" s="119">
        <v>32.81</v>
      </c>
      <c r="M49" s="119">
        <v>20.32</v>
      </c>
      <c r="N49" s="121">
        <v>47</v>
      </c>
      <c r="O49" s="135">
        <v>23.4</v>
      </c>
      <c r="P49" s="135">
        <v>542</v>
      </c>
      <c r="Q49" s="135">
        <v>24</v>
      </c>
      <c r="R49" s="120">
        <v>312.83999999999997</v>
      </c>
      <c r="S49" s="1">
        <v>17</v>
      </c>
      <c r="T49" s="1">
        <v>0</v>
      </c>
      <c r="V49" s="120">
        <f t="shared" si="18"/>
        <v>47</v>
      </c>
      <c r="W49" s="120">
        <f t="shared" si="1"/>
        <v>7</v>
      </c>
      <c r="X49" s="120">
        <f t="shared" si="2"/>
        <v>42</v>
      </c>
      <c r="Y49" s="120">
        <f t="shared" si="3"/>
        <v>57</v>
      </c>
      <c r="Z49" s="120">
        <f t="shared" si="4"/>
        <v>32</v>
      </c>
      <c r="AA49" s="120">
        <f t="shared" si="5"/>
        <v>25</v>
      </c>
      <c r="AB49" s="120">
        <f t="shared" si="6"/>
        <v>16</v>
      </c>
      <c r="AC49" s="120">
        <f t="shared" si="7"/>
        <v>41</v>
      </c>
      <c r="AD49" s="120">
        <f t="shared" si="8"/>
        <v>43</v>
      </c>
      <c r="AE49" s="120">
        <f t="shared" si="9"/>
        <v>31</v>
      </c>
      <c r="AF49" s="120">
        <f t="shared" si="10"/>
        <v>11</v>
      </c>
      <c r="AG49" s="120">
        <f t="shared" si="11"/>
        <v>23</v>
      </c>
      <c r="AH49" s="120">
        <f t="shared" si="12"/>
        <v>17</v>
      </c>
      <c r="AI49" s="120">
        <f t="shared" si="13"/>
        <v>13</v>
      </c>
      <c r="AJ49" s="120">
        <f t="shared" si="14"/>
        <v>23</v>
      </c>
      <c r="AK49" s="120">
        <f t="shared" si="15"/>
        <v>33</v>
      </c>
      <c r="AL49" s="120">
        <f t="shared" si="16"/>
        <v>45</v>
      </c>
      <c r="AM49" s="120">
        <f t="shared" si="17"/>
        <v>48</v>
      </c>
      <c r="AO49" s="120">
        <v>47</v>
      </c>
      <c r="AP49" s="120">
        <f>INDEX($C$3:$T$62,$AO49,'V5 data'!$AV$23)</f>
        <v>12</v>
      </c>
      <c r="AQ49" s="120">
        <f>INDEX($V$3:$AM$62,$AO49,'V5 data'!$AV$23)</f>
        <v>7</v>
      </c>
    </row>
    <row r="50" spans="1:43">
      <c r="A50" s="89" t="s">
        <v>110</v>
      </c>
      <c r="B50" s="120" t="s">
        <v>163</v>
      </c>
      <c r="C50" s="1">
        <v>78.099999999999994</v>
      </c>
      <c r="D50" s="1">
        <v>8.1</v>
      </c>
      <c r="E50" s="1">
        <v>1024.4000000000001</v>
      </c>
      <c r="F50" s="1">
        <v>1758</v>
      </c>
      <c r="G50" s="1">
        <v>1445</v>
      </c>
      <c r="H50" s="121">
        <v>7.7</v>
      </c>
      <c r="I50" s="1"/>
      <c r="J50" s="121">
        <v>917</v>
      </c>
      <c r="K50" s="119">
        <v>13.3</v>
      </c>
      <c r="L50" s="119">
        <v>35.200000000000003</v>
      </c>
      <c r="M50" s="119">
        <v>26.06</v>
      </c>
      <c r="N50" s="121">
        <v>45</v>
      </c>
      <c r="O50" s="135">
        <v>3.4</v>
      </c>
      <c r="P50" s="135">
        <v>547</v>
      </c>
      <c r="Q50" s="135"/>
      <c r="R50" s="120">
        <v>15.89</v>
      </c>
      <c r="S50" s="1">
        <v>7</v>
      </c>
      <c r="T50" s="1">
        <v>0</v>
      </c>
      <c r="V50" s="120">
        <f t="shared" si="18"/>
        <v>6</v>
      </c>
      <c r="W50" s="120">
        <f t="shared" si="1"/>
        <v>38</v>
      </c>
      <c r="X50" s="120">
        <f t="shared" si="2"/>
        <v>39</v>
      </c>
      <c r="Y50" s="120">
        <f t="shared" si="3"/>
        <v>19</v>
      </c>
      <c r="Z50" s="120">
        <f t="shared" si="4"/>
        <v>52</v>
      </c>
      <c r="AA50" s="120">
        <f t="shared" si="5"/>
        <v>57</v>
      </c>
      <c r="AB50" s="120"/>
      <c r="AC50" s="120">
        <f t="shared" si="7"/>
        <v>49</v>
      </c>
      <c r="AD50" s="120">
        <f t="shared" si="8"/>
        <v>58</v>
      </c>
      <c r="AE50" s="120">
        <f t="shared" si="9"/>
        <v>14</v>
      </c>
      <c r="AF50" s="120">
        <f t="shared" si="10"/>
        <v>2</v>
      </c>
      <c r="AG50" s="120">
        <f t="shared" si="11"/>
        <v>38</v>
      </c>
      <c r="AH50" s="120">
        <f t="shared" si="12"/>
        <v>46</v>
      </c>
      <c r="AI50" s="120">
        <f t="shared" si="13"/>
        <v>11</v>
      </c>
      <c r="AJ50" s="120"/>
      <c r="AK50" s="120">
        <f t="shared" si="15"/>
        <v>60</v>
      </c>
      <c r="AL50" s="120">
        <f t="shared" si="16"/>
        <v>57</v>
      </c>
      <c r="AM50" s="120">
        <f t="shared" si="17"/>
        <v>48</v>
      </c>
      <c r="AO50" s="120">
        <v>48</v>
      </c>
      <c r="AP50" s="120">
        <f>INDEX($C$3:$T$62,$AO50,'V5 data'!$AV$23)</f>
        <v>8.1</v>
      </c>
      <c r="AQ50" s="120">
        <f>INDEX($V$3:$AM$62,$AO50,'V5 data'!$AV$23)</f>
        <v>38</v>
      </c>
    </row>
    <row r="51" spans="1:43">
      <c r="A51" s="89" t="s">
        <v>110</v>
      </c>
      <c r="B51" s="120" t="s">
        <v>164</v>
      </c>
      <c r="C51" s="1">
        <v>75.3</v>
      </c>
      <c r="D51" s="1">
        <v>7</v>
      </c>
      <c r="E51" s="1">
        <v>975</v>
      </c>
      <c r="F51" s="1">
        <v>18</v>
      </c>
      <c r="G51" s="1">
        <v>1334</v>
      </c>
      <c r="H51" s="121">
        <v>13</v>
      </c>
      <c r="I51" s="1">
        <v>22.3</v>
      </c>
      <c r="J51" s="121">
        <v>935</v>
      </c>
      <c r="K51" s="119">
        <v>18.59</v>
      </c>
      <c r="L51" s="119">
        <v>34.54</v>
      </c>
      <c r="M51" s="119">
        <v>16.79</v>
      </c>
      <c r="N51" s="121">
        <v>44</v>
      </c>
      <c r="O51" s="135">
        <v>11.9</v>
      </c>
      <c r="P51" s="135">
        <v>582</v>
      </c>
      <c r="Q51" s="135">
        <v>3</v>
      </c>
      <c r="R51" s="120">
        <v>185.16</v>
      </c>
      <c r="S51" s="1">
        <v>27</v>
      </c>
      <c r="T51" s="1">
        <v>1</v>
      </c>
      <c r="V51" s="120">
        <f t="shared" si="18"/>
        <v>11</v>
      </c>
      <c r="W51" s="120">
        <f t="shared" si="1"/>
        <v>51</v>
      </c>
      <c r="X51" s="120">
        <f t="shared" si="2"/>
        <v>52</v>
      </c>
      <c r="Y51" s="120">
        <f t="shared" si="3"/>
        <v>58</v>
      </c>
      <c r="Z51" s="120">
        <f t="shared" si="4"/>
        <v>54</v>
      </c>
      <c r="AA51" s="120">
        <f t="shared" si="5"/>
        <v>48</v>
      </c>
      <c r="AB51" s="120">
        <f t="shared" si="6"/>
        <v>39</v>
      </c>
      <c r="AC51" s="120">
        <f t="shared" si="7"/>
        <v>48</v>
      </c>
      <c r="AD51" s="120">
        <f t="shared" si="8"/>
        <v>25</v>
      </c>
      <c r="AE51" s="120">
        <f t="shared" si="9"/>
        <v>19</v>
      </c>
      <c r="AF51" s="120">
        <f t="shared" si="10"/>
        <v>26</v>
      </c>
      <c r="AG51" s="120">
        <f t="shared" si="11"/>
        <v>43</v>
      </c>
      <c r="AH51" s="120">
        <f t="shared" si="12"/>
        <v>27</v>
      </c>
      <c r="AI51" s="120">
        <f t="shared" si="13"/>
        <v>4</v>
      </c>
      <c r="AJ51" s="120">
        <f t="shared" si="14"/>
        <v>54</v>
      </c>
      <c r="AK51" s="120">
        <f t="shared" si="15"/>
        <v>47</v>
      </c>
      <c r="AL51" s="120">
        <f t="shared" si="16"/>
        <v>32</v>
      </c>
      <c r="AM51" s="120">
        <f t="shared" si="17"/>
        <v>31</v>
      </c>
      <c r="AO51" s="120">
        <v>49</v>
      </c>
      <c r="AP51" s="120">
        <f>INDEX($C$3:$T$62,$AO51,'V5 data'!$AV$23)</f>
        <v>7</v>
      </c>
      <c r="AQ51" s="120">
        <f>INDEX($V$3:$AM$62,$AO51,'V5 data'!$AV$23)</f>
        <v>51</v>
      </c>
    </row>
    <row r="52" spans="1:43">
      <c r="A52" s="89" t="s">
        <v>110</v>
      </c>
      <c r="B52" s="120" t="s">
        <v>165</v>
      </c>
      <c r="C52" s="1">
        <v>68.099999999999994</v>
      </c>
      <c r="D52" s="1">
        <v>8.4</v>
      </c>
      <c r="E52" s="1">
        <v>1028.5999999999999</v>
      </c>
      <c r="F52" s="1">
        <v>902</v>
      </c>
      <c r="G52" s="1">
        <v>1514</v>
      </c>
      <c r="H52" s="121">
        <v>23.1</v>
      </c>
      <c r="I52" s="1">
        <v>40.200000000000003</v>
      </c>
      <c r="J52" s="121">
        <v>1604</v>
      </c>
      <c r="K52" s="119">
        <v>19.5</v>
      </c>
      <c r="L52" s="119">
        <v>29.55</v>
      </c>
      <c r="M52" s="119">
        <v>13.49</v>
      </c>
      <c r="N52" s="121">
        <v>46</v>
      </c>
      <c r="O52" s="135">
        <v>27.9</v>
      </c>
      <c r="P52" s="135">
        <v>524</v>
      </c>
      <c r="Q52" s="135">
        <v>17</v>
      </c>
      <c r="R52" s="120">
        <v>334.07</v>
      </c>
      <c r="S52" s="1">
        <v>49</v>
      </c>
      <c r="T52" s="1">
        <v>0</v>
      </c>
      <c r="V52" s="120">
        <f t="shared" si="18"/>
        <v>29</v>
      </c>
      <c r="W52" s="120">
        <f t="shared" si="1"/>
        <v>37</v>
      </c>
      <c r="X52" s="120">
        <f t="shared" si="2"/>
        <v>36</v>
      </c>
      <c r="Y52" s="120">
        <f t="shared" si="3"/>
        <v>29</v>
      </c>
      <c r="Z52" s="120">
        <f t="shared" si="4"/>
        <v>49</v>
      </c>
      <c r="AA52" s="120">
        <f t="shared" si="5"/>
        <v>19</v>
      </c>
      <c r="AB52" s="120">
        <f t="shared" si="6"/>
        <v>17</v>
      </c>
      <c r="AC52" s="120">
        <f t="shared" si="7"/>
        <v>26</v>
      </c>
      <c r="AD52" s="120">
        <f t="shared" si="8"/>
        <v>17</v>
      </c>
      <c r="AE52" s="120">
        <f t="shared" si="9"/>
        <v>44</v>
      </c>
      <c r="AF52" s="120">
        <f t="shared" si="10"/>
        <v>49</v>
      </c>
      <c r="AG52" s="120">
        <f t="shared" si="11"/>
        <v>34</v>
      </c>
      <c r="AH52" s="120">
        <f t="shared" si="12"/>
        <v>15</v>
      </c>
      <c r="AI52" s="120">
        <f t="shared" si="13"/>
        <v>26</v>
      </c>
      <c r="AJ52" s="120">
        <f t="shared" si="14"/>
        <v>27</v>
      </c>
      <c r="AK52" s="120">
        <f t="shared" si="15"/>
        <v>28</v>
      </c>
      <c r="AL52" s="120">
        <f t="shared" si="16"/>
        <v>18</v>
      </c>
      <c r="AM52" s="120">
        <f t="shared" si="17"/>
        <v>48</v>
      </c>
      <c r="AO52" s="120">
        <v>50</v>
      </c>
      <c r="AP52" s="120">
        <f>INDEX($C$3:$T$62,$AO52,'V5 data'!$AV$23)</f>
        <v>8.4</v>
      </c>
      <c r="AQ52" s="120">
        <f>INDEX($V$3:$AM$62,$AO52,'V5 data'!$AV$23)</f>
        <v>37</v>
      </c>
    </row>
    <row r="53" spans="1:43">
      <c r="A53" s="89" t="s">
        <v>110</v>
      </c>
      <c r="B53" s="120" t="s">
        <v>166</v>
      </c>
      <c r="C53" s="1">
        <v>79.3</v>
      </c>
      <c r="D53" s="1">
        <v>10.4</v>
      </c>
      <c r="E53" s="1">
        <v>1178.2</v>
      </c>
      <c r="F53" s="1">
        <v>9754</v>
      </c>
      <c r="G53" s="1">
        <v>1697</v>
      </c>
      <c r="H53" s="121">
        <v>20.100000000000001</v>
      </c>
      <c r="I53" s="1">
        <v>29.1</v>
      </c>
      <c r="J53" s="121">
        <v>2803</v>
      </c>
      <c r="K53" s="119">
        <v>20.97</v>
      </c>
      <c r="L53" s="119">
        <v>21.9</v>
      </c>
      <c r="M53" s="119">
        <v>13.75</v>
      </c>
      <c r="N53" s="121">
        <v>44</v>
      </c>
      <c r="O53" s="135">
        <v>33</v>
      </c>
      <c r="P53" s="135">
        <v>490</v>
      </c>
      <c r="Q53" s="135">
        <v>28</v>
      </c>
      <c r="R53" s="120">
        <v>21679.07</v>
      </c>
      <c r="S53" s="1">
        <v>38</v>
      </c>
      <c r="T53" s="1">
        <v>1</v>
      </c>
      <c r="V53" s="120">
        <f t="shared" si="18"/>
        <v>5</v>
      </c>
      <c r="W53" s="120">
        <f t="shared" si="1"/>
        <v>19</v>
      </c>
      <c r="X53" s="120">
        <f t="shared" si="2"/>
        <v>10</v>
      </c>
      <c r="Y53" s="120">
        <f t="shared" si="3"/>
        <v>2</v>
      </c>
      <c r="Z53" s="120">
        <f t="shared" si="4"/>
        <v>37</v>
      </c>
      <c r="AA53" s="120">
        <f t="shared" si="5"/>
        <v>29</v>
      </c>
      <c r="AB53" s="120">
        <f t="shared" si="6"/>
        <v>28</v>
      </c>
      <c r="AC53" s="120">
        <f t="shared" si="7"/>
        <v>7</v>
      </c>
      <c r="AD53" s="120">
        <f t="shared" si="8"/>
        <v>10</v>
      </c>
      <c r="AE53" s="120">
        <f t="shared" si="9"/>
        <v>59</v>
      </c>
      <c r="AF53" s="120">
        <f t="shared" si="10"/>
        <v>48</v>
      </c>
      <c r="AG53" s="120">
        <f t="shared" si="11"/>
        <v>43</v>
      </c>
      <c r="AH53" s="120">
        <f t="shared" si="12"/>
        <v>12</v>
      </c>
      <c r="AI53" s="120">
        <f t="shared" si="13"/>
        <v>45</v>
      </c>
      <c r="AJ53" s="120">
        <f t="shared" si="14"/>
        <v>19</v>
      </c>
      <c r="AK53" s="120">
        <f t="shared" si="15"/>
        <v>1</v>
      </c>
      <c r="AL53" s="120">
        <f t="shared" si="16"/>
        <v>25</v>
      </c>
      <c r="AM53" s="120">
        <f t="shared" si="17"/>
        <v>31</v>
      </c>
      <c r="AO53" s="120">
        <v>51</v>
      </c>
      <c r="AP53" s="120">
        <f>INDEX($C$3:$T$62,$AO53,'V5 data'!$AV$23)</f>
        <v>10.4</v>
      </c>
      <c r="AQ53" s="120">
        <f>INDEX($V$3:$AM$62,$AO53,'V5 data'!$AV$23)</f>
        <v>19</v>
      </c>
    </row>
    <row r="54" spans="1:43">
      <c r="A54" s="89" t="s">
        <v>110</v>
      </c>
      <c r="B54" s="120" t="s">
        <v>115</v>
      </c>
      <c r="C54" s="1">
        <v>70.599999999999994</v>
      </c>
      <c r="D54" s="1">
        <v>7.2</v>
      </c>
      <c r="E54" s="1">
        <v>1105.0999999999999</v>
      </c>
      <c r="F54" s="1">
        <v>425</v>
      </c>
      <c r="G54" s="1">
        <v>1728</v>
      </c>
      <c r="H54" s="121">
        <v>19.3</v>
      </c>
      <c r="I54" s="1">
        <v>29.7</v>
      </c>
      <c r="J54" s="121">
        <v>1434</v>
      </c>
      <c r="K54" s="119">
        <v>19.75</v>
      </c>
      <c r="L54" s="119">
        <v>32.72</v>
      </c>
      <c r="M54" s="119">
        <v>14.12</v>
      </c>
      <c r="N54" s="121">
        <v>45</v>
      </c>
      <c r="O54" s="135">
        <v>28.4</v>
      </c>
      <c r="P54" s="135">
        <v>517</v>
      </c>
      <c r="Q54" s="135">
        <v>14</v>
      </c>
      <c r="R54" s="120">
        <v>706.57</v>
      </c>
      <c r="S54" s="1">
        <v>79</v>
      </c>
      <c r="T54" s="1">
        <v>4</v>
      </c>
      <c r="V54" s="120">
        <f t="shared" si="18"/>
        <v>20</v>
      </c>
      <c r="W54" s="120">
        <f t="shared" si="1"/>
        <v>48</v>
      </c>
      <c r="X54" s="120">
        <f t="shared" si="2"/>
        <v>21</v>
      </c>
      <c r="Y54" s="120">
        <f t="shared" si="3"/>
        <v>36</v>
      </c>
      <c r="Z54" s="120">
        <f t="shared" si="4"/>
        <v>34</v>
      </c>
      <c r="AA54" s="120">
        <f t="shared" si="5"/>
        <v>33</v>
      </c>
      <c r="AB54" s="120">
        <f t="shared" si="6"/>
        <v>25</v>
      </c>
      <c r="AC54" s="120">
        <f t="shared" si="7"/>
        <v>32</v>
      </c>
      <c r="AD54" s="120">
        <f t="shared" si="8"/>
        <v>12</v>
      </c>
      <c r="AE54" s="120">
        <f t="shared" si="9"/>
        <v>32</v>
      </c>
      <c r="AF54" s="120">
        <f t="shared" si="10"/>
        <v>44</v>
      </c>
      <c r="AG54" s="120">
        <f t="shared" si="11"/>
        <v>38</v>
      </c>
      <c r="AH54" s="120">
        <f t="shared" si="12"/>
        <v>14</v>
      </c>
      <c r="AI54" s="120">
        <f t="shared" si="13"/>
        <v>32</v>
      </c>
      <c r="AJ54" s="120">
        <f t="shared" si="14"/>
        <v>35</v>
      </c>
      <c r="AK54" s="120">
        <f t="shared" si="15"/>
        <v>16</v>
      </c>
      <c r="AL54" s="120">
        <f t="shared" si="16"/>
        <v>8</v>
      </c>
      <c r="AM54" s="120">
        <f t="shared" si="17"/>
        <v>13</v>
      </c>
      <c r="AO54" s="120">
        <v>52</v>
      </c>
      <c r="AP54" s="120">
        <f>INDEX($C$3:$T$62,$AO54,'V5 data'!$AV$23)</f>
        <v>7.2</v>
      </c>
      <c r="AQ54" s="120">
        <f>INDEX($V$3:$AM$62,$AO54,'V5 data'!$AV$23)</f>
        <v>48</v>
      </c>
    </row>
    <row r="55" spans="1:43">
      <c r="A55" s="89" t="s">
        <v>110</v>
      </c>
      <c r="B55" s="120" t="s">
        <v>167</v>
      </c>
      <c r="C55" s="1">
        <v>72.8</v>
      </c>
      <c r="D55" s="1">
        <v>7</v>
      </c>
      <c r="E55" s="1">
        <v>1088.5999999999999</v>
      </c>
      <c r="F55" s="1">
        <v>623</v>
      </c>
      <c r="G55" s="1">
        <v>1281</v>
      </c>
      <c r="H55" s="121">
        <v>8</v>
      </c>
      <c r="I55" s="1"/>
      <c r="J55" s="121">
        <v>1830</v>
      </c>
      <c r="K55" s="119">
        <v>16.649999999999999</v>
      </c>
      <c r="L55" s="119">
        <v>34.76</v>
      </c>
      <c r="M55" s="119">
        <v>16.739999999999998</v>
      </c>
      <c r="N55" s="121">
        <v>45</v>
      </c>
      <c r="O55" s="135">
        <v>19.8</v>
      </c>
      <c r="P55" s="135">
        <v>531</v>
      </c>
      <c r="Q55" s="135"/>
      <c r="R55" s="120">
        <v>253.2</v>
      </c>
      <c r="S55" s="1">
        <v>3</v>
      </c>
      <c r="T55" s="1">
        <v>1</v>
      </c>
      <c r="V55" s="120">
        <f t="shared" si="18"/>
        <v>15</v>
      </c>
      <c r="W55" s="120">
        <f t="shared" si="1"/>
        <v>51</v>
      </c>
      <c r="X55" s="120">
        <f t="shared" si="2"/>
        <v>25</v>
      </c>
      <c r="Y55" s="120">
        <f t="shared" si="3"/>
        <v>32</v>
      </c>
      <c r="Z55" s="120">
        <f t="shared" si="4"/>
        <v>56</v>
      </c>
      <c r="AA55" s="120">
        <f t="shared" si="5"/>
        <v>56</v>
      </c>
      <c r="AB55" s="120"/>
      <c r="AC55" s="120">
        <f t="shared" si="7"/>
        <v>18</v>
      </c>
      <c r="AD55" s="120">
        <f t="shared" si="8"/>
        <v>44</v>
      </c>
      <c r="AE55" s="120">
        <f t="shared" si="9"/>
        <v>16</v>
      </c>
      <c r="AF55" s="120">
        <f t="shared" si="10"/>
        <v>27</v>
      </c>
      <c r="AG55" s="120">
        <f t="shared" si="11"/>
        <v>38</v>
      </c>
      <c r="AH55" s="120">
        <f t="shared" si="12"/>
        <v>19</v>
      </c>
      <c r="AI55" s="120">
        <f t="shared" si="13"/>
        <v>22</v>
      </c>
      <c r="AJ55" s="120"/>
      <c r="AK55" s="120">
        <f t="shared" si="15"/>
        <v>38</v>
      </c>
      <c r="AL55" s="120">
        <f t="shared" si="16"/>
        <v>60</v>
      </c>
      <c r="AM55" s="120">
        <f t="shared" si="17"/>
        <v>31</v>
      </c>
      <c r="AO55" s="120">
        <v>53</v>
      </c>
      <c r="AP55" s="120">
        <f>INDEX($C$3:$T$62,$AO55,'V5 data'!$AV$23)</f>
        <v>7</v>
      </c>
      <c r="AQ55" s="120">
        <f>INDEX($V$3:$AM$62,$AO55,'V5 data'!$AV$23)</f>
        <v>51</v>
      </c>
    </row>
    <row r="56" spans="1:43">
      <c r="A56" s="89" t="s">
        <v>110</v>
      </c>
      <c r="B56" s="120" t="s">
        <v>168</v>
      </c>
      <c r="C56" s="1">
        <v>67.8</v>
      </c>
      <c r="D56" s="1">
        <v>7.9</v>
      </c>
      <c r="E56" s="1">
        <v>1059.7</v>
      </c>
      <c r="F56" s="1">
        <v>232</v>
      </c>
      <c r="G56" s="1">
        <v>1720</v>
      </c>
      <c r="H56" s="121">
        <v>24.3</v>
      </c>
      <c r="I56" s="1">
        <v>32.1</v>
      </c>
      <c r="J56" s="121">
        <v>1775</v>
      </c>
      <c r="K56" s="119">
        <v>19.32</v>
      </c>
      <c r="L56" s="119">
        <v>25.59</v>
      </c>
      <c r="M56" s="119">
        <v>18.079999999999998</v>
      </c>
      <c r="N56" s="121">
        <v>46</v>
      </c>
      <c r="O56" s="135">
        <v>7.3</v>
      </c>
      <c r="P56" s="135">
        <v>508</v>
      </c>
      <c r="Q56" s="135">
        <v>30</v>
      </c>
      <c r="R56" s="120">
        <v>622.75</v>
      </c>
      <c r="S56" s="1">
        <v>50</v>
      </c>
      <c r="T56" s="1">
        <v>1</v>
      </c>
      <c r="V56" s="120">
        <f t="shared" si="18"/>
        <v>32</v>
      </c>
      <c r="W56" s="120">
        <f t="shared" si="1"/>
        <v>41</v>
      </c>
      <c r="X56" s="120">
        <f t="shared" si="2"/>
        <v>29</v>
      </c>
      <c r="Y56" s="120">
        <f t="shared" si="3"/>
        <v>46</v>
      </c>
      <c r="Z56" s="120">
        <f t="shared" si="4"/>
        <v>35</v>
      </c>
      <c r="AA56" s="120">
        <f t="shared" si="5"/>
        <v>15</v>
      </c>
      <c r="AB56" s="120">
        <f t="shared" si="6"/>
        <v>21</v>
      </c>
      <c r="AC56" s="120">
        <f t="shared" si="7"/>
        <v>22</v>
      </c>
      <c r="AD56" s="120">
        <f t="shared" si="8"/>
        <v>21</v>
      </c>
      <c r="AE56" s="120">
        <f t="shared" si="9"/>
        <v>56</v>
      </c>
      <c r="AF56" s="120">
        <f t="shared" si="10"/>
        <v>18</v>
      </c>
      <c r="AG56" s="120">
        <f t="shared" si="11"/>
        <v>34</v>
      </c>
      <c r="AH56" s="120">
        <f t="shared" si="12"/>
        <v>34</v>
      </c>
      <c r="AI56" s="120">
        <f t="shared" si="13"/>
        <v>33</v>
      </c>
      <c r="AJ56" s="120">
        <f t="shared" si="14"/>
        <v>18</v>
      </c>
      <c r="AK56" s="120">
        <f t="shared" si="15"/>
        <v>18</v>
      </c>
      <c r="AL56" s="120">
        <f t="shared" si="16"/>
        <v>15</v>
      </c>
      <c r="AM56" s="120">
        <f t="shared" si="17"/>
        <v>31</v>
      </c>
      <c r="AO56" s="120">
        <v>54</v>
      </c>
      <c r="AP56" s="120">
        <f>INDEX($C$3:$T$62,$AO56,'V5 data'!$AV$23)</f>
        <v>7.9</v>
      </c>
      <c r="AQ56" s="120">
        <f>INDEX($V$3:$AM$62,$AO56,'V5 data'!$AV$23)</f>
        <v>41</v>
      </c>
    </row>
    <row r="57" spans="1:43">
      <c r="A57" s="89" t="s">
        <v>110</v>
      </c>
      <c r="B57" s="120" t="s">
        <v>169</v>
      </c>
      <c r="C57" s="1">
        <v>63.3</v>
      </c>
      <c r="D57" s="1">
        <v>11.8</v>
      </c>
      <c r="E57" s="1">
        <v>1002.2</v>
      </c>
      <c r="F57" s="1">
        <v>547</v>
      </c>
      <c r="G57" s="1">
        <v>1886</v>
      </c>
      <c r="H57" s="121">
        <v>22</v>
      </c>
      <c r="I57" s="1">
        <v>47.9</v>
      </c>
      <c r="J57" s="121">
        <v>941</v>
      </c>
      <c r="K57" s="119">
        <v>17.670000000000002</v>
      </c>
      <c r="L57" s="119">
        <v>41.51</v>
      </c>
      <c r="M57" s="119">
        <v>18.03</v>
      </c>
      <c r="N57" s="121">
        <v>51</v>
      </c>
      <c r="O57" s="135">
        <v>18.7</v>
      </c>
      <c r="P57" s="135">
        <v>536</v>
      </c>
      <c r="Q57" s="135">
        <v>7</v>
      </c>
      <c r="R57" s="120">
        <v>332.94</v>
      </c>
      <c r="S57" s="1">
        <v>20</v>
      </c>
      <c r="T57" s="1">
        <v>1</v>
      </c>
      <c r="V57" s="120">
        <f t="shared" si="18"/>
        <v>46</v>
      </c>
      <c r="W57" s="120">
        <f t="shared" si="1"/>
        <v>10</v>
      </c>
      <c r="X57" s="120">
        <f t="shared" si="2"/>
        <v>41</v>
      </c>
      <c r="Y57" s="120">
        <f t="shared" si="3"/>
        <v>33</v>
      </c>
      <c r="Z57" s="120">
        <f t="shared" si="4"/>
        <v>24</v>
      </c>
      <c r="AA57" s="120">
        <f t="shared" si="5"/>
        <v>24</v>
      </c>
      <c r="AB57" s="120">
        <f t="shared" si="6"/>
        <v>15</v>
      </c>
      <c r="AC57" s="120">
        <f t="shared" si="7"/>
        <v>47</v>
      </c>
      <c r="AD57" s="120">
        <f t="shared" si="8"/>
        <v>32</v>
      </c>
      <c r="AE57" s="120">
        <f t="shared" si="9"/>
        <v>6</v>
      </c>
      <c r="AF57" s="120">
        <f t="shared" si="10"/>
        <v>19</v>
      </c>
      <c r="AG57" s="120">
        <f t="shared" si="11"/>
        <v>2</v>
      </c>
      <c r="AH57" s="120">
        <f t="shared" si="12"/>
        <v>20</v>
      </c>
      <c r="AI57" s="120">
        <f t="shared" si="13"/>
        <v>17</v>
      </c>
      <c r="AJ57" s="120">
        <f t="shared" si="14"/>
        <v>50</v>
      </c>
      <c r="AK57" s="120">
        <f t="shared" si="15"/>
        <v>29</v>
      </c>
      <c r="AL57" s="120">
        <f t="shared" si="16"/>
        <v>42</v>
      </c>
      <c r="AM57" s="120">
        <f t="shared" si="17"/>
        <v>31</v>
      </c>
      <c r="AO57" s="120">
        <v>55</v>
      </c>
      <c r="AP57" s="120">
        <f>INDEX($C$3:$T$62,$AO57,'V5 data'!$AV$23)</f>
        <v>11.8</v>
      </c>
      <c r="AQ57" s="120">
        <f>INDEX($V$3:$AM$62,$AO57,'V5 data'!$AV$23)</f>
        <v>10</v>
      </c>
    </row>
    <row r="58" spans="1:43">
      <c r="A58" s="89" t="s">
        <v>110</v>
      </c>
      <c r="B58" s="120" t="s">
        <v>170</v>
      </c>
      <c r="C58" s="1">
        <v>51.8</v>
      </c>
      <c r="D58" s="1">
        <v>14.1</v>
      </c>
      <c r="E58" s="1">
        <v>975.9</v>
      </c>
      <c r="F58" s="1">
        <v>289</v>
      </c>
      <c r="G58" s="1">
        <v>2349</v>
      </c>
      <c r="H58" s="121">
        <v>20.2</v>
      </c>
      <c r="I58" s="1">
        <v>24.2</v>
      </c>
      <c r="J58" s="121">
        <v>714</v>
      </c>
      <c r="K58" s="119">
        <v>16.21</v>
      </c>
      <c r="L58" s="119">
        <v>42.96</v>
      </c>
      <c r="M58" s="119">
        <v>21.97</v>
      </c>
      <c r="N58" s="121">
        <v>51</v>
      </c>
      <c r="O58" s="135">
        <v>5.3</v>
      </c>
      <c r="P58" s="135">
        <v>508</v>
      </c>
      <c r="Q58" s="135">
        <v>9</v>
      </c>
      <c r="R58" s="120">
        <v>148.72</v>
      </c>
      <c r="S58" s="1">
        <v>14</v>
      </c>
      <c r="T58" s="1">
        <v>0</v>
      </c>
      <c r="V58" s="120">
        <f t="shared" si="18"/>
        <v>59</v>
      </c>
      <c r="W58" s="120">
        <f t="shared" si="1"/>
        <v>2</v>
      </c>
      <c r="X58" s="120">
        <f t="shared" si="2"/>
        <v>51</v>
      </c>
      <c r="Y58" s="120">
        <f t="shared" si="3"/>
        <v>42</v>
      </c>
      <c r="Z58" s="120">
        <f t="shared" si="4"/>
        <v>9</v>
      </c>
      <c r="AA58" s="120">
        <f t="shared" si="5"/>
        <v>28</v>
      </c>
      <c r="AB58" s="120">
        <f t="shared" si="6"/>
        <v>33</v>
      </c>
      <c r="AC58" s="120">
        <f t="shared" si="7"/>
        <v>55</v>
      </c>
      <c r="AD58" s="120">
        <f t="shared" si="8"/>
        <v>49</v>
      </c>
      <c r="AE58" s="120">
        <f t="shared" si="9"/>
        <v>5</v>
      </c>
      <c r="AF58" s="120">
        <f t="shared" si="10"/>
        <v>5</v>
      </c>
      <c r="AG58" s="120">
        <f t="shared" si="11"/>
        <v>2</v>
      </c>
      <c r="AH58" s="120">
        <f t="shared" si="12"/>
        <v>42</v>
      </c>
      <c r="AI58" s="120">
        <f t="shared" si="13"/>
        <v>33</v>
      </c>
      <c r="AJ58" s="120">
        <f t="shared" si="14"/>
        <v>45</v>
      </c>
      <c r="AK58" s="120">
        <f t="shared" si="15"/>
        <v>50</v>
      </c>
      <c r="AL58" s="120">
        <f t="shared" si="16"/>
        <v>48</v>
      </c>
      <c r="AM58" s="120">
        <f t="shared" si="17"/>
        <v>48</v>
      </c>
      <c r="AO58" s="120">
        <v>56</v>
      </c>
      <c r="AP58" s="120">
        <f>INDEX($C$3:$T$62,$AO58,'V5 data'!$AV$23)</f>
        <v>14.1</v>
      </c>
      <c r="AQ58" s="120">
        <f>INDEX($V$3:$AM$62,$AO58,'V5 data'!$AV$23)</f>
        <v>2</v>
      </c>
    </row>
    <row r="59" spans="1:43">
      <c r="A59" s="89" t="s">
        <v>110</v>
      </c>
      <c r="B59" s="120" t="s">
        <v>171</v>
      </c>
      <c r="C59" s="1">
        <v>65.8</v>
      </c>
      <c r="D59" s="1">
        <v>12</v>
      </c>
      <c r="E59" s="1">
        <v>989.4</v>
      </c>
      <c r="F59" s="1">
        <v>103</v>
      </c>
      <c r="G59" s="1">
        <v>1801</v>
      </c>
      <c r="H59" s="121">
        <v>17.899999999999999</v>
      </c>
      <c r="I59" s="1">
        <v>18.399999999999999</v>
      </c>
      <c r="J59" s="121">
        <v>1064</v>
      </c>
      <c r="K59" s="119">
        <v>17.86</v>
      </c>
      <c r="L59" s="119">
        <v>34.76</v>
      </c>
      <c r="M59" s="119">
        <v>17.649999999999999</v>
      </c>
      <c r="N59" s="121">
        <v>49</v>
      </c>
      <c r="O59" s="135"/>
      <c r="P59" s="135">
        <v>550</v>
      </c>
      <c r="Q59" s="135">
        <v>17</v>
      </c>
      <c r="R59" s="120">
        <v>213.34</v>
      </c>
      <c r="S59" s="1">
        <v>28</v>
      </c>
      <c r="T59" s="1">
        <v>6</v>
      </c>
      <c r="V59" s="120">
        <f t="shared" si="18"/>
        <v>38</v>
      </c>
      <c r="W59" s="120">
        <f t="shared" si="1"/>
        <v>7</v>
      </c>
      <c r="X59" s="120">
        <f t="shared" si="2"/>
        <v>48</v>
      </c>
      <c r="Y59" s="120">
        <f t="shared" si="3"/>
        <v>53</v>
      </c>
      <c r="Z59" s="120">
        <f t="shared" si="4"/>
        <v>29</v>
      </c>
      <c r="AA59" s="120">
        <f t="shared" si="5"/>
        <v>39</v>
      </c>
      <c r="AB59" s="120">
        <f t="shared" si="6"/>
        <v>45</v>
      </c>
      <c r="AC59" s="120">
        <f t="shared" si="7"/>
        <v>43</v>
      </c>
      <c r="AD59" s="120">
        <f t="shared" si="8"/>
        <v>31</v>
      </c>
      <c r="AE59" s="120">
        <f t="shared" si="9"/>
        <v>16</v>
      </c>
      <c r="AF59" s="120">
        <f t="shared" si="10"/>
        <v>20</v>
      </c>
      <c r="AG59" s="120">
        <f t="shared" si="11"/>
        <v>7</v>
      </c>
      <c r="AH59" s="120"/>
      <c r="AI59" s="120">
        <f t="shared" si="13"/>
        <v>9</v>
      </c>
      <c r="AJ59" s="120">
        <f t="shared" si="14"/>
        <v>27</v>
      </c>
      <c r="AK59" s="120">
        <f t="shared" si="15"/>
        <v>43</v>
      </c>
      <c r="AL59" s="120">
        <f t="shared" si="16"/>
        <v>30</v>
      </c>
      <c r="AM59" s="120">
        <f t="shared" si="17"/>
        <v>8</v>
      </c>
      <c r="AO59" s="120">
        <v>57</v>
      </c>
      <c r="AP59" s="120">
        <f>INDEX($C$3:$T$62,$AO59,'V5 data'!$AV$23)</f>
        <v>12</v>
      </c>
      <c r="AQ59" s="120">
        <f>INDEX($V$3:$AM$62,$AO59,'V5 data'!$AV$23)</f>
        <v>7</v>
      </c>
    </row>
    <row r="60" spans="1:43">
      <c r="A60" s="89" t="s">
        <v>110</v>
      </c>
      <c r="B60" s="120" t="s">
        <v>172</v>
      </c>
      <c r="C60" s="1">
        <v>71.099999999999994</v>
      </c>
      <c r="D60" s="1">
        <v>9.5</v>
      </c>
      <c r="E60" s="1">
        <v>1089.0999999999999</v>
      </c>
      <c r="F60" s="1">
        <v>4172</v>
      </c>
      <c r="G60" s="1">
        <v>1590</v>
      </c>
      <c r="H60" s="121">
        <v>26.9</v>
      </c>
      <c r="I60" s="1">
        <v>70.8</v>
      </c>
      <c r="J60" s="121">
        <v>1518</v>
      </c>
      <c r="K60" s="119">
        <v>21.48</v>
      </c>
      <c r="L60" s="119">
        <v>32.93</v>
      </c>
      <c r="M60" s="119">
        <v>18.78</v>
      </c>
      <c r="N60" s="121">
        <v>49</v>
      </c>
      <c r="O60" s="135">
        <v>10.1</v>
      </c>
      <c r="P60" s="135">
        <v>559</v>
      </c>
      <c r="Q60" s="135">
        <v>9</v>
      </c>
      <c r="R60" s="120">
        <v>599.41</v>
      </c>
      <c r="S60" s="1">
        <v>44</v>
      </c>
      <c r="T60" s="1">
        <v>1</v>
      </c>
      <c r="V60" s="120">
        <f t="shared" si="18"/>
        <v>17</v>
      </c>
      <c r="W60" s="120">
        <f t="shared" si="1"/>
        <v>23</v>
      </c>
      <c r="X60" s="120">
        <f t="shared" si="2"/>
        <v>24</v>
      </c>
      <c r="Y60" s="120">
        <f t="shared" si="3"/>
        <v>8</v>
      </c>
      <c r="Z60" s="120">
        <f t="shared" si="4"/>
        <v>43</v>
      </c>
      <c r="AA60" s="120">
        <f t="shared" si="5"/>
        <v>11</v>
      </c>
      <c r="AB60" s="120">
        <f t="shared" si="6"/>
        <v>9</v>
      </c>
      <c r="AC60" s="120">
        <f t="shared" si="7"/>
        <v>29</v>
      </c>
      <c r="AD60" s="120">
        <f t="shared" si="8"/>
        <v>8</v>
      </c>
      <c r="AE60" s="120">
        <f t="shared" si="9"/>
        <v>28</v>
      </c>
      <c r="AF60" s="120">
        <f t="shared" si="10"/>
        <v>15</v>
      </c>
      <c r="AG60" s="120">
        <f t="shared" si="11"/>
        <v>7</v>
      </c>
      <c r="AH60" s="120">
        <f t="shared" si="12"/>
        <v>30</v>
      </c>
      <c r="AI60" s="120">
        <f t="shared" si="13"/>
        <v>7</v>
      </c>
      <c r="AJ60" s="120">
        <f t="shared" si="14"/>
        <v>45</v>
      </c>
      <c r="AK60" s="120">
        <f t="shared" si="15"/>
        <v>19</v>
      </c>
      <c r="AL60" s="120">
        <f t="shared" si="16"/>
        <v>21</v>
      </c>
      <c r="AM60" s="120">
        <f t="shared" si="17"/>
        <v>31</v>
      </c>
      <c r="AO60" s="120">
        <v>58</v>
      </c>
      <c r="AP60" s="120">
        <f>INDEX($C$3:$T$62,$AO60,'V5 data'!$AV$23)</f>
        <v>9.5</v>
      </c>
      <c r="AQ60" s="120">
        <f>INDEX($V$3:$AM$62,$AO60,'V5 data'!$AV$23)</f>
        <v>23</v>
      </c>
    </row>
    <row r="61" spans="1:43">
      <c r="A61" s="89" t="s">
        <v>110</v>
      </c>
      <c r="B61" s="120" t="s">
        <v>173</v>
      </c>
      <c r="C61" s="1">
        <v>66.900000000000006</v>
      </c>
      <c r="D61" s="1">
        <v>11.8</v>
      </c>
      <c r="E61" s="1">
        <v>1205.8</v>
      </c>
      <c r="F61" s="1">
        <v>235</v>
      </c>
      <c r="G61" s="1">
        <v>1854</v>
      </c>
      <c r="H61" s="121">
        <v>37.5</v>
      </c>
      <c r="I61" s="1">
        <v>64.099999999999994</v>
      </c>
      <c r="J61" s="121">
        <v>2071</v>
      </c>
      <c r="K61" s="119">
        <v>19.399999999999999</v>
      </c>
      <c r="L61" s="119">
        <v>26.8</v>
      </c>
      <c r="M61" s="119">
        <v>18.93</v>
      </c>
      <c r="N61" s="121">
        <v>52</v>
      </c>
      <c r="O61" s="135">
        <v>14</v>
      </c>
      <c r="P61" s="135">
        <v>405</v>
      </c>
      <c r="Q61" s="135">
        <v>147</v>
      </c>
      <c r="R61" s="120">
        <v>595.82000000000005</v>
      </c>
      <c r="S61" s="1">
        <v>9</v>
      </c>
      <c r="T61" s="1">
        <v>0</v>
      </c>
      <c r="V61" s="120">
        <f t="shared" si="18"/>
        <v>36</v>
      </c>
      <c r="W61" s="120">
        <f t="shared" si="1"/>
        <v>10</v>
      </c>
      <c r="X61" s="120">
        <f t="shared" si="2"/>
        <v>8</v>
      </c>
      <c r="Y61" s="120">
        <f t="shared" si="3"/>
        <v>44</v>
      </c>
      <c r="Z61" s="120">
        <f t="shared" si="4"/>
        <v>26</v>
      </c>
      <c r="AA61" s="120">
        <f t="shared" si="5"/>
        <v>8</v>
      </c>
      <c r="AB61" s="120">
        <f t="shared" si="6"/>
        <v>12</v>
      </c>
      <c r="AC61" s="120">
        <f t="shared" si="7"/>
        <v>16</v>
      </c>
      <c r="AD61" s="120">
        <f t="shared" si="8"/>
        <v>19</v>
      </c>
      <c r="AE61" s="120">
        <f t="shared" si="9"/>
        <v>51</v>
      </c>
      <c r="AF61" s="120">
        <f t="shared" si="10"/>
        <v>13</v>
      </c>
      <c r="AG61" s="120">
        <f t="shared" si="11"/>
        <v>1</v>
      </c>
      <c r="AH61" s="120">
        <f t="shared" si="12"/>
        <v>24</v>
      </c>
      <c r="AI61" s="120">
        <f t="shared" si="13"/>
        <v>58</v>
      </c>
      <c r="AJ61" s="120">
        <f t="shared" si="14"/>
        <v>4</v>
      </c>
      <c r="AK61" s="120">
        <f t="shared" si="15"/>
        <v>20</v>
      </c>
      <c r="AL61" s="120">
        <f t="shared" si="16"/>
        <v>54</v>
      </c>
      <c r="AM61" s="120">
        <f t="shared" si="17"/>
        <v>48</v>
      </c>
      <c r="AO61" s="120">
        <v>59</v>
      </c>
      <c r="AP61" s="120">
        <f>INDEX($C$3:$T$62,$AO61,'V5 data'!$AV$23)</f>
        <v>11.8</v>
      </c>
      <c r="AQ61" s="120">
        <f>INDEX($V$3:$AM$62,$AO61,'V5 data'!$AV$23)</f>
        <v>10</v>
      </c>
    </row>
    <row r="62" spans="1:43">
      <c r="A62" s="89" t="s">
        <v>110</v>
      </c>
      <c r="B62" s="120" t="s">
        <v>174</v>
      </c>
      <c r="C62" s="1">
        <v>69.3</v>
      </c>
      <c r="D62" s="1">
        <v>14.4</v>
      </c>
      <c r="E62" s="1">
        <v>924.9</v>
      </c>
      <c r="F62" s="1">
        <v>80</v>
      </c>
      <c r="G62" s="1">
        <v>2291</v>
      </c>
      <c r="H62" s="121">
        <v>19.2</v>
      </c>
      <c r="I62" s="1">
        <v>23.6</v>
      </c>
      <c r="J62" s="121">
        <v>580</v>
      </c>
      <c r="K62" s="119">
        <v>17.13</v>
      </c>
      <c r="L62" s="119">
        <v>35.93</v>
      </c>
      <c r="M62" s="119">
        <v>21.41</v>
      </c>
      <c r="N62" s="121">
        <v>50</v>
      </c>
      <c r="O62" s="135">
        <v>0.9</v>
      </c>
      <c r="P62" s="135">
        <v>524</v>
      </c>
      <c r="Q62" s="135">
        <v>27</v>
      </c>
      <c r="R62" s="120">
        <v>141.38999999999999</v>
      </c>
      <c r="S62" s="1">
        <v>11</v>
      </c>
      <c r="T62" s="1">
        <v>0</v>
      </c>
      <c r="V62" s="120">
        <f t="shared" si="18"/>
        <v>23</v>
      </c>
      <c r="W62" s="120">
        <f t="shared" si="1"/>
        <v>1</v>
      </c>
      <c r="X62" s="120">
        <f t="shared" si="2"/>
        <v>59</v>
      </c>
      <c r="Y62" s="120">
        <f t="shared" si="3"/>
        <v>54</v>
      </c>
      <c r="Z62" s="120">
        <f t="shared" si="4"/>
        <v>10</v>
      </c>
      <c r="AA62" s="120">
        <f t="shared" si="5"/>
        <v>34</v>
      </c>
      <c r="AB62" s="120">
        <f t="shared" si="6"/>
        <v>38</v>
      </c>
      <c r="AC62" s="120">
        <f t="shared" si="7"/>
        <v>59</v>
      </c>
      <c r="AD62" s="120">
        <f t="shared" si="8"/>
        <v>39</v>
      </c>
      <c r="AE62" s="120">
        <f t="shared" si="9"/>
        <v>12</v>
      </c>
      <c r="AF62" s="120">
        <f t="shared" si="10"/>
        <v>6</v>
      </c>
      <c r="AG62" s="120">
        <f t="shared" si="11"/>
        <v>4</v>
      </c>
      <c r="AH62" s="120">
        <f t="shared" si="12"/>
        <v>53</v>
      </c>
      <c r="AI62" s="120">
        <f t="shared" si="13"/>
        <v>26</v>
      </c>
      <c r="AJ62" s="120">
        <f t="shared" si="14"/>
        <v>20</v>
      </c>
      <c r="AK62" s="120">
        <f t="shared" si="15"/>
        <v>51</v>
      </c>
      <c r="AL62" s="120">
        <f t="shared" si="16"/>
        <v>50</v>
      </c>
      <c r="AM62" s="120">
        <f t="shared" si="17"/>
        <v>48</v>
      </c>
      <c r="AO62" s="120">
        <v>60</v>
      </c>
      <c r="AP62" s="120">
        <f>INDEX($C$3:$T$62,$AO62,'V5 data'!$AV$23)</f>
        <v>14.4</v>
      </c>
      <c r="AQ62" s="120">
        <f>INDEX($V$3:$AM$62,$AO62,'V5 data'!$AV$23)</f>
        <v>1</v>
      </c>
    </row>
  </sheetData>
  <autoFilter ref="A2:AQ62" xr:uid="{17B6CD35-5A82-415F-846B-03176515716E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3876F-14E4-4DA2-8FF7-52119703A5DC}">
  <dimension ref="B1:AD36"/>
  <sheetViews>
    <sheetView showGridLines="0" showRowColHeaders="0" zoomScale="85" zoomScaleNormal="85" workbookViewId="0">
      <selection activeCell="S10" sqref="S10"/>
    </sheetView>
  </sheetViews>
  <sheetFormatPr defaultColWidth="9.140625" defaultRowHeight="15"/>
  <cols>
    <col min="1" max="1" width="3" style="4" customWidth="1"/>
    <col min="2" max="20" width="9.140625" style="4"/>
    <col min="21" max="21" width="7.7109375" style="4" customWidth="1"/>
    <col min="22" max="22" width="9.140625" style="4"/>
    <col min="23" max="23" width="6.5703125" style="4" customWidth="1"/>
    <col min="24" max="24" width="11.85546875" style="4" customWidth="1"/>
    <col min="25" max="26" width="9.140625" style="4"/>
    <col min="27" max="27" width="8.28515625" style="4" customWidth="1"/>
    <col min="28" max="16384" width="9.140625" style="4"/>
  </cols>
  <sheetData>
    <row r="1" spans="2:30" ht="15.75" thickBot="1">
      <c r="K1" s="10"/>
      <c r="P1" s="23"/>
    </row>
    <row r="2" spans="2:30"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85"/>
      <c r="N2" s="18"/>
      <c r="O2" s="18"/>
      <c r="P2" s="61" t="s">
        <v>109</v>
      </c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9"/>
    </row>
    <row r="3" spans="2:30">
      <c r="B3" s="2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21"/>
    </row>
    <row r="4" spans="2:30">
      <c r="B4" s="2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21"/>
    </row>
    <row r="5" spans="2:30">
      <c r="B5" s="20"/>
      <c r="C5" s="10"/>
      <c r="D5" s="10"/>
      <c r="E5" s="10"/>
      <c r="F5" s="10"/>
      <c r="G5" s="10"/>
      <c r="H5" s="10"/>
      <c r="I5" s="10"/>
      <c r="J5" s="10"/>
      <c r="K5" s="10"/>
      <c r="L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21"/>
    </row>
    <row r="6" spans="2:30">
      <c r="B6" s="20"/>
      <c r="C6" s="61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21"/>
    </row>
    <row r="7" spans="2:30">
      <c r="B7" s="2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21"/>
    </row>
    <row r="8" spans="2:30">
      <c r="B8" s="2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21"/>
    </row>
    <row r="9" spans="2:30">
      <c r="B9" s="20"/>
      <c r="C9" s="61" t="s">
        <v>94</v>
      </c>
      <c r="D9" s="10"/>
      <c r="E9" s="10"/>
      <c r="F9" s="10"/>
      <c r="G9" s="10"/>
      <c r="H9" s="10"/>
      <c r="I9" s="10"/>
      <c r="J9" s="10"/>
      <c r="K9" s="61" t="s">
        <v>94</v>
      </c>
      <c r="L9" s="10"/>
      <c r="M9" s="10"/>
      <c r="N9" s="10"/>
      <c r="O9" s="10"/>
      <c r="P9" s="10"/>
      <c r="Q9" s="10"/>
      <c r="R9" s="10"/>
      <c r="S9" s="10"/>
      <c r="T9" s="61" t="s">
        <v>94</v>
      </c>
      <c r="U9" s="10"/>
      <c r="V9" s="10"/>
      <c r="W9" s="10"/>
      <c r="X9" s="10"/>
      <c r="Y9" s="10"/>
      <c r="Z9" s="10"/>
      <c r="AA9" s="10"/>
      <c r="AB9" s="10"/>
      <c r="AC9" s="10"/>
      <c r="AD9" s="21"/>
    </row>
    <row r="10" spans="2:30">
      <c r="B10" s="2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21"/>
    </row>
    <row r="11" spans="2:30">
      <c r="B11" s="2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21"/>
    </row>
    <row r="12" spans="2:30">
      <c r="B12" s="2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21"/>
    </row>
    <row r="13" spans="2:30">
      <c r="B13" s="2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21"/>
    </row>
    <row r="14" spans="2:30">
      <c r="B14" s="2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21"/>
    </row>
    <row r="15" spans="2:30">
      <c r="B15" s="2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21"/>
    </row>
    <row r="16" spans="2:30">
      <c r="B16" s="2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21"/>
    </row>
    <row r="17" spans="2:30">
      <c r="B17" s="2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21"/>
    </row>
    <row r="18" spans="2:30">
      <c r="B18" s="2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21"/>
    </row>
    <row r="19" spans="2:30">
      <c r="B19" s="2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21"/>
    </row>
    <row r="20" spans="2:30">
      <c r="B20" s="2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21"/>
    </row>
    <row r="21" spans="2:30">
      <c r="B21" s="2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21"/>
    </row>
    <row r="22" spans="2:30">
      <c r="B22" s="2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21"/>
    </row>
    <row r="23" spans="2:30">
      <c r="B23" s="2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21"/>
    </row>
    <row r="24" spans="2:30">
      <c r="B24" s="2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21"/>
    </row>
    <row r="25" spans="2:30">
      <c r="B25" s="2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21"/>
    </row>
    <row r="26" spans="2:30">
      <c r="B26" s="2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21"/>
    </row>
    <row r="27" spans="2:30">
      <c r="B27" s="2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21"/>
    </row>
    <row r="28" spans="2:30">
      <c r="B28" s="2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21"/>
    </row>
    <row r="29" spans="2:30">
      <c r="B29" s="2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21"/>
    </row>
    <row r="30" spans="2:30">
      <c r="B30" s="2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25" t="s">
        <v>235</v>
      </c>
      <c r="T30" s="131"/>
      <c r="U30" s="131">
        <f>'V3 Backend'!U7</f>
        <v>1212</v>
      </c>
      <c r="V30" s="131"/>
      <c r="W30" s="131"/>
      <c r="X30" s="131">
        <f>'V3 Backend'!V7</f>
        <v>1307</v>
      </c>
      <c r="Y30" s="131"/>
      <c r="Z30" s="131"/>
      <c r="AA30" s="131">
        <f>'V3 Backend'!W7</f>
        <v>957</v>
      </c>
      <c r="AB30" s="126"/>
      <c r="AC30" s="10"/>
      <c r="AD30" s="21"/>
    </row>
    <row r="31" spans="2:30">
      <c r="B31" s="2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6" t="s">
        <v>237</v>
      </c>
      <c r="T31" s="7"/>
      <c r="U31" s="132">
        <f>(AA30-U30)/U30</f>
        <v>-0.21039603960396039</v>
      </c>
      <c r="V31" s="10"/>
      <c r="W31" s="10"/>
      <c r="X31" s="10"/>
      <c r="Y31" s="10"/>
      <c r="Z31" s="10"/>
      <c r="AA31" s="10"/>
      <c r="AB31" s="10"/>
      <c r="AC31" s="10"/>
      <c r="AD31" s="21"/>
    </row>
    <row r="32" spans="2:30">
      <c r="B32" s="2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2" t="s">
        <v>236</v>
      </c>
      <c r="T32" s="13"/>
      <c r="U32" s="133">
        <f>(AA30-X30)/X30</f>
        <v>-0.26778882938026016</v>
      </c>
      <c r="V32" s="10"/>
      <c r="W32" s="10"/>
      <c r="X32" s="10"/>
      <c r="Y32" s="10"/>
      <c r="Z32" s="10"/>
      <c r="AA32" s="10"/>
      <c r="AB32" s="10"/>
      <c r="AC32" s="10"/>
      <c r="AD32" s="21"/>
    </row>
    <row r="33" spans="2:30">
      <c r="B33" s="2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21"/>
    </row>
    <row r="34" spans="2:30">
      <c r="B34" s="2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21"/>
    </row>
    <row r="35" spans="2:30" ht="15.75" thickBot="1">
      <c r="B35" s="22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4"/>
    </row>
    <row r="36" spans="2:30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</sheetData>
  <sheetProtection sheet="1" scenarios="1" selectLockedCells="1" selectUnlockedCells="1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866" r:id="rId3" name="Drop Down 2">
              <controlPr defaultSize="0" autoLine="0" autoPict="0">
                <anchor moveWithCells="1">
                  <from>
                    <xdr:col>2</xdr:col>
                    <xdr:colOff>9525</xdr:colOff>
                    <xdr:row>9</xdr:row>
                    <xdr:rowOff>38100</xdr:rowOff>
                  </from>
                  <to>
                    <xdr:col>6</xdr:col>
                    <xdr:colOff>523875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7" r:id="rId4" name="Drop Down 13">
              <controlPr defaultSize="0" autoLine="0" autoPict="0">
                <anchor moveWithCells="1">
                  <from>
                    <xdr:col>10</xdr:col>
                    <xdr:colOff>57150</xdr:colOff>
                    <xdr:row>9</xdr:row>
                    <xdr:rowOff>38100</xdr:rowOff>
                  </from>
                  <to>
                    <xdr:col>16</xdr:col>
                    <xdr:colOff>361950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8" r:id="rId5" name="Drop Down 14">
              <controlPr defaultSize="0" autoLine="0" autoPict="0">
                <anchor moveWithCells="1">
                  <from>
                    <xdr:col>19</xdr:col>
                    <xdr:colOff>38100</xdr:colOff>
                    <xdr:row>9</xdr:row>
                    <xdr:rowOff>38100</xdr:rowOff>
                  </from>
                  <to>
                    <xdr:col>24</xdr:col>
                    <xdr:colOff>38100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9" r:id="rId6" name="Check Box 15">
              <controlPr defaultSize="0" autoFill="0" autoLine="0" autoPict="0">
                <anchor moveWithCells="1">
                  <from>
                    <xdr:col>15</xdr:col>
                    <xdr:colOff>9525</xdr:colOff>
                    <xdr:row>2</xdr:row>
                    <xdr:rowOff>9525</xdr:rowOff>
                  </from>
                  <to>
                    <xdr:col>16</xdr:col>
                    <xdr:colOff>533400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0" r:id="rId7" name="Check Box 16">
              <controlPr defaultSize="0" autoFill="0" autoLine="0" autoPict="0">
                <anchor moveWithCells="1">
                  <from>
                    <xdr:col>15</xdr:col>
                    <xdr:colOff>9525</xdr:colOff>
                    <xdr:row>3</xdr:row>
                    <xdr:rowOff>85725</xdr:rowOff>
                  </from>
                  <to>
                    <xdr:col>16</xdr:col>
                    <xdr:colOff>504825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1" r:id="rId8" name="Check Box 17">
              <controlPr defaultSize="0" autoFill="0" autoLine="0" autoPict="0">
                <anchor moveWithCells="1">
                  <from>
                    <xdr:col>15</xdr:col>
                    <xdr:colOff>9525</xdr:colOff>
                    <xdr:row>4</xdr:row>
                    <xdr:rowOff>123825</xdr:rowOff>
                  </from>
                  <to>
                    <xdr:col>16</xdr:col>
                    <xdr:colOff>533400</xdr:colOff>
                    <xdr:row>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2" r:id="rId9" name="Check Box 18">
              <controlPr defaultSize="0" autoFill="0" autoLine="0" autoPict="0">
                <anchor moveWithCells="1">
                  <from>
                    <xdr:col>17</xdr:col>
                    <xdr:colOff>114300</xdr:colOff>
                    <xdr:row>2</xdr:row>
                    <xdr:rowOff>19050</xdr:rowOff>
                  </from>
                  <to>
                    <xdr:col>19</xdr:col>
                    <xdr:colOff>38100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3" r:id="rId10" name="Check Box 19">
              <controlPr defaultSize="0" autoFill="0" autoLine="0" autoPict="0">
                <anchor moveWithCells="1">
                  <from>
                    <xdr:col>17</xdr:col>
                    <xdr:colOff>114300</xdr:colOff>
                    <xdr:row>3</xdr:row>
                    <xdr:rowOff>57150</xdr:rowOff>
                  </from>
                  <to>
                    <xdr:col>19</xdr:col>
                    <xdr:colOff>0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4" r:id="rId11" name="Check Box 20">
              <controlPr defaultSize="0" autoFill="0" autoLine="0" autoPict="0">
                <anchor moveWithCells="1">
                  <from>
                    <xdr:col>17</xdr:col>
                    <xdr:colOff>114300</xdr:colOff>
                    <xdr:row>4</xdr:row>
                    <xdr:rowOff>123825</xdr:rowOff>
                  </from>
                  <to>
                    <xdr:col>19</xdr:col>
                    <xdr:colOff>38100</xdr:colOff>
                    <xdr:row>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5" r:id="rId12" name="Check Box 21">
              <controlPr defaultSize="0" autoFill="0" autoLine="0" autoPict="0">
                <anchor moveWithCells="1">
                  <from>
                    <xdr:col>19</xdr:col>
                    <xdr:colOff>190500</xdr:colOff>
                    <xdr:row>2</xdr:row>
                    <xdr:rowOff>9525</xdr:rowOff>
                  </from>
                  <to>
                    <xdr:col>21</xdr:col>
                    <xdr:colOff>200025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6" r:id="rId13" name="Check Box 22">
              <controlPr defaultSize="0" autoFill="0" autoLine="0" autoPict="0">
                <anchor moveWithCells="1">
                  <from>
                    <xdr:col>19</xdr:col>
                    <xdr:colOff>190500</xdr:colOff>
                    <xdr:row>4</xdr:row>
                    <xdr:rowOff>123825</xdr:rowOff>
                  </from>
                  <to>
                    <xdr:col>21</xdr:col>
                    <xdr:colOff>161925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7" r:id="rId14" name="Check Box 23">
              <controlPr defaultSize="0" autoFill="0" autoLine="0" autoPict="0">
                <anchor moveWithCells="1">
                  <from>
                    <xdr:col>19</xdr:col>
                    <xdr:colOff>190500</xdr:colOff>
                    <xdr:row>3</xdr:row>
                    <xdr:rowOff>47625</xdr:rowOff>
                  </from>
                  <to>
                    <xdr:col>21</xdr:col>
                    <xdr:colOff>161925</xdr:colOff>
                    <xdr:row>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8" r:id="rId15" name="Check Box 24">
              <controlPr defaultSize="0" autoFill="0" autoLine="0" autoPict="0">
                <anchor moveWithCells="1">
                  <from>
                    <xdr:col>21</xdr:col>
                    <xdr:colOff>390525</xdr:colOff>
                    <xdr:row>1</xdr:row>
                    <xdr:rowOff>161925</xdr:rowOff>
                  </from>
                  <to>
                    <xdr:col>23</xdr:col>
                    <xdr:colOff>447675</xdr:colOff>
                    <xdr:row>3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5C122-8E51-4470-88C2-05E46B9467C2}">
  <sheetPr codeName="Sheet25"/>
  <dimension ref="A1:Z39"/>
  <sheetViews>
    <sheetView showGridLines="0" showRowColHeaders="0" zoomScale="85" zoomScaleNormal="85" workbookViewId="0"/>
  </sheetViews>
  <sheetFormatPr defaultColWidth="9.140625" defaultRowHeight="15"/>
  <cols>
    <col min="1" max="1" width="2.7109375" style="4" customWidth="1"/>
    <col min="2" max="14" width="9.140625" style="4"/>
    <col min="15" max="15" width="12.42578125" style="4" customWidth="1"/>
    <col min="16" max="16384" width="9.140625" style="4"/>
  </cols>
  <sheetData>
    <row r="1" spans="1:26" ht="15.75" thickBot="1">
      <c r="A1" s="4" t="s">
        <v>309</v>
      </c>
      <c r="K1" s="23"/>
      <c r="L1" s="23"/>
      <c r="P1" s="23"/>
    </row>
    <row r="2" spans="1:26">
      <c r="B2" s="17"/>
      <c r="C2" s="18"/>
      <c r="D2" s="18"/>
      <c r="E2" s="18"/>
      <c r="F2" s="18"/>
      <c r="G2" s="18"/>
      <c r="H2" s="18"/>
      <c r="I2" s="18"/>
      <c r="J2" s="18"/>
      <c r="M2" s="18"/>
      <c r="N2" s="85"/>
      <c r="O2" s="18"/>
      <c r="P2" s="61" t="s">
        <v>109</v>
      </c>
      <c r="Q2" s="18"/>
      <c r="R2" s="18"/>
      <c r="S2" s="18"/>
      <c r="T2" s="18"/>
      <c r="U2" s="18"/>
      <c r="V2" s="18"/>
      <c r="W2" s="85" t="s">
        <v>277</v>
      </c>
      <c r="X2" s="18"/>
      <c r="Y2" s="18"/>
      <c r="Z2" s="19"/>
    </row>
    <row r="3" spans="1:26">
      <c r="B3" s="2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21"/>
    </row>
    <row r="4" spans="1:26">
      <c r="B4" s="2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21"/>
    </row>
    <row r="5" spans="1:26">
      <c r="B5" s="20"/>
      <c r="C5" s="61" t="s">
        <v>48</v>
      </c>
      <c r="D5" s="10"/>
      <c r="E5" s="10"/>
      <c r="F5" s="10"/>
      <c r="G5" s="10"/>
      <c r="H5" s="10"/>
      <c r="I5" s="10"/>
      <c r="J5" s="10"/>
      <c r="K5" s="10"/>
      <c r="L5" s="10"/>
      <c r="M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21"/>
    </row>
    <row r="6" spans="1:26">
      <c r="B6" s="20"/>
      <c r="C6" s="61"/>
      <c r="D6" s="10"/>
      <c r="E6" s="10"/>
      <c r="F6" s="10"/>
      <c r="G6" s="10"/>
      <c r="H6" s="10"/>
      <c r="I6" s="10"/>
      <c r="J6" s="10"/>
      <c r="K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21"/>
    </row>
    <row r="7" spans="1:26">
      <c r="B7" s="2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21"/>
    </row>
    <row r="8" spans="1:26">
      <c r="B8" s="2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21"/>
    </row>
    <row r="9" spans="1:26">
      <c r="B9" s="2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21"/>
    </row>
    <row r="10" spans="1:26" ht="1.5" customHeight="1">
      <c r="B10" s="2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21"/>
    </row>
    <row r="11" spans="1:26">
      <c r="B11" s="2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21"/>
    </row>
    <row r="12" spans="1:26">
      <c r="B12" s="2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21"/>
    </row>
    <row r="13" spans="1:26">
      <c r="B13" s="2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21"/>
    </row>
    <row r="14" spans="1:26">
      <c r="B14" s="2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21"/>
    </row>
    <row r="15" spans="1:26">
      <c r="B15" s="2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21"/>
    </row>
    <row r="16" spans="1:26">
      <c r="B16" s="2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21"/>
    </row>
    <row r="17" spans="2:26">
      <c r="B17" s="2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21"/>
    </row>
    <row r="18" spans="2:26">
      <c r="B18" s="2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21"/>
    </row>
    <row r="19" spans="2:26">
      <c r="B19" s="2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21"/>
    </row>
    <row r="20" spans="2:26">
      <c r="B20" s="2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21"/>
    </row>
    <row r="21" spans="2:26">
      <c r="B21" s="2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21"/>
    </row>
    <row r="22" spans="2:26">
      <c r="B22" s="2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21"/>
    </row>
    <row r="23" spans="2:26">
      <c r="B23" s="2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21"/>
    </row>
    <row r="24" spans="2:26">
      <c r="B24" s="2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21"/>
    </row>
    <row r="25" spans="2:26">
      <c r="B25" s="2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21"/>
    </row>
    <row r="26" spans="2:26">
      <c r="B26" s="2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21"/>
    </row>
    <row r="27" spans="2:26">
      <c r="B27" s="2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21"/>
    </row>
    <row r="28" spans="2:26">
      <c r="B28" s="2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21"/>
    </row>
    <row r="29" spans="2:26">
      <c r="B29" s="2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21"/>
    </row>
    <row r="30" spans="2:26">
      <c r="B30" s="2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21"/>
    </row>
    <row r="31" spans="2:26">
      <c r="B31" s="2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21"/>
    </row>
    <row r="32" spans="2:26">
      <c r="B32" s="2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21"/>
    </row>
    <row r="33" spans="2:26">
      <c r="B33" s="2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21"/>
    </row>
    <row r="34" spans="2:26">
      <c r="B34" s="2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21"/>
    </row>
    <row r="35" spans="2:26" ht="15.75" thickBot="1">
      <c r="B35" s="22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4"/>
    </row>
    <row r="36" spans="2:26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2:26"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2:26"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2:26"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</row>
  </sheetData>
  <sheetProtection sheet="1" scenarios="1" selectLockedCells="1" selectUnlockedCells="1"/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5</xdr:row>
                    <xdr:rowOff>0</xdr:rowOff>
                  </from>
                  <to>
                    <xdr:col>7</xdr:col>
                    <xdr:colOff>323850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6" r:id="rId5" name="Check Box 22">
              <controlPr defaultSize="0" autoFill="0" autoLine="0" autoPict="0">
                <anchor moveWithCells="1">
                  <from>
                    <xdr:col>14</xdr:col>
                    <xdr:colOff>819150</xdr:colOff>
                    <xdr:row>2</xdr:row>
                    <xdr:rowOff>9525</xdr:rowOff>
                  </from>
                  <to>
                    <xdr:col>16</xdr:col>
                    <xdr:colOff>504825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7" r:id="rId6" name="Check Box 23">
              <controlPr defaultSize="0" autoFill="0" autoLine="0" autoPict="0">
                <anchor moveWithCells="1">
                  <from>
                    <xdr:col>14</xdr:col>
                    <xdr:colOff>819150</xdr:colOff>
                    <xdr:row>3</xdr:row>
                    <xdr:rowOff>95250</xdr:rowOff>
                  </from>
                  <to>
                    <xdr:col>16</xdr:col>
                    <xdr:colOff>495300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8" r:id="rId7" name="Check Box 24">
              <controlPr defaultSize="0" autoFill="0" autoLine="0" autoPict="0">
                <anchor moveWithCells="1">
                  <from>
                    <xdr:col>14</xdr:col>
                    <xdr:colOff>819150</xdr:colOff>
                    <xdr:row>4</xdr:row>
                    <xdr:rowOff>161925</xdr:rowOff>
                  </from>
                  <to>
                    <xdr:col>16</xdr:col>
                    <xdr:colOff>504825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9" r:id="rId8" name="Check Box 25">
              <controlPr defaultSize="0" autoFill="0" autoLine="0" autoPict="0">
                <anchor moveWithCells="1">
                  <from>
                    <xdr:col>14</xdr:col>
                    <xdr:colOff>819150</xdr:colOff>
                    <xdr:row>6</xdr:row>
                    <xdr:rowOff>9525</xdr:rowOff>
                  </from>
                  <to>
                    <xdr:col>16</xdr:col>
                    <xdr:colOff>523875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0" r:id="rId9" name="Check Box 26">
              <controlPr defaultSize="0" autoFill="0" autoLine="0" autoPict="0">
                <anchor moveWithCells="1">
                  <from>
                    <xdr:col>17</xdr:col>
                    <xdr:colOff>0</xdr:colOff>
                    <xdr:row>2</xdr:row>
                    <xdr:rowOff>9525</xdr:rowOff>
                  </from>
                  <to>
                    <xdr:col>18</xdr:col>
                    <xdr:colOff>495300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1" r:id="rId10" name="Check Box 27">
              <controlPr defaultSize="0" autoFill="0" autoLine="0" autoPict="0">
                <anchor moveWithCells="1">
                  <from>
                    <xdr:col>17</xdr:col>
                    <xdr:colOff>0</xdr:colOff>
                    <xdr:row>3</xdr:row>
                    <xdr:rowOff>66675</xdr:rowOff>
                  </from>
                  <to>
                    <xdr:col>18</xdr:col>
                    <xdr:colOff>533400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2" r:id="rId11" name="Check Box 28">
              <controlPr defaultSize="0" autoFill="0" autoLine="0" autoPict="0">
                <anchor moveWithCells="1">
                  <from>
                    <xdr:col>17</xdr:col>
                    <xdr:colOff>0</xdr:colOff>
                    <xdr:row>4</xdr:row>
                    <xdr:rowOff>123825</xdr:rowOff>
                  </from>
                  <to>
                    <xdr:col>18</xdr:col>
                    <xdr:colOff>533400</xdr:colOff>
                    <xdr:row>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3" r:id="rId12" name="Check Box 29">
              <controlPr defaultSize="0" autoFill="0" autoLine="0" autoPict="0">
                <anchor moveWithCells="1">
                  <from>
                    <xdr:col>18</xdr:col>
                    <xdr:colOff>571500</xdr:colOff>
                    <xdr:row>3</xdr:row>
                    <xdr:rowOff>66675</xdr:rowOff>
                  </from>
                  <to>
                    <xdr:col>20</xdr:col>
                    <xdr:colOff>457200</xdr:colOff>
                    <xdr:row>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4" r:id="rId13" name="Check Box 30">
              <controlPr defaultSize="0" autoFill="0" autoLine="0" autoPict="0">
                <anchor moveWithCells="1">
                  <from>
                    <xdr:col>17</xdr:col>
                    <xdr:colOff>0</xdr:colOff>
                    <xdr:row>6</xdr:row>
                    <xdr:rowOff>9525</xdr:rowOff>
                  </from>
                  <to>
                    <xdr:col>18</xdr:col>
                    <xdr:colOff>495300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5" r:id="rId14" name="Check Box 31">
              <controlPr defaultSize="0" autoFill="0" autoLine="0" autoPict="0">
                <anchor moveWithCells="1">
                  <from>
                    <xdr:col>18</xdr:col>
                    <xdr:colOff>581025</xdr:colOff>
                    <xdr:row>2</xdr:row>
                    <xdr:rowOff>9525</xdr:rowOff>
                  </from>
                  <to>
                    <xdr:col>20</xdr:col>
                    <xdr:colOff>466725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6" r:id="rId15" name="Check Box 32">
              <controlPr defaultSize="0" autoFill="0" autoLine="0" autoPict="0">
                <anchor moveWithCells="1">
                  <from>
                    <xdr:col>22</xdr:col>
                    <xdr:colOff>9525</xdr:colOff>
                    <xdr:row>2</xdr:row>
                    <xdr:rowOff>19050</xdr:rowOff>
                  </from>
                  <to>
                    <xdr:col>23</xdr:col>
                    <xdr:colOff>542925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7" r:id="rId16" name="Check Box 33">
              <controlPr defaultSize="0" autoFill="0" autoLine="0" autoPict="0">
                <anchor moveWithCells="1">
                  <from>
                    <xdr:col>22</xdr:col>
                    <xdr:colOff>9525</xdr:colOff>
                    <xdr:row>3</xdr:row>
                    <xdr:rowOff>76200</xdr:rowOff>
                  </from>
                  <to>
                    <xdr:col>23</xdr:col>
                    <xdr:colOff>542925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8" r:id="rId17" name="Check Box 34">
              <controlPr defaultSize="0" autoFill="0" autoLine="0" autoPict="0">
                <anchor moveWithCells="1">
                  <from>
                    <xdr:col>22</xdr:col>
                    <xdr:colOff>9525</xdr:colOff>
                    <xdr:row>4</xdr:row>
                    <xdr:rowOff>152400</xdr:rowOff>
                  </from>
                  <to>
                    <xdr:col>23</xdr:col>
                    <xdr:colOff>504825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A5EF1-3729-4D53-9BAE-6ECB9DDAB48F}">
  <dimension ref="A1:Z39"/>
  <sheetViews>
    <sheetView showGridLines="0" showRowColHeaders="0" zoomScale="85" zoomScaleNormal="85" workbookViewId="0">
      <selection activeCell="K8" sqref="K8"/>
    </sheetView>
  </sheetViews>
  <sheetFormatPr defaultColWidth="9.140625" defaultRowHeight="15"/>
  <cols>
    <col min="1" max="1" width="2.7109375" style="120" customWidth="1"/>
    <col min="2" max="16384" width="9.140625" style="120"/>
  </cols>
  <sheetData>
    <row r="1" spans="1:26" ht="15.75" thickBot="1">
      <c r="A1" s="138"/>
      <c r="K1" s="23"/>
      <c r="L1" s="23"/>
      <c r="Q1" s="23"/>
    </row>
    <row r="2" spans="1:26">
      <c r="B2" s="17"/>
      <c r="C2" s="18"/>
      <c r="D2" s="18"/>
      <c r="E2" s="18"/>
      <c r="F2" s="18"/>
      <c r="G2" s="18"/>
      <c r="H2" s="18"/>
      <c r="I2" s="18"/>
      <c r="J2" s="18"/>
      <c r="M2" s="18"/>
      <c r="N2" s="85"/>
      <c r="O2" s="18"/>
      <c r="P2" s="18"/>
      <c r="Q2" s="61" t="s">
        <v>109</v>
      </c>
      <c r="R2" s="18"/>
      <c r="S2" s="18"/>
      <c r="T2" s="18"/>
      <c r="U2" s="18"/>
      <c r="V2" s="18"/>
      <c r="W2" s="18"/>
      <c r="X2" s="18"/>
      <c r="Y2" s="18"/>
      <c r="Z2" s="19"/>
    </row>
    <row r="3" spans="1:26">
      <c r="B3" s="2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21"/>
    </row>
    <row r="4" spans="1:26">
      <c r="B4" s="2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21"/>
    </row>
    <row r="5" spans="1:26">
      <c r="B5" s="20"/>
      <c r="C5" s="61" t="s">
        <v>48</v>
      </c>
      <c r="D5" s="10"/>
      <c r="E5" s="10"/>
      <c r="F5" s="10"/>
      <c r="G5" s="10"/>
      <c r="H5" s="10"/>
      <c r="I5" s="10"/>
      <c r="J5" s="10"/>
      <c r="K5" s="10"/>
      <c r="L5" s="10"/>
      <c r="M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21"/>
    </row>
    <row r="6" spans="1:26">
      <c r="B6" s="20"/>
      <c r="C6" s="61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21"/>
    </row>
    <row r="7" spans="1:26">
      <c r="B7" s="2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21"/>
    </row>
    <row r="8" spans="1:26">
      <c r="B8" s="2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21"/>
    </row>
    <row r="9" spans="1:26">
      <c r="B9" s="2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21"/>
    </row>
    <row r="10" spans="1:26" ht="1.5" customHeight="1">
      <c r="B10" s="2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21"/>
    </row>
    <row r="11" spans="1:26">
      <c r="B11" s="2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21"/>
    </row>
    <row r="12" spans="1:26">
      <c r="B12" s="2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21"/>
    </row>
    <row r="13" spans="1:26">
      <c r="B13" s="2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21"/>
    </row>
    <row r="14" spans="1:26">
      <c r="B14" s="2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21"/>
    </row>
    <row r="15" spans="1:26">
      <c r="B15" s="2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21"/>
    </row>
    <row r="16" spans="1:26">
      <c r="B16" s="2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21"/>
    </row>
    <row r="17" spans="2:26">
      <c r="B17" s="2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21"/>
    </row>
    <row r="18" spans="2:26">
      <c r="B18" s="2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21"/>
    </row>
    <row r="19" spans="2:26">
      <c r="B19" s="2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21"/>
    </row>
    <row r="20" spans="2:26">
      <c r="B20" s="2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21"/>
    </row>
    <row r="21" spans="2:26">
      <c r="B21" s="2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21"/>
    </row>
    <row r="22" spans="2:26">
      <c r="B22" s="2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21"/>
    </row>
    <row r="23" spans="2:26">
      <c r="B23" s="2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21"/>
    </row>
    <row r="24" spans="2:26">
      <c r="B24" s="2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21"/>
    </row>
    <row r="25" spans="2:26">
      <c r="B25" s="2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21"/>
    </row>
    <row r="26" spans="2:26">
      <c r="B26" s="2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21"/>
    </row>
    <row r="27" spans="2:26">
      <c r="B27" s="2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21"/>
    </row>
    <row r="28" spans="2:26">
      <c r="B28" s="2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21"/>
    </row>
    <row r="29" spans="2:26">
      <c r="B29" s="2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21"/>
    </row>
    <row r="30" spans="2:26">
      <c r="B30" s="2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21"/>
    </row>
    <row r="31" spans="2:26">
      <c r="B31" s="2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21"/>
    </row>
    <row r="32" spans="2:26">
      <c r="B32" s="2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21"/>
    </row>
    <row r="33" spans="2:26">
      <c r="B33" s="2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21"/>
    </row>
    <row r="34" spans="2:26">
      <c r="B34" s="2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21"/>
    </row>
    <row r="35" spans="2:26" ht="15.75" thickBot="1">
      <c r="B35" s="22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4"/>
    </row>
    <row r="36" spans="2:26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2:26"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2:26"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2:26"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</row>
  </sheetData>
  <sheetProtection sheet="1" scenarios="1" selectLockedCells="1" selectUnlockedCells="1"/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8065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5</xdr:row>
                    <xdr:rowOff>0</xdr:rowOff>
                  </from>
                  <to>
                    <xdr:col>8</xdr:col>
                    <xdr:colOff>28575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96" r:id="rId5" name="Check Box 32">
              <controlPr defaultSize="0" autoFill="0" autoLine="0" autoPict="0">
                <anchor moveWithCells="1">
                  <from>
                    <xdr:col>16</xdr:col>
                    <xdr:colOff>9525</xdr:colOff>
                    <xdr:row>2</xdr:row>
                    <xdr:rowOff>9525</xdr:rowOff>
                  </from>
                  <to>
                    <xdr:col>17</xdr:col>
                    <xdr:colOff>523875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97" r:id="rId6" name="Check Box 33">
              <controlPr defaultSize="0" autoFill="0" autoLine="0" autoPict="0">
                <anchor moveWithCells="1">
                  <from>
                    <xdr:col>16</xdr:col>
                    <xdr:colOff>9525</xdr:colOff>
                    <xdr:row>3</xdr:row>
                    <xdr:rowOff>95250</xdr:rowOff>
                  </from>
                  <to>
                    <xdr:col>17</xdr:col>
                    <xdr:colOff>514350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98" r:id="rId7" name="Check Box 34">
              <controlPr defaultSize="0" autoFill="0" autoLine="0" autoPict="0">
                <anchor moveWithCells="1">
                  <from>
                    <xdr:col>16</xdr:col>
                    <xdr:colOff>9525</xdr:colOff>
                    <xdr:row>4</xdr:row>
                    <xdr:rowOff>161925</xdr:rowOff>
                  </from>
                  <to>
                    <xdr:col>17</xdr:col>
                    <xdr:colOff>523875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99" r:id="rId8" name="Check Box 35">
              <controlPr defaultSize="0" autoFill="0" autoLine="0" autoPict="0">
                <anchor moveWithCells="1">
                  <from>
                    <xdr:col>16</xdr:col>
                    <xdr:colOff>9525</xdr:colOff>
                    <xdr:row>6</xdr:row>
                    <xdr:rowOff>9525</xdr:rowOff>
                  </from>
                  <to>
                    <xdr:col>17</xdr:col>
                    <xdr:colOff>542925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00" r:id="rId9" name="Check Box 36">
              <controlPr defaultSize="0" autoFill="0" autoLine="0" autoPict="0">
                <anchor moveWithCells="1">
                  <from>
                    <xdr:col>18</xdr:col>
                    <xdr:colOff>19050</xdr:colOff>
                    <xdr:row>2</xdr:row>
                    <xdr:rowOff>9525</xdr:rowOff>
                  </from>
                  <to>
                    <xdr:col>19</xdr:col>
                    <xdr:colOff>514350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01" r:id="rId10" name="Check Box 37">
              <controlPr defaultSize="0" autoFill="0" autoLine="0" autoPict="0">
                <anchor moveWithCells="1">
                  <from>
                    <xdr:col>18</xdr:col>
                    <xdr:colOff>19050</xdr:colOff>
                    <xdr:row>3</xdr:row>
                    <xdr:rowOff>66675</xdr:rowOff>
                  </from>
                  <to>
                    <xdr:col>19</xdr:col>
                    <xdr:colOff>552450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02" r:id="rId11" name="Check Box 38">
              <controlPr defaultSize="0" autoFill="0" autoLine="0" autoPict="0">
                <anchor moveWithCells="1">
                  <from>
                    <xdr:col>18</xdr:col>
                    <xdr:colOff>19050</xdr:colOff>
                    <xdr:row>4</xdr:row>
                    <xdr:rowOff>123825</xdr:rowOff>
                  </from>
                  <to>
                    <xdr:col>19</xdr:col>
                    <xdr:colOff>552450</xdr:colOff>
                    <xdr:row>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03" r:id="rId12" name="Check Box 39">
              <controlPr defaultSize="0" autoFill="0" autoLine="0" autoPict="0">
                <anchor moveWithCells="1">
                  <from>
                    <xdr:col>19</xdr:col>
                    <xdr:colOff>590550</xdr:colOff>
                    <xdr:row>3</xdr:row>
                    <xdr:rowOff>66675</xdr:rowOff>
                  </from>
                  <to>
                    <xdr:col>21</xdr:col>
                    <xdr:colOff>476250</xdr:colOff>
                    <xdr:row>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04" r:id="rId13" name="Check Box 40">
              <controlPr defaultSize="0" autoFill="0" autoLine="0" autoPict="0">
                <anchor moveWithCells="1">
                  <from>
                    <xdr:col>18</xdr:col>
                    <xdr:colOff>19050</xdr:colOff>
                    <xdr:row>6</xdr:row>
                    <xdr:rowOff>9525</xdr:rowOff>
                  </from>
                  <to>
                    <xdr:col>19</xdr:col>
                    <xdr:colOff>514350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105" r:id="rId14" name="Check Box 41">
              <controlPr defaultSize="0" autoFill="0" autoLine="0" autoPict="0">
                <anchor moveWithCells="1">
                  <from>
                    <xdr:col>19</xdr:col>
                    <xdr:colOff>600075</xdr:colOff>
                    <xdr:row>2</xdr:row>
                    <xdr:rowOff>9525</xdr:rowOff>
                  </from>
                  <to>
                    <xdr:col>21</xdr:col>
                    <xdr:colOff>485775</xdr:colOff>
                    <xdr:row>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2672A-0855-4E70-9615-4F39A37B91B1}">
  <dimension ref="B1:Z40"/>
  <sheetViews>
    <sheetView showGridLines="0" showRowColHeaders="0" zoomScale="85" zoomScaleNormal="85" workbookViewId="0">
      <selection activeCell="O8" sqref="O8"/>
    </sheetView>
  </sheetViews>
  <sheetFormatPr defaultColWidth="9.140625" defaultRowHeight="15"/>
  <cols>
    <col min="1" max="1" width="3" style="4" customWidth="1"/>
    <col min="2" max="13" width="9.140625" style="4"/>
    <col min="14" max="14" width="3.7109375" style="4" customWidth="1"/>
    <col min="15" max="15" width="18.5703125" style="4" bestFit="1" customWidth="1"/>
    <col min="16" max="16" width="8.28515625" style="4" bestFit="1" customWidth="1"/>
    <col min="17" max="17" width="9.140625" style="4" customWidth="1"/>
    <col min="18" max="18" width="9.140625" style="4"/>
    <col min="19" max="19" width="5.7109375" style="4" customWidth="1"/>
    <col min="20" max="16384" width="9.140625" style="4"/>
  </cols>
  <sheetData>
    <row r="1" spans="2:26" ht="15.75" thickBot="1">
      <c r="L1" s="10"/>
    </row>
    <row r="2" spans="2:26"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85"/>
      <c r="O2" s="18"/>
      <c r="P2" s="18"/>
      <c r="Q2" s="18"/>
      <c r="R2" s="18"/>
      <c r="S2" s="18"/>
      <c r="T2" s="19"/>
      <c r="U2" s="10"/>
      <c r="V2" s="10"/>
      <c r="W2" s="10"/>
      <c r="X2" s="10"/>
      <c r="Y2" s="10"/>
      <c r="Z2" s="10"/>
    </row>
    <row r="3" spans="2:26">
      <c r="B3" s="2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21"/>
      <c r="U3" s="10"/>
      <c r="V3" s="10"/>
      <c r="W3" s="10"/>
      <c r="X3" s="10"/>
      <c r="Y3" s="10"/>
      <c r="Z3" s="10"/>
    </row>
    <row r="4" spans="2:26" ht="15.75" thickBot="1">
      <c r="B4" s="2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21"/>
      <c r="U4" s="10"/>
      <c r="V4" s="10"/>
      <c r="W4" s="10"/>
      <c r="X4" s="10"/>
      <c r="Y4" s="10"/>
      <c r="Z4" s="10"/>
    </row>
    <row r="5" spans="2:26">
      <c r="B5" s="20"/>
      <c r="C5" s="61" t="s">
        <v>94</v>
      </c>
      <c r="D5" s="10"/>
      <c r="E5" s="10"/>
      <c r="F5" s="10"/>
      <c r="G5" s="10"/>
      <c r="H5" s="10"/>
      <c r="J5" s="17" t="s">
        <v>179</v>
      </c>
      <c r="K5" s="19">
        <f>AVERAGEIF('V5 data'!C4:C63,"&lt;&gt;#N/A")</f>
        <v>1838.4666666666667</v>
      </c>
      <c r="N5" s="10"/>
      <c r="O5" s="10"/>
      <c r="P5" s="10"/>
      <c r="Q5" s="10"/>
      <c r="R5" s="10"/>
      <c r="S5" s="10"/>
      <c r="T5" s="21"/>
      <c r="U5" s="10"/>
      <c r="V5" s="10"/>
      <c r="W5" s="10"/>
      <c r="X5" s="10"/>
      <c r="Y5" s="10"/>
      <c r="Z5" s="10"/>
    </row>
    <row r="6" spans="2:26" ht="15.75" thickBot="1">
      <c r="B6" s="20"/>
      <c r="C6" s="61"/>
      <c r="D6" s="10"/>
      <c r="E6" s="10"/>
      <c r="F6" s="10"/>
      <c r="G6" s="10"/>
      <c r="H6" s="10"/>
      <c r="J6" s="22" t="str">
        <f>IF(K6="","","Mediana:")</f>
        <v>Mediana:</v>
      </c>
      <c r="K6" s="24">
        <f>IFERROR(MEDIAN('V5 data'!C4:C63),"")</f>
        <v>1795.5</v>
      </c>
      <c r="N6" s="10"/>
      <c r="O6" s="10"/>
      <c r="P6" s="10"/>
      <c r="Q6" s="10"/>
      <c r="R6" s="10"/>
      <c r="S6" s="10"/>
      <c r="T6" s="21"/>
      <c r="U6" s="10"/>
      <c r="V6" s="10"/>
      <c r="W6" s="10"/>
      <c r="X6" s="10"/>
      <c r="Y6" s="10"/>
      <c r="Z6" s="10"/>
    </row>
    <row r="7" spans="2:26">
      <c r="B7" s="2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21"/>
      <c r="U7" s="10"/>
      <c r="V7" s="10"/>
      <c r="W7" s="10"/>
      <c r="X7" s="10"/>
      <c r="Y7" s="10"/>
      <c r="Z7" s="10"/>
    </row>
    <row r="8" spans="2:26">
      <c r="B8" s="2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21"/>
      <c r="U8" s="10"/>
      <c r="V8" s="10"/>
      <c r="W8" s="10"/>
      <c r="X8" s="10"/>
      <c r="Y8" s="10"/>
      <c r="Z8" s="10"/>
    </row>
    <row r="9" spans="2:26">
      <c r="B9" s="2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21"/>
      <c r="U9" s="10"/>
      <c r="V9" s="10"/>
      <c r="W9" s="10"/>
      <c r="X9" s="10"/>
      <c r="Y9" s="10"/>
      <c r="Z9" s="10"/>
    </row>
    <row r="10" spans="2:26">
      <c r="B10" s="2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21"/>
      <c r="U10" s="10"/>
      <c r="V10" s="10"/>
      <c r="W10" s="10"/>
      <c r="X10" s="10"/>
      <c r="Y10" s="10"/>
    </row>
    <row r="11" spans="2:26">
      <c r="B11" s="20"/>
      <c r="C11" s="61"/>
      <c r="D11" s="10"/>
      <c r="E11" s="10"/>
      <c r="F11" s="10"/>
      <c r="G11" s="10"/>
      <c r="H11" s="10"/>
      <c r="I11" s="10"/>
      <c r="J11" s="10"/>
      <c r="K11" s="10"/>
      <c r="L11" s="61"/>
      <c r="M11" s="10"/>
      <c r="N11" s="10"/>
      <c r="O11" s="10"/>
      <c r="P11" s="10"/>
      <c r="Q11" s="10"/>
      <c r="R11" s="10"/>
      <c r="S11" s="10"/>
      <c r="T11" s="21"/>
      <c r="U11" s="10"/>
      <c r="V11" s="10"/>
      <c r="W11" s="10"/>
      <c r="X11" s="10"/>
      <c r="Y11" s="10"/>
      <c r="Z11" s="10"/>
    </row>
    <row r="12" spans="2:26">
      <c r="B12" s="2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21"/>
      <c r="U12" s="10"/>
      <c r="V12" s="10"/>
      <c r="W12" s="10"/>
    </row>
    <row r="13" spans="2:26">
      <c r="B13" s="2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27" t="s">
        <v>310</v>
      </c>
      <c r="P13" s="10"/>
      <c r="Q13" s="10"/>
      <c r="R13" s="10"/>
      <c r="S13" s="10"/>
      <c r="T13" s="21"/>
      <c r="U13" s="10"/>
      <c r="V13" s="10"/>
      <c r="W13" s="10"/>
    </row>
    <row r="14" spans="2:26" ht="15.75">
      <c r="B14" s="2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>
        <v>1</v>
      </c>
      <c r="O14" s="10" t="str">
        <f>'V5 new rank'!F2</f>
        <v>Kalvarija</v>
      </c>
      <c r="P14" s="10">
        <f>'V5 new rank'!G2</f>
        <v>3160</v>
      </c>
      <c r="Q14" s="151" t="str">
        <f>REPT("I",40)</f>
        <v>IIIIIIIIIIIIIIIIIIIIIIIIIIIIIIIIIIIIIIII</v>
      </c>
      <c r="R14" s="10"/>
      <c r="S14" s="10"/>
      <c r="T14" s="21"/>
      <c r="U14" s="10"/>
      <c r="V14" s="10"/>
      <c r="W14" s="10"/>
    </row>
    <row r="15" spans="2:26">
      <c r="B15" s="2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>
        <v>2</v>
      </c>
      <c r="O15" s="10" t="str">
        <f>'V5 new rank'!F3</f>
        <v>Vilnius</v>
      </c>
      <c r="P15" s="10">
        <f>'V5 new rank'!G3</f>
        <v>2676</v>
      </c>
      <c r="Q15" s="152" t="str">
        <f>IFERROR(REPT("I",P15/$P$14*40),"")</f>
        <v>IIIIIIIIIIIIIIIIIIIIIIIIIIIIIIIII</v>
      </c>
      <c r="R15" s="10"/>
      <c r="S15" s="10"/>
      <c r="T15" s="21"/>
      <c r="U15" s="10"/>
      <c r="V15" s="10"/>
      <c r="W15" s="10"/>
    </row>
    <row r="16" spans="2:26">
      <c r="B16" s="2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>
        <v>3</v>
      </c>
      <c r="O16" s="10" t="str">
        <f>'V5 new rank'!F4</f>
        <v>Kaišiadorys</v>
      </c>
      <c r="P16" s="10">
        <f>'V5 new rank'!G4</f>
        <v>2665</v>
      </c>
      <c r="Q16" s="152" t="str">
        <f>IFERROR(REPT("I",P16/$P$14*40),"")</f>
        <v>IIIIIIIIIIIIIIIIIIIIIIIIIIIIIIIII</v>
      </c>
      <c r="R16" s="10"/>
      <c r="S16" s="10"/>
      <c r="T16" s="21"/>
      <c r="U16" s="10"/>
      <c r="V16" s="10"/>
    </row>
    <row r="17" spans="2:26">
      <c r="B17" s="2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6">
        <v>4</v>
      </c>
      <c r="O17" s="10" t="str">
        <f>'V5 new rank'!F5</f>
        <v>Palanga</v>
      </c>
      <c r="P17" s="10">
        <f>'V5 new rank'!G5</f>
        <v>2643</v>
      </c>
      <c r="Q17" s="152" t="str">
        <f>IFERROR(REPT("I",P17/$P$14*40),"")</f>
        <v>IIIIIIIIIIIIIIIIIIIIIIIIIIIIIIIII</v>
      </c>
      <c r="R17" s="10"/>
      <c r="S17" s="10"/>
      <c r="T17" s="21"/>
      <c r="U17" s="10"/>
      <c r="V17" s="10"/>
      <c r="W17" s="10"/>
    </row>
    <row r="18" spans="2:26">
      <c r="B18" s="2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6">
        <v>5</v>
      </c>
      <c r="O18" s="10" t="str">
        <f>'V5 new rank'!F6</f>
        <v>Pasvalys</v>
      </c>
      <c r="P18" s="10">
        <f>'V5 new rank'!G6</f>
        <v>2515</v>
      </c>
      <c r="Q18" s="152" t="str">
        <f>IFERROR(REPT("I",P18/$P$14*40),"")</f>
        <v>IIIIIIIIIIIIIIIIIIIIIIIIIIIIIII</v>
      </c>
      <c r="R18" s="10"/>
      <c r="S18" s="10"/>
      <c r="T18" s="21"/>
      <c r="U18" s="10"/>
      <c r="V18" s="10"/>
      <c r="W18" s="10"/>
      <c r="X18" s="10"/>
      <c r="Y18" s="10"/>
      <c r="Z18" s="10"/>
    </row>
    <row r="19" spans="2:26">
      <c r="B19" s="2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6"/>
      <c r="O19" s="10"/>
      <c r="P19" s="136"/>
      <c r="Q19" s="10"/>
      <c r="R19" s="10"/>
      <c r="S19" s="10"/>
      <c r="T19" s="21"/>
      <c r="U19" s="10"/>
      <c r="V19" s="10"/>
      <c r="W19" s="10"/>
      <c r="X19" s="10"/>
      <c r="Y19" s="10"/>
      <c r="Z19" s="10"/>
    </row>
    <row r="20" spans="2:26">
      <c r="B20" s="2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>
        <f>'V5 new rank'!E16</f>
        <v>34</v>
      </c>
      <c r="O20" s="137" t="str">
        <f>'V5 new rank'!F16</f>
        <v>Plungės r. sav.</v>
      </c>
      <c r="P20" s="147">
        <f>'V5 new rank'!G16</f>
        <v>1728</v>
      </c>
      <c r="Q20" s="152" t="str">
        <f>IFERROR(REPT("I",P20/$P$14*40),"")</f>
        <v>IIIIIIIIIIIIIIIIIIIII</v>
      </c>
      <c r="R20" s="10"/>
      <c r="S20" s="10"/>
      <c r="T20" s="21"/>
      <c r="U20" s="10"/>
      <c r="V20" s="10"/>
      <c r="W20" s="10"/>
      <c r="X20" s="10"/>
      <c r="Y20" s="10"/>
      <c r="Z20" s="10"/>
    </row>
    <row r="21" spans="2:26">
      <c r="B21" s="2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36"/>
      <c r="Q21" s="10"/>
      <c r="R21" s="10"/>
      <c r="S21" s="10"/>
      <c r="T21" s="21"/>
      <c r="U21" s="10"/>
      <c r="V21" s="10"/>
      <c r="W21" s="10"/>
      <c r="X21" s="10"/>
      <c r="Y21" s="10"/>
      <c r="Z21" s="10"/>
    </row>
    <row r="22" spans="2:26">
      <c r="B22" s="2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27" t="s">
        <v>311</v>
      </c>
      <c r="P22" s="136"/>
      <c r="Q22" s="10"/>
      <c r="R22" s="10"/>
      <c r="S22" s="10"/>
      <c r="T22" s="21"/>
      <c r="U22" s="10"/>
      <c r="V22" s="10"/>
      <c r="W22" s="10"/>
      <c r="X22" s="10"/>
      <c r="Y22" s="10"/>
      <c r="Z22" s="10"/>
    </row>
    <row r="23" spans="2:26">
      <c r="B23" s="2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>
        <f>'V5 new rank'!E9</f>
        <v>56</v>
      </c>
      <c r="O23" s="10" t="str">
        <f>'V5 new rank'!F9</f>
        <v>Rietavas</v>
      </c>
      <c r="P23" s="10">
        <f>'V5 new rank'!G9</f>
        <v>1281</v>
      </c>
      <c r="Q23" s="152" t="str">
        <f>IFERROR(REPT("I",P23/$P$14*40),"")</f>
        <v>IIIIIIIIIIIIIIII</v>
      </c>
      <c r="R23" s="10"/>
      <c r="S23" s="10"/>
      <c r="T23" s="21"/>
      <c r="U23" s="10"/>
      <c r="V23" s="10"/>
      <c r="W23" s="10"/>
      <c r="X23" s="10"/>
      <c r="Y23" s="10"/>
      <c r="Z23" s="10"/>
    </row>
    <row r="24" spans="2:26">
      <c r="B24" s="2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>
        <f>'V5 new rank'!E10</f>
        <v>57</v>
      </c>
      <c r="O24" s="10" t="str">
        <f>'V5 new rank'!F10</f>
        <v>Skuodas</v>
      </c>
      <c r="P24" s="10">
        <f>'V5 new rank'!G10</f>
        <v>1213</v>
      </c>
      <c r="Q24" s="152" t="str">
        <f>IFERROR(REPT("I",P24/$P$14*40),"")</f>
        <v>IIIIIIIIIIIIIII</v>
      </c>
      <c r="R24" s="10"/>
      <c r="S24" s="10"/>
      <c r="T24" s="21"/>
      <c r="U24" s="10"/>
      <c r="V24" s="10"/>
      <c r="W24" s="10"/>
      <c r="X24" s="10"/>
      <c r="Y24" s="10"/>
      <c r="Z24" s="10"/>
    </row>
    <row r="25" spans="2:26">
      <c r="B25" s="2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>
        <f>'V5 new rank'!E11</f>
        <v>58</v>
      </c>
      <c r="O25" s="10" t="str">
        <f>'V5 new rank'!F11</f>
        <v>Klaipėdos rajonas</v>
      </c>
      <c r="P25" s="10">
        <f>'V5 new rank'!G11</f>
        <v>1205</v>
      </c>
      <c r="Q25" s="152" t="str">
        <f>IFERROR(REPT("I",P25/$P$14*40),"")</f>
        <v>IIIIIIIIIIIIIII</v>
      </c>
      <c r="R25" s="10"/>
      <c r="S25" s="10"/>
      <c r="T25" s="21"/>
      <c r="U25" s="10"/>
      <c r="V25" s="10"/>
      <c r="W25" s="10"/>
      <c r="X25" s="10"/>
      <c r="Y25" s="10"/>
      <c r="Z25" s="10"/>
    </row>
    <row r="26" spans="2:26">
      <c r="B26" s="2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>
        <f>'V5 new rank'!E12</f>
        <v>59</v>
      </c>
      <c r="O26" s="10" t="str">
        <f>'V5 new rank'!F12</f>
        <v>Kretinga</v>
      </c>
      <c r="P26" s="10">
        <f>'V5 new rank'!G12</f>
        <v>1078</v>
      </c>
      <c r="Q26" s="152" t="str">
        <f>IFERROR(REPT("I",P26/$P$14*40),"")</f>
        <v>IIIIIIIIIIIII</v>
      </c>
      <c r="R26" s="10"/>
      <c r="S26" s="10"/>
      <c r="T26" s="21"/>
      <c r="U26" s="10"/>
      <c r="V26" s="10"/>
      <c r="W26" s="10"/>
      <c r="X26" s="10"/>
      <c r="Y26" s="10"/>
      <c r="Z26" s="10"/>
    </row>
    <row r="27" spans="2:26">
      <c r="B27" s="2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>
        <f>'V5 new rank'!E13</f>
        <v>60</v>
      </c>
      <c r="O27" s="10" t="str">
        <f>'V5 new rank'!F13</f>
        <v>Neringa</v>
      </c>
      <c r="P27" s="10">
        <f>'V5 new rank'!G13</f>
        <v>1010</v>
      </c>
      <c r="Q27" s="152" t="str">
        <f>IFERROR(REPT("I",P27/$P$14*40),"")</f>
        <v>IIIIIIIIIIII</v>
      </c>
      <c r="R27" s="10"/>
      <c r="S27" s="10"/>
      <c r="T27" s="21"/>
      <c r="U27" s="10"/>
      <c r="V27" s="10"/>
      <c r="W27" s="10"/>
      <c r="X27" s="10"/>
      <c r="Y27" s="10"/>
      <c r="Z27" s="10"/>
    </row>
    <row r="28" spans="2:26">
      <c r="B28" s="2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21"/>
      <c r="U28" s="10"/>
      <c r="V28" s="10"/>
      <c r="W28" s="10"/>
      <c r="X28" s="10"/>
      <c r="Y28" s="10"/>
      <c r="Z28" s="10"/>
    </row>
    <row r="29" spans="2:26">
      <c r="B29" s="2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21"/>
      <c r="U29" s="10"/>
      <c r="V29" s="10"/>
      <c r="W29" s="10"/>
      <c r="X29" s="10"/>
      <c r="Y29" s="10"/>
      <c r="Z29" s="10"/>
    </row>
    <row r="30" spans="2:26">
      <c r="B30" s="2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21"/>
      <c r="U30" s="10"/>
      <c r="V30" s="10"/>
      <c r="W30" s="10"/>
      <c r="X30" s="10"/>
      <c r="Y30" s="10"/>
      <c r="Z30" s="10"/>
    </row>
    <row r="31" spans="2:26">
      <c r="B31" s="2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21"/>
    </row>
    <row r="32" spans="2:26">
      <c r="B32" s="2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21"/>
    </row>
    <row r="33" spans="2:20">
      <c r="B33" s="2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21"/>
    </row>
    <row r="34" spans="2:20">
      <c r="B34" s="2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21"/>
    </row>
    <row r="35" spans="2:20">
      <c r="B35" s="2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21"/>
    </row>
    <row r="36" spans="2:20">
      <c r="B36" s="2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21"/>
    </row>
    <row r="37" spans="2:20">
      <c r="B37" s="2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21"/>
    </row>
    <row r="38" spans="2:20" ht="15.75" thickBo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4"/>
    </row>
    <row r="39" spans="2:20">
      <c r="O39" s="10"/>
      <c r="P39" s="10"/>
      <c r="Q39" s="10"/>
      <c r="S39" s="10"/>
    </row>
    <row r="40" spans="2:20">
      <c r="O40" s="10"/>
      <c r="P40" s="10"/>
      <c r="Q40" s="10"/>
    </row>
  </sheetData>
  <sheetProtection sheet="1" scenarios="1" selectLockedCells="1" selectUnlockedCells="1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477" r:id="rId3" name="Drop Down 13">
              <controlPr defaultSize="0" autoLine="0" autoPict="0">
                <anchor moveWithCells="1">
                  <from>
                    <xdr:col>2</xdr:col>
                    <xdr:colOff>28575</xdr:colOff>
                    <xdr:row>5</xdr:row>
                    <xdr:rowOff>0</xdr:rowOff>
                  </from>
                  <to>
                    <xdr:col>8</xdr:col>
                    <xdr:colOff>304800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26C6F-FF51-4365-9668-C9A55ABA0158}">
  <sheetPr codeName="Sheet24">
    <tabColor theme="1" tint="0.499984740745262"/>
  </sheetPr>
  <dimension ref="A1:BJ396"/>
  <sheetViews>
    <sheetView topLeftCell="K82" zoomScale="115" zoomScaleNormal="115" workbookViewId="0">
      <selection activeCell="X90" sqref="X90"/>
    </sheetView>
  </sheetViews>
  <sheetFormatPr defaultRowHeight="15"/>
  <cols>
    <col min="1" max="1" width="36.140625" style="32" customWidth="1"/>
    <col min="3" max="9" width="12.140625" bestFit="1" customWidth="1"/>
    <col min="10" max="11" width="11.140625" bestFit="1" customWidth="1"/>
    <col min="13" max="13" width="1.140625" style="51" customWidth="1"/>
    <col min="16" max="16" width="17.5703125" customWidth="1"/>
    <col min="27" max="27" width="1" style="72" customWidth="1"/>
    <col min="30" max="30" width="18.7109375" customWidth="1"/>
    <col min="40" max="40" width="9.140625" style="120"/>
    <col min="41" max="41" width="2.140625" style="72" customWidth="1"/>
    <col min="43" max="43" width="14.28515625" customWidth="1"/>
    <col min="44" max="44" width="17.85546875" customWidth="1"/>
    <col min="52" max="52" width="2" style="72" customWidth="1"/>
    <col min="56" max="56" width="7.28515625" customWidth="1"/>
  </cols>
  <sheetData>
    <row r="1" spans="1:62" s="4" customFormat="1" ht="15.75" thickBot="1">
      <c r="A1" s="32" t="s">
        <v>84</v>
      </c>
      <c r="M1" s="51"/>
      <c r="O1" s="4" t="s">
        <v>85</v>
      </c>
      <c r="AA1" s="72"/>
      <c r="AC1" s="4" t="s">
        <v>86</v>
      </c>
      <c r="AN1" s="120"/>
      <c r="AO1" s="72"/>
      <c r="AP1" s="72"/>
      <c r="AQ1" s="4" t="s">
        <v>104</v>
      </c>
      <c r="AY1" s="4" t="s">
        <v>93</v>
      </c>
      <c r="AZ1" s="72" t="s">
        <v>105</v>
      </c>
      <c r="BA1" s="4" t="s">
        <v>106</v>
      </c>
      <c r="BI1" s="4" t="s">
        <v>107</v>
      </c>
    </row>
    <row r="2" spans="1:62">
      <c r="A2" s="52" t="s">
        <v>25</v>
      </c>
      <c r="B2" s="96">
        <v>2010</v>
      </c>
      <c r="C2" s="97">
        <v>2011</v>
      </c>
      <c r="D2" s="97">
        <v>2012</v>
      </c>
      <c r="E2" s="97">
        <v>2013</v>
      </c>
      <c r="F2" s="97">
        <v>2014</v>
      </c>
      <c r="G2" s="97">
        <v>2015</v>
      </c>
      <c r="H2" s="97">
        <v>2016</v>
      </c>
      <c r="I2" s="97">
        <v>2017</v>
      </c>
      <c r="J2" s="97">
        <v>2018</v>
      </c>
      <c r="K2" s="97">
        <v>2019</v>
      </c>
      <c r="L2" s="98" t="s">
        <v>81</v>
      </c>
      <c r="M2" s="99"/>
      <c r="N2" s="18"/>
      <c r="O2" s="18"/>
      <c r="P2" s="18"/>
      <c r="Q2" s="18">
        <v>1</v>
      </c>
      <c r="R2" s="18">
        <v>2</v>
      </c>
      <c r="S2" s="18">
        <v>3</v>
      </c>
      <c r="T2" s="18">
        <v>4</v>
      </c>
      <c r="U2" s="18">
        <v>5</v>
      </c>
      <c r="V2" s="18">
        <v>6</v>
      </c>
      <c r="W2" s="18">
        <v>7</v>
      </c>
      <c r="X2" s="18">
        <v>8</v>
      </c>
      <c r="Y2" s="18">
        <v>9</v>
      </c>
      <c r="Z2" s="19">
        <v>10</v>
      </c>
      <c r="AE2" s="4">
        <v>1</v>
      </c>
      <c r="AF2" s="4">
        <v>2</v>
      </c>
      <c r="AG2" s="4">
        <v>3</v>
      </c>
      <c r="AH2" s="4">
        <v>4</v>
      </c>
      <c r="AI2" s="4">
        <v>5</v>
      </c>
      <c r="AJ2" s="4">
        <v>6</v>
      </c>
      <c r="AK2" s="4">
        <v>7</v>
      </c>
      <c r="AL2" s="4">
        <v>8</v>
      </c>
      <c r="AM2" s="4">
        <v>9</v>
      </c>
      <c r="AN2" s="120">
        <v>10</v>
      </c>
      <c r="AP2" s="72"/>
      <c r="AS2">
        <v>1</v>
      </c>
      <c r="AT2">
        <v>2</v>
      </c>
      <c r="AU2">
        <v>3</v>
      </c>
      <c r="AV2">
        <v>4</v>
      </c>
      <c r="AX2" s="4" t="s">
        <v>180</v>
      </c>
      <c r="AY2" s="4" t="s">
        <v>63</v>
      </c>
      <c r="AZ2" s="72" t="s">
        <v>105</v>
      </c>
      <c r="BB2" s="4"/>
      <c r="BC2" s="4"/>
      <c r="BD2" s="4">
        <v>1</v>
      </c>
      <c r="BE2" s="4">
        <v>2</v>
      </c>
      <c r="BF2" s="4">
        <v>3</v>
      </c>
      <c r="BG2" s="4">
        <v>4</v>
      </c>
      <c r="BI2" t="s">
        <v>70</v>
      </c>
    </row>
    <row r="3" spans="1:62" ht="15" customHeight="1">
      <c r="A3" s="91" t="s">
        <v>51</v>
      </c>
      <c r="B3" s="100">
        <v>39611</v>
      </c>
      <c r="C3" s="37">
        <v>38275</v>
      </c>
      <c r="D3" s="37">
        <v>37576</v>
      </c>
      <c r="E3" s="37">
        <v>37082</v>
      </c>
      <c r="F3" s="37">
        <v>36498</v>
      </c>
      <c r="G3" s="37">
        <v>36052</v>
      </c>
      <c r="H3" s="37">
        <v>35514</v>
      </c>
      <c r="I3" s="37">
        <v>34737</v>
      </c>
      <c r="J3" s="37">
        <v>33707</v>
      </c>
      <c r="K3" s="38">
        <v>33284</v>
      </c>
      <c r="L3" s="40" t="s">
        <v>82</v>
      </c>
      <c r="M3" s="101"/>
      <c r="N3" s="10"/>
      <c r="O3" s="10"/>
      <c r="P3" s="59" t="str">
        <f>INDEX(A22:A39,B19)</f>
        <v>Gyventojų skaičius, vnt</v>
      </c>
      <c r="Q3" s="57" t="s">
        <v>12</v>
      </c>
      <c r="R3" s="57" t="s">
        <v>13</v>
      </c>
      <c r="S3" s="57" t="s">
        <v>14</v>
      </c>
      <c r="T3" s="57" t="s">
        <v>15</v>
      </c>
      <c r="U3" s="57" t="s">
        <v>16</v>
      </c>
      <c r="V3" s="57" t="s">
        <v>17</v>
      </c>
      <c r="W3" s="57" t="s">
        <v>18</v>
      </c>
      <c r="X3" s="57" t="s">
        <v>19</v>
      </c>
      <c r="Y3" s="57" t="s">
        <v>20</v>
      </c>
      <c r="Z3" s="102" t="s">
        <v>21</v>
      </c>
      <c r="AD3" s="71" t="str">
        <f>INDEX(A22:A39,B19)</f>
        <v>Gyventojų skaičius, vnt</v>
      </c>
      <c r="AE3" s="63" t="s">
        <v>12</v>
      </c>
      <c r="AF3" s="63" t="s">
        <v>13</v>
      </c>
      <c r="AG3" s="63" t="s">
        <v>14</v>
      </c>
      <c r="AH3" s="63" t="s">
        <v>15</v>
      </c>
      <c r="AI3" s="63" t="s">
        <v>16</v>
      </c>
      <c r="AJ3" s="63" t="s">
        <v>17</v>
      </c>
      <c r="AK3" s="63" t="s">
        <v>18</v>
      </c>
      <c r="AL3" s="63" t="s">
        <v>19</v>
      </c>
      <c r="AM3" s="64" t="s">
        <v>20</v>
      </c>
      <c r="AN3" s="156">
        <v>2019</v>
      </c>
      <c r="AP3" s="72"/>
      <c r="AR3" s="116" t="str">
        <f>INDEX(AX2:AX9,AY12)</f>
        <v>Mokinių skaičius, vnt</v>
      </c>
      <c r="AS3" s="114" t="s">
        <v>38</v>
      </c>
      <c r="AT3" s="114" t="s">
        <v>39</v>
      </c>
      <c r="AU3" s="114" t="s">
        <v>40</v>
      </c>
      <c r="AV3" s="115" t="s">
        <v>41</v>
      </c>
      <c r="AX3" s="4" t="s">
        <v>181</v>
      </c>
      <c r="AY3" t="s">
        <v>62</v>
      </c>
      <c r="AZ3" s="72" t="s">
        <v>105</v>
      </c>
      <c r="BB3" s="4"/>
      <c r="BC3" s="113" t="str">
        <f>INDEX(BI2:BI9,BJ11)</f>
        <v>Pedagoginių darbuotojų skaičius</v>
      </c>
      <c r="BD3" s="114" t="s">
        <v>38</v>
      </c>
      <c r="BE3" s="114" t="s">
        <v>39</v>
      </c>
      <c r="BF3" s="114" t="s">
        <v>40</v>
      </c>
      <c r="BG3" s="115" t="s">
        <v>41</v>
      </c>
      <c r="BI3" t="s">
        <v>72</v>
      </c>
    </row>
    <row r="4" spans="1:62">
      <c r="A4" s="92" t="s">
        <v>46</v>
      </c>
      <c r="B4" s="103" t="s">
        <v>58</v>
      </c>
      <c r="C4" s="47">
        <f>(C3-B3)/B3*100</f>
        <v>-3.3728004847138422</v>
      </c>
      <c r="D4" s="47">
        <f t="shared" ref="D4:K4" si="0">(D3-C3)/C3*100</f>
        <v>-1.8262573481384718</v>
      </c>
      <c r="E4" s="47">
        <f t="shared" si="0"/>
        <v>-1.3146689376197573</v>
      </c>
      <c r="F4" s="47">
        <f t="shared" si="0"/>
        <v>-1.5748880858637613</v>
      </c>
      <c r="G4" s="47">
        <f t="shared" si="0"/>
        <v>-1.2219847662885637</v>
      </c>
      <c r="H4" s="47">
        <f t="shared" si="0"/>
        <v>-1.4922889160102075</v>
      </c>
      <c r="I4" s="47">
        <f t="shared" si="0"/>
        <v>-2.1878695725629327</v>
      </c>
      <c r="J4" s="47">
        <f t="shared" si="0"/>
        <v>-2.9651380372513461</v>
      </c>
      <c r="K4" s="47">
        <f t="shared" si="0"/>
        <v>-1.2549322099267215</v>
      </c>
      <c r="L4" s="40" t="s">
        <v>78</v>
      </c>
      <c r="M4" s="101"/>
      <c r="N4" s="10" t="b">
        <v>1</v>
      </c>
      <c r="O4" s="10">
        <v>1</v>
      </c>
      <c r="P4" s="9" t="str">
        <f>IF(N4,P19,"")</f>
        <v>Utenos r. sav.</v>
      </c>
      <c r="Q4" s="6">
        <f>IF($N4,INDEX(Q$18:Q$267,MATCH($B$19,$N$18:$N$267)+$O4),"")</f>
        <v>44636</v>
      </c>
      <c r="R4" s="7">
        <f t="shared" ref="R4:Z14" si="1">IF($N4,INDEX(R$18:R$267,MATCH($B$19,$N$18:$N$267)+$O4),"")</f>
        <v>43396</v>
      </c>
      <c r="S4" s="7">
        <f t="shared" si="1"/>
        <v>42531</v>
      </c>
      <c r="T4" s="7">
        <f t="shared" si="1"/>
        <v>41751</v>
      </c>
      <c r="U4" s="7">
        <f t="shared" si="1"/>
        <v>41008</v>
      </c>
      <c r="V4" s="7">
        <f t="shared" si="1"/>
        <v>40454</v>
      </c>
      <c r="W4" s="7">
        <f t="shared" si="1"/>
        <v>39826</v>
      </c>
      <c r="X4" s="7">
        <f t="shared" si="1"/>
        <v>38836</v>
      </c>
      <c r="Y4" s="7">
        <f t="shared" si="1"/>
        <v>37914</v>
      </c>
      <c r="Z4" s="8">
        <f t="shared" si="1"/>
        <v>37435</v>
      </c>
      <c r="AB4" t="b">
        <v>1</v>
      </c>
      <c r="AC4">
        <v>1</v>
      </c>
      <c r="AD4" s="65" t="str">
        <f>IF(AB4,"Plungės r. sav.","")</f>
        <v>Plungės r. sav.</v>
      </c>
      <c r="AE4" s="68">
        <f>IF($AB4,INDEX(AE$9:AE$114,MATCH($B$19,$AB$9:$AB$114)+$AC4),"")</f>
        <v>39611</v>
      </c>
      <c r="AF4" s="69">
        <f t="shared" ref="AF4:AN6" si="2">IF($AB4,INDEX(AF$9:AF$114,MATCH($B$19,$AB$9:$AB$114)+$AC4),"")</f>
        <v>38275</v>
      </c>
      <c r="AG4" s="69">
        <f t="shared" si="2"/>
        <v>37576</v>
      </c>
      <c r="AH4" s="69">
        <f t="shared" si="2"/>
        <v>37082</v>
      </c>
      <c r="AI4" s="69">
        <f t="shared" si="2"/>
        <v>36498</v>
      </c>
      <c r="AJ4" s="69">
        <f t="shared" si="2"/>
        <v>36052</v>
      </c>
      <c r="AK4" s="69">
        <f t="shared" si="2"/>
        <v>35514</v>
      </c>
      <c r="AL4" s="69">
        <f t="shared" si="2"/>
        <v>34737</v>
      </c>
      <c r="AM4" s="70">
        <f t="shared" si="2"/>
        <v>33707</v>
      </c>
      <c r="AN4" s="70">
        <f t="shared" si="2"/>
        <v>33284</v>
      </c>
      <c r="AP4" s="72" t="b">
        <f>N4</f>
        <v>1</v>
      </c>
      <c r="AQ4">
        <v>1</v>
      </c>
      <c r="AR4" s="86" t="str">
        <f t="shared" ref="AR4:AR14" si="3">IF(AP4,AR19,"")</f>
        <v>Utenos r. sav.</v>
      </c>
      <c r="AS4" s="10">
        <f t="shared" ref="AS4:AV14" si="4">IF($AP4,INDEX(AS$18:AS$134,MATCH($AY$12,$AP$18:$AP$134)+$AQ4),"")</f>
        <v>4452</v>
      </c>
      <c r="AT4" s="10">
        <f t="shared" si="4"/>
        <v>4258</v>
      </c>
      <c r="AU4" s="10">
        <f t="shared" si="4"/>
        <v>4068</v>
      </c>
      <c r="AV4" s="11">
        <f t="shared" si="4"/>
        <v>3930</v>
      </c>
      <c r="AX4" s="4" t="s">
        <v>182</v>
      </c>
      <c r="AY4" t="s">
        <v>67</v>
      </c>
      <c r="AZ4" s="72" t="s">
        <v>105</v>
      </c>
      <c r="BA4" t="b">
        <f>AP4</f>
        <v>1</v>
      </c>
      <c r="BB4" s="4">
        <v>1</v>
      </c>
      <c r="BC4" s="9" t="str">
        <f t="shared" ref="BC4:BC14" si="5">IF(BA4,BC19,"")</f>
        <v>Utenos r. sav.</v>
      </c>
      <c r="BD4" s="9">
        <f>IF($AP4,INDEX(BD$18:BD$134,MATCH($BJ$11,$AP$18:$AP$134)+$AQ4),"")</f>
        <v>501</v>
      </c>
      <c r="BE4" s="10">
        <f t="shared" ref="BE4:BG14" si="6">IF($AP4,INDEX(BE$18:BE$134,MATCH($BJ$11,$AP$18:$AP$134)+$AQ4),"")</f>
        <v>479</v>
      </c>
      <c r="BF4" s="10">
        <f t="shared" si="6"/>
        <v>435</v>
      </c>
      <c r="BG4" s="11">
        <f t="shared" si="6"/>
        <v>408</v>
      </c>
      <c r="BI4" t="s">
        <v>71</v>
      </c>
    </row>
    <row r="5" spans="1:62">
      <c r="A5" s="93" t="s">
        <v>52</v>
      </c>
      <c r="B5" s="104">
        <v>-1228</v>
      </c>
      <c r="C5" s="36">
        <v>-559</v>
      </c>
      <c r="D5" s="36">
        <v>-429</v>
      </c>
      <c r="E5" s="36">
        <v>-431</v>
      </c>
      <c r="F5" s="36">
        <v>-292</v>
      </c>
      <c r="G5" s="36">
        <v>-455</v>
      </c>
      <c r="H5" s="36">
        <v>-699</v>
      </c>
      <c r="I5" s="36">
        <v>-885</v>
      </c>
      <c r="J5" s="36">
        <v>-326</v>
      </c>
      <c r="K5" s="40">
        <v>-270</v>
      </c>
      <c r="L5" s="40" t="s">
        <v>82</v>
      </c>
      <c r="M5" s="101"/>
      <c r="N5" s="10" t="b">
        <v>1</v>
      </c>
      <c r="O5" s="10">
        <v>2</v>
      </c>
      <c r="P5" s="9" t="str">
        <f>IF(N5,P20,"")</f>
        <v>Panevėžio r. sav.</v>
      </c>
      <c r="Q5" s="9">
        <f t="shared" ref="Q5:Q14" si="7">IF($N5,INDEX(Q$18:Q$267,MATCH($B$19,$N$18:$N$267)+$O5),"")</f>
        <v>40377</v>
      </c>
      <c r="R5" s="10">
        <f t="shared" si="1"/>
        <v>39164</v>
      </c>
      <c r="S5" s="10">
        <f t="shared" si="1"/>
        <v>38392</v>
      </c>
      <c r="T5" s="10">
        <f t="shared" si="1"/>
        <v>37867</v>
      </c>
      <c r="U5" s="10">
        <f t="shared" si="1"/>
        <v>37488</v>
      </c>
      <c r="V5" s="10">
        <f t="shared" si="1"/>
        <v>37173</v>
      </c>
      <c r="W5" s="10">
        <f t="shared" si="1"/>
        <v>36705</v>
      </c>
      <c r="X5" s="10">
        <f t="shared" si="1"/>
        <v>36417</v>
      </c>
      <c r="Y5" s="10">
        <f t="shared" si="1"/>
        <v>35734</v>
      </c>
      <c r="Z5" s="11">
        <f t="shared" si="1"/>
        <v>35445</v>
      </c>
      <c r="AB5" t="b">
        <v>1</v>
      </c>
      <c r="AC5">
        <v>2</v>
      </c>
      <c r="AD5" s="143" t="str">
        <f>IF(AB5,"Lietuvos respublika","")</f>
        <v>Lietuvos respublika</v>
      </c>
      <c r="AE5" s="65">
        <f t="shared" ref="AE5:AE6" si="8">IF($AB5,INDEX(AE$9:AE$114,MATCH($B$19,$AB$9:$AB$114)+$AC5),"")</f>
        <v>0</v>
      </c>
      <c r="AF5" s="62">
        <f t="shared" si="2"/>
        <v>0</v>
      </c>
      <c r="AG5" s="62">
        <f t="shared" si="2"/>
        <v>0</v>
      </c>
      <c r="AH5" s="62">
        <f t="shared" si="2"/>
        <v>0</v>
      </c>
      <c r="AI5" s="62">
        <f t="shared" si="2"/>
        <v>0</v>
      </c>
      <c r="AJ5" s="62">
        <f t="shared" si="2"/>
        <v>0</v>
      </c>
      <c r="AK5" s="62">
        <f t="shared" si="2"/>
        <v>0</v>
      </c>
      <c r="AL5" s="62">
        <f t="shared" si="2"/>
        <v>0</v>
      </c>
      <c r="AM5" s="70">
        <f t="shared" si="2"/>
        <v>0</v>
      </c>
      <c r="AN5" s="70">
        <f t="shared" si="2"/>
        <v>0</v>
      </c>
      <c r="AP5" s="72" t="b">
        <f>N5</f>
        <v>1</v>
      </c>
      <c r="AQ5">
        <v>2</v>
      </c>
      <c r="AR5" s="86" t="str">
        <f t="shared" si="3"/>
        <v>Panevėžio r. sav.</v>
      </c>
      <c r="AS5" s="10">
        <f t="shared" si="4"/>
        <v>3339</v>
      </c>
      <c r="AT5" s="10">
        <f t="shared" si="4"/>
        <v>3219</v>
      </c>
      <c r="AU5" s="10">
        <f t="shared" si="4"/>
        <v>3154</v>
      </c>
      <c r="AV5" s="11">
        <f t="shared" si="4"/>
        <v>3043</v>
      </c>
      <c r="AX5" s="4" t="s">
        <v>183</v>
      </c>
      <c r="AY5" t="s">
        <v>64</v>
      </c>
      <c r="AZ5" s="72" t="s">
        <v>105</v>
      </c>
      <c r="BA5" s="4" t="b">
        <f t="shared" ref="BA5:BA14" si="9">AP5</f>
        <v>1</v>
      </c>
      <c r="BB5" s="4">
        <v>2</v>
      </c>
      <c r="BC5" s="9" t="str">
        <f t="shared" si="5"/>
        <v>Panevėžio r. sav.</v>
      </c>
      <c r="BD5" s="9">
        <f t="shared" ref="BD5:BD14" si="10">IF($AP5,INDEX(BD$18:BD$134,MATCH($BJ$11,$AP$18:$AP$134)+$AQ5),"")</f>
        <v>453</v>
      </c>
      <c r="BE5" s="10">
        <f t="shared" si="6"/>
        <v>440</v>
      </c>
      <c r="BF5" s="10">
        <f t="shared" si="6"/>
        <v>415</v>
      </c>
      <c r="BG5" s="11">
        <f t="shared" si="6"/>
        <v>391</v>
      </c>
      <c r="BI5" t="s">
        <v>188</v>
      </c>
    </row>
    <row r="6" spans="1:62" ht="26.25">
      <c r="A6" s="93" t="s">
        <v>53</v>
      </c>
      <c r="B6" s="104">
        <v>1769</v>
      </c>
      <c r="C6" s="36">
        <v>2096</v>
      </c>
      <c r="D6" s="36">
        <v>2298</v>
      </c>
      <c r="E6" s="36">
        <v>2011</v>
      </c>
      <c r="F6" s="36">
        <v>2393</v>
      </c>
      <c r="G6" s="36">
        <v>1867</v>
      </c>
      <c r="H6" s="36">
        <v>1577</v>
      </c>
      <c r="I6" s="36">
        <v>1651</v>
      </c>
      <c r="J6" s="36">
        <v>1728</v>
      </c>
      <c r="K6" s="40" t="s">
        <v>58</v>
      </c>
      <c r="L6" s="40" t="s">
        <v>82</v>
      </c>
      <c r="M6" s="101"/>
      <c r="N6" s="10" t="b">
        <v>1</v>
      </c>
      <c r="O6" s="10">
        <v>3</v>
      </c>
      <c r="P6" s="9" t="str">
        <f>IF(N6,P21,"")</f>
        <v>Radviliškio r. sav.</v>
      </c>
      <c r="Q6" s="9">
        <f t="shared" si="7"/>
        <v>44518</v>
      </c>
      <c r="R6" s="10">
        <f t="shared" si="1"/>
        <v>42606</v>
      </c>
      <c r="S6" s="10">
        <f t="shared" si="1"/>
        <v>41489</v>
      </c>
      <c r="T6" s="10">
        <f t="shared" si="1"/>
        <v>40567</v>
      </c>
      <c r="U6" s="10">
        <f t="shared" si="1"/>
        <v>39689</v>
      </c>
      <c r="V6" s="10">
        <f t="shared" si="1"/>
        <v>39043</v>
      </c>
      <c r="W6" s="10">
        <f t="shared" si="1"/>
        <v>38253</v>
      </c>
      <c r="X6" s="10">
        <f t="shared" si="1"/>
        <v>37112</v>
      </c>
      <c r="Y6" s="10">
        <f t="shared" si="1"/>
        <v>36170</v>
      </c>
      <c r="Z6" s="11">
        <f t="shared" si="1"/>
        <v>35520</v>
      </c>
      <c r="AB6" t="b">
        <v>1</v>
      </c>
      <c r="AC6">
        <v>3</v>
      </c>
      <c r="AD6" s="66" t="str">
        <f>IF(AB6,"Telšių apskritis","")</f>
        <v>Telšių apskritis</v>
      </c>
      <c r="AE6" s="66">
        <f t="shared" si="8"/>
        <v>157718</v>
      </c>
      <c r="AF6" s="67">
        <f t="shared" si="2"/>
        <v>152594</v>
      </c>
      <c r="AG6" s="67">
        <f t="shared" si="2"/>
        <v>149843</v>
      </c>
      <c r="AH6" s="67">
        <f t="shared" si="2"/>
        <v>147728</v>
      </c>
      <c r="AI6" s="67">
        <f t="shared" si="2"/>
        <v>145482</v>
      </c>
      <c r="AJ6" s="67">
        <f t="shared" si="2"/>
        <v>143511</v>
      </c>
      <c r="AK6" s="67">
        <f t="shared" si="2"/>
        <v>141293</v>
      </c>
      <c r="AL6" s="67">
        <f t="shared" si="2"/>
        <v>137769</v>
      </c>
      <c r="AM6" s="70">
        <f t="shared" si="2"/>
        <v>134139</v>
      </c>
      <c r="AN6" s="70">
        <f t="shared" si="2"/>
        <v>132082</v>
      </c>
      <c r="AP6" s="72" t="b">
        <f>N6</f>
        <v>1</v>
      </c>
      <c r="AQ6">
        <v>3</v>
      </c>
      <c r="AR6" s="86" t="str">
        <f t="shared" si="3"/>
        <v>Radviliškio r. sav.</v>
      </c>
      <c r="AS6" s="10">
        <f t="shared" si="4"/>
        <v>4956</v>
      </c>
      <c r="AT6" s="10">
        <f t="shared" si="4"/>
        <v>4720</v>
      </c>
      <c r="AU6" s="10">
        <f t="shared" si="4"/>
        <v>4466</v>
      </c>
      <c r="AV6" s="11">
        <f t="shared" si="4"/>
        <v>4231</v>
      </c>
      <c r="AX6" s="4" t="s">
        <v>184</v>
      </c>
      <c r="AY6" t="s">
        <v>65</v>
      </c>
      <c r="AZ6" s="72" t="s">
        <v>105</v>
      </c>
      <c r="BA6" s="4" t="b">
        <f t="shared" si="9"/>
        <v>1</v>
      </c>
      <c r="BB6" s="4">
        <v>3</v>
      </c>
      <c r="BC6" s="9" t="str">
        <f t="shared" si="5"/>
        <v>Radviliškio r. sav.</v>
      </c>
      <c r="BD6" s="9">
        <f t="shared" si="10"/>
        <v>569</v>
      </c>
      <c r="BE6" s="10">
        <f t="shared" si="6"/>
        <v>554</v>
      </c>
      <c r="BF6" s="10">
        <f t="shared" si="6"/>
        <v>521</v>
      </c>
      <c r="BG6" s="11">
        <f t="shared" si="6"/>
        <v>490</v>
      </c>
      <c r="BI6" t="s">
        <v>74</v>
      </c>
    </row>
    <row r="7" spans="1:62">
      <c r="A7" s="93" t="s">
        <v>195</v>
      </c>
      <c r="B7" s="104">
        <v>38</v>
      </c>
      <c r="C7" s="36">
        <v>40</v>
      </c>
      <c r="D7" s="36">
        <v>41</v>
      </c>
      <c r="E7" s="36">
        <v>41</v>
      </c>
      <c r="F7" s="36">
        <v>42</v>
      </c>
      <c r="G7" s="36">
        <v>42</v>
      </c>
      <c r="H7" s="36">
        <v>43</v>
      </c>
      <c r="I7" s="36">
        <v>44</v>
      </c>
      <c r="J7" s="36">
        <v>45</v>
      </c>
      <c r="K7" s="40">
        <v>45</v>
      </c>
      <c r="L7" s="40" t="s">
        <v>82</v>
      </c>
      <c r="M7" s="101"/>
      <c r="N7" s="10" t="b">
        <v>1</v>
      </c>
      <c r="O7" s="10">
        <v>4</v>
      </c>
      <c r="P7" s="9" t="str">
        <f>IF(N7,P22,"")</f>
        <v>Vilkaviškio r. sav.</v>
      </c>
      <c r="Q7" s="9">
        <f t="shared" si="7"/>
        <v>44128</v>
      </c>
      <c r="R7" s="10">
        <f t="shared" si="1"/>
        <v>42710</v>
      </c>
      <c r="S7" s="10">
        <f t="shared" si="1"/>
        <v>41833</v>
      </c>
      <c r="T7" s="10">
        <f t="shared" si="1"/>
        <v>41055</v>
      </c>
      <c r="U7" s="10">
        <f t="shared" si="1"/>
        <v>40258</v>
      </c>
      <c r="V7" s="10">
        <f t="shared" si="1"/>
        <v>39465</v>
      </c>
      <c r="W7" s="10">
        <f t="shared" si="1"/>
        <v>38595</v>
      </c>
      <c r="X7" s="10">
        <f t="shared" si="1"/>
        <v>37473</v>
      </c>
      <c r="Y7" s="10">
        <f t="shared" si="1"/>
        <v>36108</v>
      </c>
      <c r="Z7" s="11">
        <f t="shared" si="1"/>
        <v>35316</v>
      </c>
      <c r="AP7" s="72" t="b">
        <f>N7</f>
        <v>1</v>
      </c>
      <c r="AQ7">
        <v>4</v>
      </c>
      <c r="AR7" s="86" t="str">
        <f t="shared" si="3"/>
        <v>Vilkaviškio r. sav.</v>
      </c>
      <c r="AS7" s="10">
        <f t="shared" si="4"/>
        <v>5337</v>
      </c>
      <c r="AT7" s="10">
        <f t="shared" si="4"/>
        <v>5013</v>
      </c>
      <c r="AU7" s="10">
        <f t="shared" si="4"/>
        <v>4771</v>
      </c>
      <c r="AV7" s="11">
        <f t="shared" si="4"/>
        <v>4539</v>
      </c>
      <c r="AX7" s="4" t="s">
        <v>185</v>
      </c>
      <c r="AY7" t="s">
        <v>68</v>
      </c>
      <c r="AZ7" s="72" t="s">
        <v>105</v>
      </c>
      <c r="BA7" s="4" t="b">
        <f t="shared" si="9"/>
        <v>1</v>
      </c>
      <c r="BB7" s="4">
        <v>4</v>
      </c>
      <c r="BC7" s="9" t="str">
        <f t="shared" si="5"/>
        <v>Vilkaviškio r. sav.</v>
      </c>
      <c r="BD7" s="9">
        <f t="shared" si="10"/>
        <v>607</v>
      </c>
      <c r="BE7" s="10">
        <f t="shared" si="6"/>
        <v>577</v>
      </c>
      <c r="BF7" s="10">
        <f t="shared" si="6"/>
        <v>567</v>
      </c>
      <c r="BG7" s="11">
        <f t="shared" si="6"/>
        <v>550</v>
      </c>
      <c r="BI7" t="s">
        <v>75</v>
      </c>
    </row>
    <row r="8" spans="1:62" ht="26.25">
      <c r="A8" s="93" t="s">
        <v>189</v>
      </c>
      <c r="B8" s="104">
        <v>30.3</v>
      </c>
      <c r="C8" s="36">
        <v>30.9</v>
      </c>
      <c r="D8" s="36">
        <v>31.3</v>
      </c>
      <c r="E8" s="36">
        <v>31.8</v>
      </c>
      <c r="F8" s="36">
        <v>32.200000000000003</v>
      </c>
      <c r="G8" s="36">
        <v>32.700000000000003</v>
      </c>
      <c r="H8" s="36">
        <v>31.4</v>
      </c>
      <c r="I8" s="36">
        <v>31.7</v>
      </c>
      <c r="J8" s="36">
        <v>29.7</v>
      </c>
      <c r="K8" s="40" t="s">
        <v>58</v>
      </c>
      <c r="L8" s="40" t="s">
        <v>82</v>
      </c>
      <c r="M8" s="101"/>
      <c r="N8" s="10" t="b">
        <v>1</v>
      </c>
      <c r="O8" s="10">
        <v>5</v>
      </c>
      <c r="P8" s="9" t="str">
        <f>IF(N8,P23,"")</f>
        <v>Ukmergės r. sav.</v>
      </c>
      <c r="Q8" s="9">
        <f t="shared" si="7"/>
        <v>42042</v>
      </c>
      <c r="R8" s="10">
        <f t="shared" si="1"/>
        <v>40270</v>
      </c>
      <c r="S8" s="10">
        <f t="shared" si="1"/>
        <v>39222</v>
      </c>
      <c r="T8" s="10">
        <f t="shared" si="1"/>
        <v>38355</v>
      </c>
      <c r="U8" s="10">
        <f t="shared" si="1"/>
        <v>37548</v>
      </c>
      <c r="V8" s="10">
        <f t="shared" si="1"/>
        <v>36919</v>
      </c>
      <c r="W8" s="10">
        <f t="shared" si="1"/>
        <v>36160</v>
      </c>
      <c r="X8" s="10">
        <f t="shared" si="1"/>
        <v>35265</v>
      </c>
      <c r="Y8" s="10">
        <f t="shared" si="1"/>
        <v>34376</v>
      </c>
      <c r="Z8" s="11">
        <f t="shared" si="1"/>
        <v>33928</v>
      </c>
      <c r="AD8" t="s">
        <v>26</v>
      </c>
      <c r="AE8" s="4">
        <v>1</v>
      </c>
      <c r="AF8" s="4">
        <v>2</v>
      </c>
      <c r="AG8" s="4">
        <v>3</v>
      </c>
      <c r="AH8" s="4">
        <v>4</v>
      </c>
      <c r="AI8" s="4">
        <v>5</v>
      </c>
      <c r="AJ8" s="4">
        <v>6</v>
      </c>
      <c r="AK8" s="4">
        <v>7</v>
      </c>
      <c r="AL8" s="4">
        <v>8</v>
      </c>
      <c r="AM8" s="4">
        <v>9</v>
      </c>
      <c r="AN8" s="120">
        <v>10</v>
      </c>
      <c r="AP8" s="72" t="b">
        <f>N8</f>
        <v>1</v>
      </c>
      <c r="AQ8">
        <v>5</v>
      </c>
      <c r="AR8" s="86" t="str">
        <f t="shared" si="3"/>
        <v>Ukmergės r. sav.</v>
      </c>
      <c r="AS8" s="10">
        <f t="shared" si="4"/>
        <v>4066</v>
      </c>
      <c r="AT8" s="10">
        <f t="shared" si="4"/>
        <v>3723</v>
      </c>
      <c r="AU8" s="10">
        <f t="shared" si="4"/>
        <v>3815</v>
      </c>
      <c r="AV8" s="11">
        <f t="shared" si="4"/>
        <v>3655</v>
      </c>
      <c r="AX8" s="4" t="s">
        <v>186</v>
      </c>
      <c r="AY8" t="s">
        <v>69</v>
      </c>
      <c r="AZ8" s="72" t="s">
        <v>105</v>
      </c>
      <c r="BA8" s="4" t="b">
        <f t="shared" si="9"/>
        <v>1</v>
      </c>
      <c r="BB8" s="4">
        <v>5</v>
      </c>
      <c r="BC8" s="9" t="str">
        <f t="shared" si="5"/>
        <v>Ukmergės r. sav.</v>
      </c>
      <c r="BD8" s="9">
        <f t="shared" si="10"/>
        <v>493</v>
      </c>
      <c r="BE8" s="10">
        <f t="shared" si="6"/>
        <v>465</v>
      </c>
      <c r="BF8" s="10">
        <f t="shared" si="6"/>
        <v>453</v>
      </c>
      <c r="BG8" s="11">
        <f t="shared" si="6"/>
        <v>427</v>
      </c>
      <c r="BI8" t="s">
        <v>76</v>
      </c>
    </row>
    <row r="9" spans="1:62" ht="26.25">
      <c r="A9" s="93" t="s">
        <v>56</v>
      </c>
      <c r="B9" s="104">
        <v>19.600000000000001</v>
      </c>
      <c r="C9" s="36">
        <v>19.7</v>
      </c>
      <c r="D9" s="36">
        <v>16.2</v>
      </c>
      <c r="E9" s="36">
        <v>18.899999999999999</v>
      </c>
      <c r="F9" s="36">
        <v>20</v>
      </c>
      <c r="G9" s="36">
        <v>19.2</v>
      </c>
      <c r="H9" s="36">
        <v>19.899999999999999</v>
      </c>
      <c r="I9" s="36">
        <v>20.399999999999999</v>
      </c>
      <c r="J9" s="36">
        <v>19.3</v>
      </c>
      <c r="K9" s="40" t="s">
        <v>58</v>
      </c>
      <c r="L9" s="40" t="s">
        <v>82</v>
      </c>
      <c r="M9" s="101"/>
      <c r="N9" s="16" t="b">
        <v>1</v>
      </c>
      <c r="O9" s="10">
        <v>6</v>
      </c>
      <c r="P9" s="9" t="s">
        <v>9</v>
      </c>
      <c r="Q9" s="9">
        <f t="shared" si="7"/>
        <v>39611</v>
      </c>
      <c r="R9" s="10">
        <f t="shared" si="1"/>
        <v>38275</v>
      </c>
      <c r="S9" s="10">
        <f t="shared" si="1"/>
        <v>37576</v>
      </c>
      <c r="T9" s="10">
        <f t="shared" si="1"/>
        <v>37082</v>
      </c>
      <c r="U9" s="10">
        <f t="shared" si="1"/>
        <v>36498</v>
      </c>
      <c r="V9" s="10">
        <f t="shared" si="1"/>
        <v>36052</v>
      </c>
      <c r="W9" s="10">
        <f t="shared" si="1"/>
        <v>35514</v>
      </c>
      <c r="X9" s="10">
        <f t="shared" si="1"/>
        <v>34737</v>
      </c>
      <c r="Y9" s="10">
        <f t="shared" si="1"/>
        <v>33707</v>
      </c>
      <c r="Z9" s="11">
        <f t="shared" si="1"/>
        <v>33284</v>
      </c>
      <c r="AB9">
        <v>1</v>
      </c>
      <c r="AC9">
        <v>1</v>
      </c>
      <c r="AD9" t="s">
        <v>88</v>
      </c>
      <c r="AE9" t="s">
        <v>12</v>
      </c>
      <c r="AF9" t="s">
        <v>13</v>
      </c>
      <c r="AG9" t="s">
        <v>14</v>
      </c>
      <c r="AH9" t="s">
        <v>15</v>
      </c>
      <c r="AI9" t="s">
        <v>16</v>
      </c>
      <c r="AJ9" t="s">
        <v>17</v>
      </c>
      <c r="AK9" t="s">
        <v>18</v>
      </c>
      <c r="AL9" t="s">
        <v>19</v>
      </c>
      <c r="AM9" t="s">
        <v>20</v>
      </c>
      <c r="AN9" s="120">
        <v>2019</v>
      </c>
      <c r="AP9" s="72" t="b">
        <v>1</v>
      </c>
      <c r="AQ9">
        <v>6</v>
      </c>
      <c r="AR9" s="86" t="str">
        <f t="shared" si="3"/>
        <v>Plungės r. sav.</v>
      </c>
      <c r="AS9" s="10">
        <f t="shared" si="4"/>
        <v>4644</v>
      </c>
      <c r="AT9" s="10">
        <f t="shared" si="4"/>
        <v>4463</v>
      </c>
      <c r="AU9" s="10">
        <f t="shared" si="4"/>
        <v>4280</v>
      </c>
      <c r="AV9" s="11">
        <f t="shared" si="4"/>
        <v>4107</v>
      </c>
      <c r="AX9" s="4" t="s">
        <v>187</v>
      </c>
      <c r="AY9" t="s">
        <v>66</v>
      </c>
      <c r="AZ9" s="72" t="s">
        <v>105</v>
      </c>
      <c r="BA9" s="4" t="b">
        <v>1</v>
      </c>
      <c r="BB9" s="4">
        <v>6</v>
      </c>
      <c r="BC9" s="9" t="str">
        <f t="shared" si="5"/>
        <v>Plungės r. sav.</v>
      </c>
      <c r="BD9" s="9">
        <f t="shared" si="10"/>
        <v>510</v>
      </c>
      <c r="BE9" s="10">
        <f t="shared" si="6"/>
        <v>497</v>
      </c>
      <c r="BF9" s="10">
        <f t="shared" si="6"/>
        <v>453</v>
      </c>
      <c r="BG9" s="11">
        <f t="shared" si="6"/>
        <v>431</v>
      </c>
      <c r="BI9" t="s">
        <v>77</v>
      </c>
    </row>
    <row r="10" spans="1:62">
      <c r="A10" s="93" t="s">
        <v>190</v>
      </c>
      <c r="B10" s="104">
        <v>6117</v>
      </c>
      <c r="C10" s="36">
        <v>5707</v>
      </c>
      <c r="D10" s="36">
        <v>5275</v>
      </c>
      <c r="E10" s="36">
        <v>4849</v>
      </c>
      <c r="F10" s="36">
        <v>4644</v>
      </c>
      <c r="G10" s="36">
        <v>4463</v>
      </c>
      <c r="H10" s="36">
        <v>4280</v>
      </c>
      <c r="I10" s="36">
        <v>4107</v>
      </c>
      <c r="J10" s="36">
        <v>3957</v>
      </c>
      <c r="K10" s="40">
        <v>3997</v>
      </c>
      <c r="L10" s="40" t="s">
        <v>82</v>
      </c>
      <c r="M10" s="101"/>
      <c r="N10" s="10" t="b">
        <v>1</v>
      </c>
      <c r="O10" s="10">
        <v>7</v>
      </c>
      <c r="P10" s="9" t="str">
        <f>IF(N10,P25,"")</f>
        <v>Trakų r. sav.</v>
      </c>
      <c r="Q10" s="9">
        <f t="shared" si="7"/>
        <v>35006</v>
      </c>
      <c r="R10" s="10">
        <f t="shared" si="1"/>
        <v>34453</v>
      </c>
      <c r="S10" s="10">
        <f t="shared" si="1"/>
        <v>34230</v>
      </c>
      <c r="T10" s="10">
        <f t="shared" si="1"/>
        <v>33899</v>
      </c>
      <c r="U10" s="10">
        <f t="shared" si="1"/>
        <v>33556</v>
      </c>
      <c r="V10" s="10">
        <f t="shared" si="1"/>
        <v>33437</v>
      </c>
      <c r="W10" s="10">
        <f t="shared" si="1"/>
        <v>33020</v>
      </c>
      <c r="X10" s="10">
        <f t="shared" si="1"/>
        <v>32701</v>
      </c>
      <c r="Y10" s="10">
        <f t="shared" si="1"/>
        <v>32492</v>
      </c>
      <c r="Z10" s="11">
        <f t="shared" si="1"/>
        <v>32558</v>
      </c>
      <c r="AC10">
        <v>2</v>
      </c>
      <c r="AD10" t="s">
        <v>9</v>
      </c>
      <c r="AE10">
        <v>39611</v>
      </c>
      <c r="AF10">
        <v>38275</v>
      </c>
      <c r="AG10">
        <v>37576</v>
      </c>
      <c r="AH10">
        <v>37082</v>
      </c>
      <c r="AI10">
        <v>36498</v>
      </c>
      <c r="AJ10">
        <v>36052</v>
      </c>
      <c r="AK10">
        <v>35514</v>
      </c>
      <c r="AL10">
        <v>34737</v>
      </c>
      <c r="AM10">
        <v>33707</v>
      </c>
      <c r="AN10" s="120">
        <v>33284</v>
      </c>
      <c r="AP10" s="72" t="b">
        <f>N10</f>
        <v>1</v>
      </c>
      <c r="AQ10">
        <v>7</v>
      </c>
      <c r="AR10" s="86" t="str">
        <f t="shared" si="3"/>
        <v>Trakų r. sav.</v>
      </c>
      <c r="AS10" s="10">
        <f t="shared" si="4"/>
        <v>3906</v>
      </c>
      <c r="AT10" s="10">
        <f t="shared" si="4"/>
        <v>3723</v>
      </c>
      <c r="AU10" s="10">
        <f t="shared" si="4"/>
        <v>3683</v>
      </c>
      <c r="AV10" s="11">
        <f t="shared" si="4"/>
        <v>3651</v>
      </c>
      <c r="AZ10" s="72" t="s">
        <v>105</v>
      </c>
      <c r="BA10" s="4" t="b">
        <f t="shared" si="9"/>
        <v>1</v>
      </c>
      <c r="BB10" s="4">
        <v>7</v>
      </c>
      <c r="BC10" s="9" t="str">
        <f t="shared" si="5"/>
        <v>Trakų r. sav.</v>
      </c>
      <c r="BD10" s="9">
        <f t="shared" si="10"/>
        <v>429</v>
      </c>
      <c r="BE10" s="10">
        <f t="shared" si="6"/>
        <v>420</v>
      </c>
      <c r="BF10" s="10">
        <f t="shared" si="6"/>
        <v>410</v>
      </c>
      <c r="BG10" s="11">
        <f t="shared" si="6"/>
        <v>395</v>
      </c>
    </row>
    <row r="11" spans="1:62" s="4" customFormat="1">
      <c r="A11" s="94" t="s">
        <v>191</v>
      </c>
      <c r="B11" s="105">
        <v>34</v>
      </c>
      <c r="C11" s="41">
        <v>31</v>
      </c>
      <c r="D11" s="41">
        <v>27</v>
      </c>
      <c r="E11" s="41">
        <v>40</v>
      </c>
      <c r="F11" s="41">
        <v>40</v>
      </c>
      <c r="G11" s="41">
        <v>22</v>
      </c>
      <c r="H11" s="41">
        <v>26</v>
      </c>
      <c r="I11" s="41">
        <v>36</v>
      </c>
      <c r="J11" s="41">
        <v>50</v>
      </c>
      <c r="K11" s="42">
        <v>0</v>
      </c>
      <c r="L11" s="40" t="s">
        <v>82</v>
      </c>
      <c r="M11" s="101"/>
      <c r="N11" s="10" t="b">
        <v>1</v>
      </c>
      <c r="O11" s="10">
        <v>8</v>
      </c>
      <c r="P11" s="9" t="str">
        <f>IF(N11,P26,"")</f>
        <v>Raseinių r. sav.</v>
      </c>
      <c r="Q11" s="9">
        <f t="shared" si="7"/>
        <v>38852</v>
      </c>
      <c r="R11" s="10">
        <f t="shared" si="1"/>
        <v>37628</v>
      </c>
      <c r="S11" s="10">
        <f t="shared" si="1"/>
        <v>36846</v>
      </c>
      <c r="T11" s="10">
        <f t="shared" si="1"/>
        <v>36056</v>
      </c>
      <c r="U11" s="10">
        <f t="shared" si="1"/>
        <v>35489</v>
      </c>
      <c r="V11" s="10">
        <f t="shared" si="1"/>
        <v>35013</v>
      </c>
      <c r="W11" s="10">
        <f t="shared" si="1"/>
        <v>34294</v>
      </c>
      <c r="X11" s="10">
        <f t="shared" si="1"/>
        <v>33467</v>
      </c>
      <c r="Y11" s="10">
        <f t="shared" si="1"/>
        <v>32510</v>
      </c>
      <c r="Z11" s="11">
        <f t="shared" si="1"/>
        <v>31921</v>
      </c>
      <c r="AA11" s="72"/>
      <c r="AC11" s="4">
        <v>3</v>
      </c>
      <c r="AN11" s="120"/>
      <c r="AO11" s="72"/>
      <c r="AP11" s="72" t="b">
        <f>N11</f>
        <v>1</v>
      </c>
      <c r="AQ11" s="4">
        <v>8</v>
      </c>
      <c r="AR11" s="86" t="str">
        <f t="shared" si="3"/>
        <v>Raseinių r. sav.</v>
      </c>
      <c r="AS11" s="10">
        <f t="shared" si="4"/>
        <v>4150</v>
      </c>
      <c r="AT11" s="10">
        <f t="shared" si="4"/>
        <v>3935</v>
      </c>
      <c r="AU11" s="10">
        <f t="shared" si="4"/>
        <v>3738</v>
      </c>
      <c r="AV11" s="11">
        <f t="shared" si="4"/>
        <v>3588</v>
      </c>
      <c r="AY11"/>
      <c r="AZ11" s="72"/>
      <c r="BA11" s="4" t="b">
        <f t="shared" si="9"/>
        <v>1</v>
      </c>
      <c r="BB11" s="4">
        <v>8</v>
      </c>
      <c r="BC11" s="9" t="str">
        <f t="shared" si="5"/>
        <v>Raseinių r. sav.</v>
      </c>
      <c r="BD11" s="9">
        <f t="shared" si="10"/>
        <v>458</v>
      </c>
      <c r="BE11" s="10">
        <f t="shared" si="6"/>
        <v>442</v>
      </c>
      <c r="BF11" s="10">
        <f t="shared" si="6"/>
        <v>432</v>
      </c>
      <c r="BG11" s="11">
        <f t="shared" si="6"/>
        <v>417</v>
      </c>
      <c r="BI11" s="4" t="s">
        <v>108</v>
      </c>
      <c r="BJ11" s="4">
        <v>1</v>
      </c>
    </row>
    <row r="12" spans="1:62" s="4" customFormat="1">
      <c r="A12" s="33"/>
      <c r="B12" s="20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101"/>
      <c r="N12" s="10" t="b">
        <v>1</v>
      </c>
      <c r="O12" s="10">
        <v>9</v>
      </c>
      <c r="P12" s="9" t="str">
        <f>IF(N12,P27,"")</f>
        <v>Šalčininkų r. sav.</v>
      </c>
      <c r="Q12" s="9">
        <f t="shared" si="7"/>
        <v>35357</v>
      </c>
      <c r="R12" s="10">
        <f t="shared" si="1"/>
        <v>34671</v>
      </c>
      <c r="S12" s="10">
        <f t="shared" si="1"/>
        <v>34175</v>
      </c>
      <c r="T12" s="10">
        <f t="shared" si="1"/>
        <v>33710</v>
      </c>
      <c r="U12" s="10">
        <f t="shared" si="1"/>
        <v>33172</v>
      </c>
      <c r="V12" s="10">
        <f t="shared" si="1"/>
        <v>32705</v>
      </c>
      <c r="W12" s="10">
        <f t="shared" si="1"/>
        <v>32305</v>
      </c>
      <c r="X12" s="10">
        <f t="shared" si="1"/>
        <v>31789</v>
      </c>
      <c r="Y12" s="10">
        <f t="shared" si="1"/>
        <v>31265</v>
      </c>
      <c r="Z12" s="11">
        <f t="shared" si="1"/>
        <v>31031</v>
      </c>
      <c r="AA12" s="72"/>
      <c r="AC12" s="4">
        <v>4</v>
      </c>
      <c r="AD12" s="4" t="s">
        <v>8</v>
      </c>
      <c r="AE12" s="4">
        <v>157718</v>
      </c>
      <c r="AF12" s="4">
        <v>152594</v>
      </c>
      <c r="AG12" s="4">
        <v>149843</v>
      </c>
      <c r="AH12" s="4">
        <v>147728</v>
      </c>
      <c r="AI12" s="4">
        <v>145482</v>
      </c>
      <c r="AJ12" s="4">
        <v>143511</v>
      </c>
      <c r="AK12" s="4">
        <v>141293</v>
      </c>
      <c r="AL12" s="4">
        <v>137769</v>
      </c>
      <c r="AM12" s="4">
        <v>134139</v>
      </c>
      <c r="AN12" s="120">
        <v>132082</v>
      </c>
      <c r="AO12" s="72"/>
      <c r="AP12" s="72" t="b">
        <f>N12</f>
        <v>1</v>
      </c>
      <c r="AQ12" s="4">
        <v>9</v>
      </c>
      <c r="AR12" s="86" t="str">
        <f t="shared" si="3"/>
        <v>Šalčininkų r. sav.</v>
      </c>
      <c r="AS12" s="10">
        <f t="shared" si="4"/>
        <v>3284</v>
      </c>
      <c r="AT12" s="10">
        <f t="shared" si="4"/>
        <v>3208</v>
      </c>
      <c r="AU12" s="10">
        <f t="shared" si="4"/>
        <v>3121</v>
      </c>
      <c r="AV12" s="11">
        <f t="shared" si="4"/>
        <v>3066</v>
      </c>
      <c r="AX12" s="4" t="s">
        <v>93</v>
      </c>
      <c r="AY12" s="4">
        <v>1</v>
      </c>
      <c r="AZ12" s="72"/>
      <c r="BA12" s="4" t="b">
        <f t="shared" si="9"/>
        <v>1</v>
      </c>
      <c r="BB12" s="4">
        <v>9</v>
      </c>
      <c r="BC12" s="9" t="str">
        <f t="shared" si="5"/>
        <v>Šalčininkų r. sav.</v>
      </c>
      <c r="BD12" s="9">
        <f t="shared" si="10"/>
        <v>480</v>
      </c>
      <c r="BE12" s="10">
        <f t="shared" si="6"/>
        <v>472</v>
      </c>
      <c r="BF12" s="10">
        <f t="shared" si="6"/>
        <v>464</v>
      </c>
      <c r="BG12" s="11">
        <f t="shared" si="6"/>
        <v>453</v>
      </c>
    </row>
    <row r="13" spans="1:62" s="4" customFormat="1">
      <c r="A13" s="33"/>
      <c r="B13" s="20"/>
      <c r="C13" s="10"/>
      <c r="D13" s="10"/>
      <c r="E13" s="10"/>
      <c r="F13" s="10"/>
      <c r="G13" s="10"/>
      <c r="H13" s="10"/>
      <c r="I13" s="10"/>
      <c r="J13" s="10"/>
      <c r="K13" s="10"/>
      <c r="L13" s="11"/>
      <c r="M13" s="101"/>
      <c r="N13" s="10" t="b">
        <v>1</v>
      </c>
      <c r="O13" s="10">
        <v>10</v>
      </c>
      <c r="P13" s="9" t="str">
        <f>IF(N13,P28,"")</f>
        <v>Kaišiadorių r. sav.</v>
      </c>
      <c r="Q13" s="9">
        <f t="shared" si="7"/>
        <v>34795</v>
      </c>
      <c r="R13" s="10">
        <f t="shared" si="1"/>
        <v>33920</v>
      </c>
      <c r="S13" s="10">
        <f t="shared" si="1"/>
        <v>33389</v>
      </c>
      <c r="T13" s="10">
        <f t="shared" si="1"/>
        <v>32922</v>
      </c>
      <c r="U13" s="10">
        <f t="shared" si="1"/>
        <v>32358</v>
      </c>
      <c r="V13" s="10">
        <f t="shared" si="1"/>
        <v>31915</v>
      </c>
      <c r="W13" s="10">
        <f t="shared" si="1"/>
        <v>31447</v>
      </c>
      <c r="X13" s="10">
        <f t="shared" si="1"/>
        <v>30836</v>
      </c>
      <c r="Y13" s="10">
        <f t="shared" si="1"/>
        <v>30257</v>
      </c>
      <c r="Z13" s="11">
        <f t="shared" si="1"/>
        <v>29904</v>
      </c>
      <c r="AA13" s="72"/>
      <c r="AC13" s="4">
        <v>5</v>
      </c>
      <c r="AN13" s="120"/>
      <c r="AO13" s="72"/>
      <c r="AP13" s="72" t="b">
        <f>N13</f>
        <v>1</v>
      </c>
      <c r="AQ13" s="4">
        <v>10</v>
      </c>
      <c r="AR13" s="86" t="str">
        <f t="shared" si="3"/>
        <v>Kaišiadorių r. sav.</v>
      </c>
      <c r="AS13" s="10">
        <f t="shared" si="4"/>
        <v>3950</v>
      </c>
      <c r="AT13" s="10">
        <f t="shared" si="4"/>
        <v>3789</v>
      </c>
      <c r="AU13" s="10">
        <f t="shared" si="4"/>
        <v>3674</v>
      </c>
      <c r="AV13" s="11">
        <f t="shared" si="4"/>
        <v>3629</v>
      </c>
      <c r="AZ13" s="72"/>
      <c r="BA13" s="4" t="b">
        <f t="shared" si="9"/>
        <v>1</v>
      </c>
      <c r="BB13" s="4">
        <v>10</v>
      </c>
      <c r="BC13" s="9" t="str">
        <f t="shared" si="5"/>
        <v>Kaišiadorių r. sav.</v>
      </c>
      <c r="BD13" s="9">
        <f t="shared" si="10"/>
        <v>407</v>
      </c>
      <c r="BE13" s="10">
        <f t="shared" si="6"/>
        <v>387</v>
      </c>
      <c r="BF13" s="10">
        <f t="shared" si="6"/>
        <v>372</v>
      </c>
      <c r="BG13" s="11">
        <f t="shared" si="6"/>
        <v>356</v>
      </c>
    </row>
    <row r="14" spans="1:62" s="4" customFormat="1">
      <c r="A14" s="48" t="s">
        <v>24</v>
      </c>
      <c r="B14" s="106">
        <v>1</v>
      </c>
      <c r="C14" s="43">
        <v>2</v>
      </c>
      <c r="D14" s="43">
        <v>3</v>
      </c>
      <c r="E14" s="43">
        <v>4</v>
      </c>
      <c r="F14" s="43">
        <v>5</v>
      </c>
      <c r="G14" s="43">
        <v>6</v>
      </c>
      <c r="H14" s="43">
        <v>7</v>
      </c>
      <c r="I14" s="43">
        <v>8</v>
      </c>
      <c r="J14" s="43">
        <v>9</v>
      </c>
      <c r="K14" s="44">
        <v>10</v>
      </c>
      <c r="L14" s="11"/>
      <c r="M14" s="101"/>
      <c r="N14" s="10" t="b">
        <v>1</v>
      </c>
      <c r="O14" s="10">
        <v>11</v>
      </c>
      <c r="P14" s="9" t="str">
        <f>IF(N14,P29,"")</f>
        <v>Telšių r. sav.</v>
      </c>
      <c r="Q14" s="12">
        <f t="shared" si="7"/>
        <v>48655</v>
      </c>
      <c r="R14" s="13">
        <f t="shared" si="1"/>
        <v>47171</v>
      </c>
      <c r="S14" s="13">
        <f t="shared" si="1"/>
        <v>46273</v>
      </c>
      <c r="T14" s="13">
        <f t="shared" si="1"/>
        <v>45474</v>
      </c>
      <c r="U14" s="13">
        <f t="shared" si="1"/>
        <v>44610</v>
      </c>
      <c r="V14" s="13">
        <f t="shared" si="1"/>
        <v>43922</v>
      </c>
      <c r="W14" s="13">
        <f t="shared" si="1"/>
        <v>43059</v>
      </c>
      <c r="X14" s="13">
        <f t="shared" si="1"/>
        <v>41925</v>
      </c>
      <c r="Y14" s="13">
        <f t="shared" si="1"/>
        <v>40682</v>
      </c>
      <c r="Z14" s="14">
        <f t="shared" si="1"/>
        <v>39888</v>
      </c>
      <c r="AA14" s="72"/>
      <c r="AC14" s="4">
        <v>6</v>
      </c>
      <c r="AD14" s="4" t="s">
        <v>45</v>
      </c>
      <c r="AN14" s="120"/>
      <c r="AO14" s="72"/>
      <c r="AP14" s="72" t="b">
        <f>N14</f>
        <v>1</v>
      </c>
      <c r="AQ14" s="4">
        <v>11</v>
      </c>
      <c r="AR14" s="86" t="str">
        <f t="shared" si="3"/>
        <v>Telšių r. sav.</v>
      </c>
      <c r="AS14" s="10">
        <f t="shared" si="4"/>
        <v>5477</v>
      </c>
      <c r="AT14" s="10">
        <f t="shared" si="4"/>
        <v>5232</v>
      </c>
      <c r="AU14" s="10">
        <f t="shared" si="4"/>
        <v>5027</v>
      </c>
      <c r="AV14" s="11">
        <f t="shared" si="4"/>
        <v>4811</v>
      </c>
      <c r="AZ14" s="72"/>
      <c r="BA14" s="4" t="b">
        <f t="shared" si="9"/>
        <v>1</v>
      </c>
      <c r="BB14" s="4">
        <v>11</v>
      </c>
      <c r="BC14" s="9" t="str">
        <f t="shared" si="5"/>
        <v>Telšių r. sav.</v>
      </c>
      <c r="BD14" s="9">
        <f t="shared" si="10"/>
        <v>656</v>
      </c>
      <c r="BE14" s="10">
        <f t="shared" si="6"/>
        <v>614</v>
      </c>
      <c r="BF14" s="10">
        <f t="shared" si="6"/>
        <v>595</v>
      </c>
      <c r="BG14" s="11">
        <f t="shared" si="6"/>
        <v>559</v>
      </c>
    </row>
    <row r="15" spans="1:62" ht="15.75" thickBot="1">
      <c r="A15" s="54" t="s">
        <v>25</v>
      </c>
      <c r="B15" s="107">
        <v>2010</v>
      </c>
      <c r="C15" s="55">
        <v>2011</v>
      </c>
      <c r="D15" s="55">
        <v>2012</v>
      </c>
      <c r="E15" s="55">
        <v>2013</v>
      </c>
      <c r="F15" s="55">
        <v>2014</v>
      </c>
      <c r="G15" s="55">
        <v>2015</v>
      </c>
      <c r="H15" s="55">
        <v>2016</v>
      </c>
      <c r="I15" s="55">
        <v>2017</v>
      </c>
      <c r="J15" s="55">
        <v>2018</v>
      </c>
      <c r="K15" s="56">
        <v>2019</v>
      </c>
      <c r="L15" s="11"/>
      <c r="M15" s="101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21"/>
      <c r="AB15">
        <v>2</v>
      </c>
      <c r="AC15" s="4">
        <v>7</v>
      </c>
      <c r="AD15" s="4" t="s">
        <v>88</v>
      </c>
      <c r="AE15" s="4" t="s">
        <v>12</v>
      </c>
      <c r="AF15" s="4" t="s">
        <v>13</v>
      </c>
      <c r="AG15" s="4" t="s">
        <v>14</v>
      </c>
      <c r="AH15" s="4" t="s">
        <v>15</v>
      </c>
      <c r="AI15" s="4" t="s">
        <v>16</v>
      </c>
      <c r="AJ15" s="4" t="s">
        <v>17</v>
      </c>
      <c r="AK15" s="4" t="s">
        <v>18</v>
      </c>
      <c r="AL15" s="4" t="s">
        <v>19</v>
      </c>
      <c r="AM15" s="4" t="s">
        <v>20</v>
      </c>
      <c r="AN15" s="120">
        <v>2019</v>
      </c>
      <c r="AP15" s="72"/>
      <c r="AQ15" s="4">
        <v>12</v>
      </c>
      <c r="AR15" s="87" t="str">
        <f>IF(AS15&lt;1,"","Lietuvos respublika")</f>
        <v/>
      </c>
      <c r="AS15" s="111">
        <f>INDEX(AS$18:AS$135,MATCH($AY$12,$AP$18:$AP$135)+$AQ15)</f>
        <v>0</v>
      </c>
      <c r="AT15" s="111">
        <f>INDEX(AT$18:AT$135,MATCH($AY$12,$AP$18:$AP$135)+$AQ15)</f>
        <v>0</v>
      </c>
      <c r="AU15" s="111">
        <f>INDEX(AU$18:AU$135,MATCH($AY$12,$AP$18:$AP$135)+$AQ15)</f>
        <v>0</v>
      </c>
      <c r="AV15" s="111">
        <f>INDEX(AV$18:AV$135,MATCH($AY$12,$AP$18:$AP$135)+$AQ15)</f>
        <v>0</v>
      </c>
      <c r="AX15" s="4"/>
      <c r="BA15" s="4"/>
      <c r="BB15" s="4">
        <v>12</v>
      </c>
      <c r="BC15" s="12" t="str">
        <f>IF(BD15&lt;1,"","Lietuvos respublika")</f>
        <v/>
      </c>
      <c r="BD15" s="117">
        <f>INDEX(BD$18:BD$135,MATCH($BJ$11,$AP$18:$AP$135)+$AQ15)</f>
        <v>0</v>
      </c>
      <c r="BE15" s="111">
        <f>INDEX(BE$18:BE$135,MATCH($BJ$11,$AP$18:$AP$135)+$AQ15)</f>
        <v>0</v>
      </c>
      <c r="BF15" s="111">
        <f>INDEX(BF$18:BF$135,MATCH($BJ$11,$AP$18:$AP$135)+$AQ15)</f>
        <v>0</v>
      </c>
      <c r="BG15" s="112">
        <f>INDEX(BG$18:BG$135,MATCH($BJ$11,$AP$18:$AP$135)+$AQ15)</f>
        <v>0</v>
      </c>
    </row>
    <row r="16" spans="1:62" s="4" customFormat="1" ht="15.75" thickBot="1">
      <c r="A16" s="95" t="str">
        <f>P3</f>
        <v>Gyventojų skaičius, vnt</v>
      </c>
      <c r="B16" s="140">
        <f>Q9</f>
        <v>39611</v>
      </c>
      <c r="C16" s="141">
        <f t="shared" ref="C16:K16" si="11">R9</f>
        <v>38275</v>
      </c>
      <c r="D16" s="141">
        <f t="shared" si="11"/>
        <v>37576</v>
      </c>
      <c r="E16" s="141">
        <f t="shared" si="11"/>
        <v>37082</v>
      </c>
      <c r="F16" s="141">
        <f t="shared" si="11"/>
        <v>36498</v>
      </c>
      <c r="G16" s="141">
        <f t="shared" si="11"/>
        <v>36052</v>
      </c>
      <c r="H16" s="141">
        <f t="shared" si="11"/>
        <v>35514</v>
      </c>
      <c r="I16" s="141">
        <f t="shared" si="11"/>
        <v>34737</v>
      </c>
      <c r="J16" s="141">
        <f t="shared" si="11"/>
        <v>33707</v>
      </c>
      <c r="K16" s="142">
        <f t="shared" si="11"/>
        <v>33284</v>
      </c>
      <c r="L16" s="11"/>
      <c r="M16" s="101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21"/>
      <c r="AA16" s="72"/>
      <c r="AC16" s="4">
        <v>8</v>
      </c>
      <c r="AD16" s="4" t="s">
        <v>9</v>
      </c>
      <c r="AE16" s="4" t="e">
        <f>NA()</f>
        <v>#N/A</v>
      </c>
      <c r="AF16" s="4">
        <v>-3.3728004847138422</v>
      </c>
      <c r="AG16" s="4">
        <v>-1.8262573481384718</v>
      </c>
      <c r="AH16" s="4">
        <v>-1.3146689376197573</v>
      </c>
      <c r="AI16" s="4">
        <v>-1.5748880858637613</v>
      </c>
      <c r="AJ16" s="4">
        <v>-1.2219847662885637</v>
      </c>
      <c r="AK16" s="4">
        <v>-1.4922889160102075</v>
      </c>
      <c r="AL16" s="4">
        <v>-2.1878695725629327</v>
      </c>
      <c r="AM16" s="4">
        <v>-2.9651380372513461</v>
      </c>
      <c r="AN16" s="120">
        <f>(33284-33707)/33707*100</f>
        <v>-1.2549322099267215</v>
      </c>
      <c r="AO16" s="72"/>
      <c r="AP16"/>
      <c r="AQ16"/>
      <c r="AR16"/>
      <c r="AS16"/>
      <c r="AT16"/>
      <c r="AU16"/>
      <c r="AV16"/>
      <c r="AX16"/>
      <c r="AZ16" s="72"/>
      <c r="BA16"/>
      <c r="BB16"/>
      <c r="BC16"/>
      <c r="BD16"/>
      <c r="BE16"/>
      <c r="BF16"/>
      <c r="BG16"/>
    </row>
    <row r="17" spans="1:59">
      <c r="A17" s="33"/>
      <c r="B17" s="20"/>
      <c r="C17" s="10"/>
      <c r="D17" s="10"/>
      <c r="E17" s="10"/>
      <c r="F17" s="10"/>
      <c r="G17" s="10"/>
      <c r="H17" s="10"/>
      <c r="I17" s="10"/>
      <c r="J17" s="10"/>
      <c r="K17" s="10"/>
      <c r="L17" s="11"/>
      <c r="M17" s="101"/>
      <c r="N17" s="10"/>
      <c r="O17" s="10"/>
      <c r="P17" s="10" t="s">
        <v>26</v>
      </c>
      <c r="Q17" s="10">
        <v>1</v>
      </c>
      <c r="R17" s="10">
        <v>2</v>
      </c>
      <c r="S17" s="10">
        <v>3</v>
      </c>
      <c r="T17" s="10">
        <v>4</v>
      </c>
      <c r="U17" s="10">
        <v>5</v>
      </c>
      <c r="V17" s="10">
        <v>6</v>
      </c>
      <c r="W17" s="10">
        <v>7</v>
      </c>
      <c r="X17" s="10">
        <v>8</v>
      </c>
      <c r="Y17" s="10">
        <v>9</v>
      </c>
      <c r="Z17" s="21">
        <v>10</v>
      </c>
      <c r="AC17" s="4">
        <v>9</v>
      </c>
      <c r="AD17" t="s">
        <v>87</v>
      </c>
      <c r="AE17" s="120" t="e">
        <f>NA()</f>
        <v>#N/A</v>
      </c>
      <c r="AF17">
        <v>-8.1086343697979313</v>
      </c>
      <c r="AG17">
        <v>-1.2397905869931078</v>
      </c>
      <c r="AH17">
        <v>-1.0364773760737573</v>
      </c>
      <c r="AI17">
        <v>-0.84375141634292306</v>
      </c>
      <c r="AJ17">
        <v>-0.94354232415476536</v>
      </c>
      <c r="AK17">
        <v>-1.1570443165191149</v>
      </c>
      <c r="AL17">
        <v>-1.6137747613445184</v>
      </c>
      <c r="AM17">
        <v>-0.79776064701862237</v>
      </c>
      <c r="AN17" s="120">
        <f>(2794184-2808901)/2808901*100</f>
        <v>-0.52394157003041397</v>
      </c>
      <c r="AP17" s="4"/>
      <c r="AQ17" s="4"/>
      <c r="AR17" s="4" t="s">
        <v>63</v>
      </c>
      <c r="AS17" s="4"/>
      <c r="AT17" s="4"/>
      <c r="AU17" s="4"/>
      <c r="AV17" s="4"/>
      <c r="AX17" s="4"/>
      <c r="BA17" s="4"/>
      <c r="BB17" s="4"/>
      <c r="BC17" s="4" t="s">
        <v>70</v>
      </c>
      <c r="BD17" s="4"/>
      <c r="BE17" s="4"/>
      <c r="BF17" s="4"/>
      <c r="BG17" s="4"/>
    </row>
    <row r="18" spans="1:59">
      <c r="A18" s="33" t="s">
        <v>49</v>
      </c>
      <c r="B18" s="20">
        <v>1</v>
      </c>
      <c r="C18" s="10"/>
      <c r="D18" s="10"/>
      <c r="E18" s="10"/>
      <c r="F18" s="10"/>
      <c r="G18" s="10"/>
      <c r="H18" s="10"/>
      <c r="I18" s="10"/>
      <c r="J18" s="10"/>
      <c r="K18" s="10"/>
      <c r="L18" s="11"/>
      <c r="M18" s="101"/>
      <c r="N18" s="10">
        <v>1</v>
      </c>
      <c r="O18" s="10">
        <v>1</v>
      </c>
      <c r="P18" s="10" t="s">
        <v>22</v>
      </c>
      <c r="Q18" s="10" t="s">
        <v>12</v>
      </c>
      <c r="R18" s="10" t="s">
        <v>13</v>
      </c>
      <c r="S18" s="10" t="s">
        <v>14</v>
      </c>
      <c r="T18" s="10" t="s">
        <v>15</v>
      </c>
      <c r="U18" s="10" t="s">
        <v>16</v>
      </c>
      <c r="V18" s="10" t="s">
        <v>17</v>
      </c>
      <c r="W18" s="10" t="s">
        <v>18</v>
      </c>
      <c r="X18" s="10" t="s">
        <v>19</v>
      </c>
      <c r="Y18" s="10" t="s">
        <v>20</v>
      </c>
      <c r="Z18" s="21" t="s">
        <v>21</v>
      </c>
      <c r="AC18" s="4">
        <v>10</v>
      </c>
      <c r="AD18" t="s">
        <v>8</v>
      </c>
      <c r="AE18" s="120" t="e">
        <f>NA()</f>
        <v>#N/A</v>
      </c>
      <c r="AF18">
        <v>-3.2488365310237257</v>
      </c>
      <c r="AG18">
        <v>-1.8028231778444763</v>
      </c>
      <c r="AH18">
        <v>-1.4114773462891159</v>
      </c>
      <c r="AI18">
        <v>-1.5203617459114047</v>
      </c>
      <c r="AJ18">
        <v>-1.3548067802202335</v>
      </c>
      <c r="AK18">
        <v>-1.5455261269171006</v>
      </c>
      <c r="AL18">
        <v>-2.494107988364604</v>
      </c>
      <c r="AM18">
        <v>-2.6348452844979642</v>
      </c>
      <c r="AN18" s="120">
        <f>(132082-134139)/134139*100</f>
        <v>-1.5334839233928985</v>
      </c>
      <c r="AP18">
        <v>1</v>
      </c>
      <c r="AQ18">
        <v>1</v>
      </c>
      <c r="AR18" t="s">
        <v>63</v>
      </c>
      <c r="AS18" t="s">
        <v>38</v>
      </c>
      <c r="AT18" t="s">
        <v>39</v>
      </c>
      <c r="AU18" t="s">
        <v>40</v>
      </c>
      <c r="AV18" t="s">
        <v>41</v>
      </c>
      <c r="BA18" s="4">
        <v>1</v>
      </c>
      <c r="BB18" s="4">
        <v>1</v>
      </c>
      <c r="BC18" s="4" t="s">
        <v>63</v>
      </c>
      <c r="BD18" s="4" t="s">
        <v>38</v>
      </c>
      <c r="BE18" s="4" t="s">
        <v>39</v>
      </c>
      <c r="BF18" s="4" t="s">
        <v>40</v>
      </c>
      <c r="BG18" s="4" t="s">
        <v>41</v>
      </c>
    </row>
    <row r="19" spans="1:59">
      <c r="A19" s="33" t="s">
        <v>50</v>
      </c>
      <c r="B19" s="20">
        <v>1</v>
      </c>
      <c r="C19" s="10"/>
      <c r="D19" s="10"/>
      <c r="E19" s="10"/>
      <c r="F19" s="10"/>
      <c r="G19" s="10"/>
      <c r="H19" s="10"/>
      <c r="I19" s="10"/>
      <c r="J19" s="10"/>
      <c r="K19" s="10"/>
      <c r="L19" s="11"/>
      <c r="M19" s="101"/>
      <c r="N19" s="10"/>
      <c r="O19" s="10">
        <v>2</v>
      </c>
      <c r="P19" s="10" t="s">
        <v>11</v>
      </c>
      <c r="Q19" s="10">
        <v>44636</v>
      </c>
      <c r="R19" s="10">
        <v>43396</v>
      </c>
      <c r="S19" s="10">
        <v>42531</v>
      </c>
      <c r="T19" s="10">
        <v>41751</v>
      </c>
      <c r="U19" s="10">
        <v>41008</v>
      </c>
      <c r="V19" s="10">
        <v>40454</v>
      </c>
      <c r="W19" s="10">
        <v>39826</v>
      </c>
      <c r="X19" s="10">
        <v>38836</v>
      </c>
      <c r="Y19" s="10">
        <v>37914</v>
      </c>
      <c r="Z19" s="21">
        <v>37435</v>
      </c>
      <c r="AC19" s="4">
        <v>11</v>
      </c>
      <c r="AQ19">
        <v>2</v>
      </c>
      <c r="AR19" t="s">
        <v>11</v>
      </c>
      <c r="AS19">
        <v>4452</v>
      </c>
      <c r="AT19">
        <v>4258</v>
      </c>
      <c r="AU19">
        <v>4068</v>
      </c>
      <c r="AV19">
        <v>3930</v>
      </c>
      <c r="BA19" s="4"/>
      <c r="BB19" s="4">
        <v>2</v>
      </c>
      <c r="BC19" s="4" t="s">
        <v>11</v>
      </c>
      <c r="BD19" s="4">
        <v>501</v>
      </c>
      <c r="BE19" s="4">
        <v>479</v>
      </c>
      <c r="BF19" s="4">
        <v>435</v>
      </c>
      <c r="BG19" s="4">
        <v>408</v>
      </c>
    </row>
    <row r="20" spans="1:59">
      <c r="A20" s="34"/>
      <c r="B20" s="108"/>
      <c r="C20" s="13"/>
      <c r="D20" s="13"/>
      <c r="E20" s="13"/>
      <c r="F20" s="13"/>
      <c r="G20" s="13"/>
      <c r="H20" s="13"/>
      <c r="I20" s="13"/>
      <c r="J20" s="13"/>
      <c r="K20" s="13"/>
      <c r="L20" s="14"/>
      <c r="M20" s="101"/>
      <c r="N20" s="10"/>
      <c r="O20" s="10">
        <v>3</v>
      </c>
      <c r="P20" s="10" t="s">
        <v>6</v>
      </c>
      <c r="Q20" s="10">
        <v>40377</v>
      </c>
      <c r="R20" s="10">
        <v>39164</v>
      </c>
      <c r="S20" s="10">
        <v>38392</v>
      </c>
      <c r="T20" s="10">
        <v>37867</v>
      </c>
      <c r="U20" s="10">
        <v>37488</v>
      </c>
      <c r="V20" s="10">
        <v>37173</v>
      </c>
      <c r="W20" s="10">
        <v>36705</v>
      </c>
      <c r="X20" s="10">
        <v>36417</v>
      </c>
      <c r="Y20" s="10">
        <v>35734</v>
      </c>
      <c r="Z20" s="21">
        <v>35445</v>
      </c>
      <c r="AC20" s="4">
        <v>12</v>
      </c>
      <c r="AD20" t="s">
        <v>27</v>
      </c>
      <c r="AQ20">
        <v>3</v>
      </c>
      <c r="AR20" t="s">
        <v>6</v>
      </c>
      <c r="AS20">
        <v>3339</v>
      </c>
      <c r="AT20">
        <v>3219</v>
      </c>
      <c r="AU20">
        <v>3154</v>
      </c>
      <c r="AV20">
        <v>3043</v>
      </c>
      <c r="BA20" s="4"/>
      <c r="BB20" s="4">
        <v>3</v>
      </c>
      <c r="BC20" s="4" t="s">
        <v>6</v>
      </c>
      <c r="BD20" s="4">
        <v>453</v>
      </c>
      <c r="BE20" s="4">
        <v>440</v>
      </c>
      <c r="BF20" s="4">
        <v>415</v>
      </c>
      <c r="BG20" s="4">
        <v>391</v>
      </c>
    </row>
    <row r="21" spans="1:59">
      <c r="B21" s="2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1"/>
      <c r="N21" s="10"/>
      <c r="O21" s="10">
        <v>4</v>
      </c>
      <c r="P21" s="10" t="s">
        <v>7</v>
      </c>
      <c r="Q21" s="10">
        <v>44518</v>
      </c>
      <c r="R21" s="10">
        <v>42606</v>
      </c>
      <c r="S21" s="10">
        <v>41489</v>
      </c>
      <c r="T21" s="10">
        <v>40567</v>
      </c>
      <c r="U21" s="10">
        <v>39689</v>
      </c>
      <c r="V21" s="10">
        <v>39043</v>
      </c>
      <c r="W21" s="10">
        <v>38253</v>
      </c>
      <c r="X21" s="10">
        <v>37112</v>
      </c>
      <c r="Y21" s="10">
        <v>36170</v>
      </c>
      <c r="Z21" s="21">
        <v>35520</v>
      </c>
      <c r="AB21">
        <v>3</v>
      </c>
      <c r="AC21" s="4">
        <v>13</v>
      </c>
      <c r="AD21" s="4" t="s">
        <v>88</v>
      </c>
      <c r="AE21" s="4" t="s">
        <v>12</v>
      </c>
      <c r="AF21" s="4" t="s">
        <v>13</v>
      </c>
      <c r="AG21" s="4" t="s">
        <v>14</v>
      </c>
      <c r="AH21" s="4" t="s">
        <v>15</v>
      </c>
      <c r="AI21" s="4" t="s">
        <v>16</v>
      </c>
      <c r="AJ21" s="4" t="s">
        <v>17</v>
      </c>
      <c r="AK21" s="4" t="s">
        <v>18</v>
      </c>
      <c r="AL21" s="4" t="s">
        <v>19</v>
      </c>
      <c r="AM21" s="4" t="s">
        <v>20</v>
      </c>
      <c r="AN21" s="120">
        <v>2019</v>
      </c>
      <c r="AQ21">
        <v>4</v>
      </c>
      <c r="AR21" t="s">
        <v>7</v>
      </c>
      <c r="AS21">
        <v>4956</v>
      </c>
      <c r="AT21">
        <v>4720</v>
      </c>
      <c r="AU21">
        <v>4466</v>
      </c>
      <c r="AV21">
        <v>4231</v>
      </c>
      <c r="BA21" s="4"/>
      <c r="BB21" s="4">
        <v>4</v>
      </c>
      <c r="BC21" s="4" t="s">
        <v>7</v>
      </c>
      <c r="BD21" s="4">
        <v>569</v>
      </c>
      <c r="BE21" s="4">
        <v>554</v>
      </c>
      <c r="BF21" s="4">
        <v>521</v>
      </c>
      <c r="BG21" s="4">
        <v>490</v>
      </c>
    </row>
    <row r="22" spans="1:59">
      <c r="A22" s="91" t="s">
        <v>51</v>
      </c>
      <c r="B22" s="2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1"/>
      <c r="N22" s="10"/>
      <c r="O22" s="10">
        <v>5</v>
      </c>
      <c r="P22" s="10" t="s">
        <v>5</v>
      </c>
      <c r="Q22" s="10">
        <v>44128</v>
      </c>
      <c r="R22" s="10">
        <v>42710</v>
      </c>
      <c r="S22" s="10">
        <v>41833</v>
      </c>
      <c r="T22" s="10">
        <v>41055</v>
      </c>
      <c r="U22" s="10">
        <v>40258</v>
      </c>
      <c r="V22" s="10">
        <v>39465</v>
      </c>
      <c r="W22" s="10">
        <v>38595</v>
      </c>
      <c r="X22" s="10">
        <v>37473</v>
      </c>
      <c r="Y22" s="10">
        <v>36108</v>
      </c>
      <c r="Z22" s="21">
        <v>35316</v>
      </c>
      <c r="AC22" s="4">
        <v>14</v>
      </c>
      <c r="AD22" s="4" t="s">
        <v>9</v>
      </c>
      <c r="AE22">
        <v>-1228</v>
      </c>
      <c r="AF22">
        <v>-559</v>
      </c>
      <c r="AG22">
        <v>-429</v>
      </c>
      <c r="AH22">
        <v>-431</v>
      </c>
      <c r="AI22">
        <v>-292</v>
      </c>
      <c r="AJ22">
        <v>-455</v>
      </c>
      <c r="AK22">
        <v>-699</v>
      </c>
      <c r="AL22">
        <v>-885</v>
      </c>
      <c r="AM22">
        <v>-326</v>
      </c>
      <c r="AN22" s="120">
        <v>-270</v>
      </c>
      <c r="AQ22">
        <v>5</v>
      </c>
      <c r="AR22" t="s">
        <v>5</v>
      </c>
      <c r="AS22">
        <v>5337</v>
      </c>
      <c r="AT22">
        <v>5013</v>
      </c>
      <c r="AU22">
        <v>4771</v>
      </c>
      <c r="AV22">
        <v>4539</v>
      </c>
      <c r="BA22" s="4"/>
      <c r="BB22" s="4">
        <v>5</v>
      </c>
      <c r="BC22" s="4" t="s">
        <v>5</v>
      </c>
      <c r="BD22" s="4">
        <v>607</v>
      </c>
      <c r="BE22" s="4">
        <v>577</v>
      </c>
      <c r="BF22" s="4">
        <v>567</v>
      </c>
      <c r="BG22" s="4">
        <v>550</v>
      </c>
    </row>
    <row r="23" spans="1:59">
      <c r="A23" s="92" t="s">
        <v>46</v>
      </c>
      <c r="B23" s="2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1"/>
      <c r="N23" s="10"/>
      <c r="O23" s="10">
        <v>6</v>
      </c>
      <c r="P23" s="10" t="s">
        <v>2</v>
      </c>
      <c r="Q23" s="10">
        <v>42042</v>
      </c>
      <c r="R23" s="10">
        <v>40270</v>
      </c>
      <c r="S23" s="10">
        <v>39222</v>
      </c>
      <c r="T23" s="10">
        <v>38355</v>
      </c>
      <c r="U23" s="10">
        <v>37548</v>
      </c>
      <c r="V23" s="10">
        <v>36919</v>
      </c>
      <c r="W23" s="10">
        <v>36160</v>
      </c>
      <c r="X23" s="10">
        <v>35265</v>
      </c>
      <c r="Y23" s="10">
        <v>34376</v>
      </c>
      <c r="Z23" s="21">
        <v>33928</v>
      </c>
      <c r="AC23" s="4">
        <v>15</v>
      </c>
      <c r="AD23" s="4" t="s">
        <v>87</v>
      </c>
      <c r="AE23" s="1">
        <v>-77944</v>
      </c>
      <c r="AF23" s="1">
        <v>-38178</v>
      </c>
      <c r="AG23" s="1">
        <v>-21257</v>
      </c>
      <c r="AH23" s="1">
        <v>-16807</v>
      </c>
      <c r="AI23" s="1">
        <v>-12327</v>
      </c>
      <c r="AJ23" s="1">
        <v>-22403</v>
      </c>
      <c r="AK23" s="1">
        <v>-30171</v>
      </c>
      <c r="AL23" s="1">
        <v>-27557</v>
      </c>
      <c r="AM23" s="1">
        <v>-3292</v>
      </c>
      <c r="AN23" s="144">
        <v>10794</v>
      </c>
      <c r="AQ23">
        <v>6</v>
      </c>
      <c r="AR23" t="s">
        <v>2</v>
      </c>
      <c r="AS23">
        <v>4066</v>
      </c>
      <c r="AT23">
        <v>3723</v>
      </c>
      <c r="AU23">
        <v>3815</v>
      </c>
      <c r="AV23">
        <v>3655</v>
      </c>
      <c r="BA23" s="4"/>
      <c r="BB23" s="4">
        <v>6</v>
      </c>
      <c r="BC23" s="4" t="s">
        <v>2</v>
      </c>
      <c r="BD23" s="4">
        <v>493</v>
      </c>
      <c r="BE23" s="4">
        <v>465</v>
      </c>
      <c r="BF23" s="4">
        <v>453</v>
      </c>
      <c r="BG23" s="4">
        <v>427</v>
      </c>
    </row>
    <row r="24" spans="1:59">
      <c r="A24" s="93" t="s">
        <v>52</v>
      </c>
      <c r="B24" s="2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1"/>
      <c r="N24" s="10"/>
      <c r="O24" s="10">
        <v>7</v>
      </c>
      <c r="P24" s="10" t="s">
        <v>9</v>
      </c>
      <c r="Q24" s="10">
        <v>39611</v>
      </c>
      <c r="R24" s="10">
        <v>38275</v>
      </c>
      <c r="S24" s="10">
        <v>37576</v>
      </c>
      <c r="T24" s="10">
        <v>37082</v>
      </c>
      <c r="U24" s="10">
        <v>36498</v>
      </c>
      <c r="V24" s="10">
        <v>36052</v>
      </c>
      <c r="W24" s="10">
        <v>35514</v>
      </c>
      <c r="X24" s="10">
        <v>34737</v>
      </c>
      <c r="Y24" s="10">
        <v>33707</v>
      </c>
      <c r="Z24" s="21">
        <v>33284</v>
      </c>
      <c r="AC24" s="4">
        <v>16</v>
      </c>
      <c r="AD24" s="4" t="s">
        <v>8</v>
      </c>
      <c r="AE24" s="1">
        <v>-4663</v>
      </c>
      <c r="AF24" s="1">
        <v>-2305</v>
      </c>
      <c r="AG24" s="1">
        <v>-1777</v>
      </c>
      <c r="AH24" s="1">
        <v>-1724</v>
      </c>
      <c r="AI24" s="1">
        <v>-1426</v>
      </c>
      <c r="AJ24" s="1">
        <v>-1825</v>
      </c>
      <c r="AK24" s="1">
        <v>-3087</v>
      </c>
      <c r="AL24" s="1">
        <v>-3057</v>
      </c>
      <c r="AM24" s="1">
        <v>-1476</v>
      </c>
      <c r="AN24" s="144">
        <v>-1028</v>
      </c>
      <c r="AQ24" s="4">
        <v>7</v>
      </c>
      <c r="AR24" t="s">
        <v>9</v>
      </c>
      <c r="AS24">
        <v>4644</v>
      </c>
      <c r="AT24">
        <v>4463</v>
      </c>
      <c r="AU24">
        <v>4280</v>
      </c>
      <c r="AV24">
        <v>4107</v>
      </c>
      <c r="BA24" s="4"/>
      <c r="BB24" s="4">
        <v>7</v>
      </c>
      <c r="BC24" s="4" t="s">
        <v>9</v>
      </c>
      <c r="BD24" s="4">
        <v>510</v>
      </c>
      <c r="BE24" s="4">
        <v>497</v>
      </c>
      <c r="BF24" s="4">
        <v>453</v>
      </c>
      <c r="BG24" s="4">
        <v>431</v>
      </c>
    </row>
    <row r="25" spans="1:59" ht="26.25">
      <c r="A25" s="93" t="s">
        <v>272</v>
      </c>
      <c r="B25" s="2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1"/>
      <c r="N25" s="10"/>
      <c r="O25" s="10">
        <v>8</v>
      </c>
      <c r="P25" s="10" t="s">
        <v>1</v>
      </c>
      <c r="Q25" s="10">
        <v>35006</v>
      </c>
      <c r="R25" s="10">
        <v>34453</v>
      </c>
      <c r="S25" s="10">
        <v>34230</v>
      </c>
      <c r="T25" s="10">
        <v>33899</v>
      </c>
      <c r="U25" s="10">
        <v>33556</v>
      </c>
      <c r="V25" s="10">
        <v>33437</v>
      </c>
      <c r="W25" s="10">
        <v>33020</v>
      </c>
      <c r="X25" s="10">
        <v>32701</v>
      </c>
      <c r="Y25" s="10">
        <v>32492</v>
      </c>
      <c r="Z25" s="21">
        <v>32558</v>
      </c>
      <c r="AC25" s="4">
        <v>17</v>
      </c>
      <c r="AQ25" s="4">
        <v>8</v>
      </c>
      <c r="AR25" t="s">
        <v>1</v>
      </c>
      <c r="AS25">
        <v>3906</v>
      </c>
      <c r="AT25">
        <v>3723</v>
      </c>
      <c r="AU25">
        <v>3683</v>
      </c>
      <c r="AV25">
        <v>3651</v>
      </c>
      <c r="BA25" s="4"/>
      <c r="BB25" s="4">
        <v>8</v>
      </c>
      <c r="BC25" s="4" t="s">
        <v>1</v>
      </c>
      <c r="BD25" s="4">
        <v>429</v>
      </c>
      <c r="BE25" s="4">
        <v>420</v>
      </c>
      <c r="BF25" s="4">
        <v>410</v>
      </c>
      <c r="BG25" s="4">
        <v>395</v>
      </c>
    </row>
    <row r="26" spans="1:59">
      <c r="A26" s="93" t="s">
        <v>238</v>
      </c>
      <c r="B26" s="2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1"/>
      <c r="N26" s="10"/>
      <c r="O26" s="10">
        <v>9</v>
      </c>
      <c r="P26" s="10" t="s">
        <v>4</v>
      </c>
      <c r="Q26" s="10">
        <v>38852</v>
      </c>
      <c r="R26" s="10">
        <v>37628</v>
      </c>
      <c r="S26" s="10">
        <v>36846</v>
      </c>
      <c r="T26" s="10">
        <v>36056</v>
      </c>
      <c r="U26" s="10">
        <v>35489</v>
      </c>
      <c r="V26" s="10">
        <v>35013</v>
      </c>
      <c r="W26" s="10">
        <v>34294</v>
      </c>
      <c r="X26" s="10">
        <v>33467</v>
      </c>
      <c r="Y26" s="10">
        <v>32510</v>
      </c>
      <c r="Z26" s="21">
        <v>31921</v>
      </c>
      <c r="AC26" s="4">
        <v>18</v>
      </c>
      <c r="AD26" t="s">
        <v>89</v>
      </c>
      <c r="AQ26" s="4">
        <v>9</v>
      </c>
      <c r="AR26" t="s">
        <v>4</v>
      </c>
      <c r="AS26">
        <v>4150</v>
      </c>
      <c r="AT26">
        <v>3935</v>
      </c>
      <c r="AU26">
        <v>3738</v>
      </c>
      <c r="AV26">
        <v>3588</v>
      </c>
      <c r="BA26" s="4"/>
      <c r="BB26" s="4">
        <v>9</v>
      </c>
      <c r="BC26" s="4" t="s">
        <v>4</v>
      </c>
      <c r="BD26" s="4">
        <v>458</v>
      </c>
      <c r="BE26" s="4">
        <v>442</v>
      </c>
      <c r="BF26" s="4">
        <v>432</v>
      </c>
      <c r="BG26" s="4">
        <v>417</v>
      </c>
    </row>
    <row r="27" spans="1:59" ht="26.25">
      <c r="A27" s="93" t="s">
        <v>273</v>
      </c>
      <c r="B27" s="2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1"/>
      <c r="N27" s="10"/>
      <c r="O27" s="10">
        <v>10</v>
      </c>
      <c r="P27" s="10" t="s">
        <v>0</v>
      </c>
      <c r="Q27" s="10">
        <v>35357</v>
      </c>
      <c r="R27" s="10">
        <v>34671</v>
      </c>
      <c r="S27" s="10">
        <v>34175</v>
      </c>
      <c r="T27" s="10">
        <v>33710</v>
      </c>
      <c r="U27" s="10">
        <v>33172</v>
      </c>
      <c r="V27" s="10">
        <v>32705</v>
      </c>
      <c r="W27" s="10">
        <v>32305</v>
      </c>
      <c r="X27" s="10">
        <v>31789</v>
      </c>
      <c r="Y27" s="10">
        <v>31265</v>
      </c>
      <c r="Z27" s="21">
        <v>31031</v>
      </c>
      <c r="AB27">
        <v>4</v>
      </c>
      <c r="AC27" s="4">
        <v>19</v>
      </c>
      <c r="AD27" s="4" t="s">
        <v>88</v>
      </c>
      <c r="AE27" s="4" t="s">
        <v>12</v>
      </c>
      <c r="AF27" s="4" t="s">
        <v>13</v>
      </c>
      <c r="AG27" s="4" t="s">
        <v>14</v>
      </c>
      <c r="AH27" s="4" t="s">
        <v>15</v>
      </c>
      <c r="AI27" s="4" t="s">
        <v>16</v>
      </c>
      <c r="AJ27" s="4" t="s">
        <v>17</v>
      </c>
      <c r="AK27" s="4" t="s">
        <v>18</v>
      </c>
      <c r="AL27" s="4" t="s">
        <v>19</v>
      </c>
      <c r="AM27" s="4" t="s">
        <v>20</v>
      </c>
      <c r="AN27" s="120">
        <v>2019</v>
      </c>
      <c r="AQ27" s="4">
        <v>10</v>
      </c>
      <c r="AR27" t="s">
        <v>0</v>
      </c>
      <c r="AS27">
        <v>3284</v>
      </c>
      <c r="AT27">
        <v>3208</v>
      </c>
      <c r="AU27">
        <v>3121</v>
      </c>
      <c r="AV27">
        <v>3066</v>
      </c>
      <c r="BA27" s="4"/>
      <c r="BB27" s="4">
        <v>10</v>
      </c>
      <c r="BC27" s="4" t="s">
        <v>0</v>
      </c>
      <c r="BD27" s="4">
        <v>480</v>
      </c>
      <c r="BE27" s="4">
        <v>472</v>
      </c>
      <c r="BF27" s="4">
        <v>464</v>
      </c>
      <c r="BG27" s="4">
        <v>453</v>
      </c>
    </row>
    <row r="28" spans="1:59" ht="26.25">
      <c r="A28" s="93" t="s">
        <v>274</v>
      </c>
      <c r="B28" s="2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1"/>
      <c r="N28" s="10"/>
      <c r="O28" s="10">
        <v>11</v>
      </c>
      <c r="P28" s="10" t="s">
        <v>3</v>
      </c>
      <c r="Q28" s="10">
        <v>34795</v>
      </c>
      <c r="R28" s="10">
        <v>33920</v>
      </c>
      <c r="S28" s="10">
        <v>33389</v>
      </c>
      <c r="T28" s="10">
        <v>32922</v>
      </c>
      <c r="U28" s="10">
        <v>32358</v>
      </c>
      <c r="V28" s="10">
        <v>31915</v>
      </c>
      <c r="W28" s="10">
        <v>31447</v>
      </c>
      <c r="X28" s="10">
        <v>30836</v>
      </c>
      <c r="Y28" s="10">
        <v>30257</v>
      </c>
      <c r="Z28" s="21">
        <v>29904</v>
      </c>
      <c r="AC28" s="4">
        <v>20</v>
      </c>
      <c r="AD28" s="4" t="s">
        <v>9</v>
      </c>
      <c r="AE28">
        <v>1769</v>
      </c>
      <c r="AF28">
        <v>2096</v>
      </c>
      <c r="AG28">
        <v>2298</v>
      </c>
      <c r="AH28">
        <v>2011</v>
      </c>
      <c r="AI28">
        <v>2393</v>
      </c>
      <c r="AJ28">
        <v>1867</v>
      </c>
      <c r="AK28">
        <v>1577</v>
      </c>
      <c r="AL28">
        <v>1651</v>
      </c>
      <c r="AM28">
        <v>1728</v>
      </c>
      <c r="AN28" s="16">
        <v>1540</v>
      </c>
      <c r="AQ28" s="4">
        <v>11</v>
      </c>
      <c r="AR28" t="s">
        <v>3</v>
      </c>
      <c r="AS28">
        <v>3950</v>
      </c>
      <c r="AT28">
        <v>3789</v>
      </c>
      <c r="AU28">
        <v>3674</v>
      </c>
      <c r="AV28">
        <v>3629</v>
      </c>
      <c r="BA28" s="4"/>
      <c r="BB28" s="4">
        <v>11</v>
      </c>
      <c r="BC28" s="4" t="s">
        <v>3</v>
      </c>
      <c r="BD28" s="4">
        <v>407</v>
      </c>
      <c r="BE28" s="4">
        <v>387</v>
      </c>
      <c r="BF28" s="4">
        <v>372</v>
      </c>
      <c r="BG28" s="4">
        <v>356</v>
      </c>
    </row>
    <row r="29" spans="1:59">
      <c r="A29" s="93" t="s">
        <v>190</v>
      </c>
      <c r="B29" s="2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1"/>
      <c r="N29" s="10"/>
      <c r="O29" s="10">
        <v>12</v>
      </c>
      <c r="P29" s="10" t="s">
        <v>10</v>
      </c>
      <c r="Q29" s="122">
        <v>48655</v>
      </c>
      <c r="R29" s="122">
        <v>47171</v>
      </c>
      <c r="S29" s="122">
        <v>46273</v>
      </c>
      <c r="T29" s="122">
        <v>45474</v>
      </c>
      <c r="U29" s="122">
        <v>44610</v>
      </c>
      <c r="V29" s="122">
        <v>43922</v>
      </c>
      <c r="W29" s="122">
        <v>43059</v>
      </c>
      <c r="X29" s="122">
        <v>41925</v>
      </c>
      <c r="Y29" s="122">
        <v>40682</v>
      </c>
      <c r="Z29" s="123">
        <v>39888</v>
      </c>
      <c r="AC29" s="4">
        <v>21</v>
      </c>
      <c r="AD29" s="4" t="s">
        <v>23</v>
      </c>
      <c r="AE29">
        <v>2508</v>
      </c>
      <c r="AF29">
        <v>2626</v>
      </c>
      <c r="AG29">
        <v>2761</v>
      </c>
      <c r="AH29">
        <v>2864</v>
      </c>
      <c r="AI29">
        <v>2826</v>
      </c>
      <c r="AJ29">
        <v>2490</v>
      </c>
      <c r="AK29">
        <v>2060</v>
      </c>
      <c r="AL29">
        <v>2257</v>
      </c>
      <c r="AM29">
        <v>2070</v>
      </c>
      <c r="AN29" s="120">
        <v>1841</v>
      </c>
      <c r="AQ29" s="4">
        <v>12</v>
      </c>
      <c r="AR29" t="s">
        <v>10</v>
      </c>
      <c r="AS29">
        <v>5477</v>
      </c>
      <c r="AT29">
        <v>5232</v>
      </c>
      <c r="AU29">
        <v>5027</v>
      </c>
      <c r="AV29">
        <v>4811</v>
      </c>
      <c r="BA29" s="4"/>
      <c r="BB29" s="4">
        <v>12</v>
      </c>
      <c r="BC29" s="120" t="s">
        <v>10</v>
      </c>
      <c r="BD29" s="4">
        <v>656</v>
      </c>
      <c r="BE29" s="4">
        <v>614</v>
      </c>
      <c r="BF29" s="4">
        <v>595</v>
      </c>
      <c r="BG29" s="4">
        <v>559</v>
      </c>
    </row>
    <row r="30" spans="1:59">
      <c r="A30" s="94" t="s">
        <v>191</v>
      </c>
      <c r="B30" s="2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1"/>
      <c r="N30" s="10"/>
      <c r="O30" s="10">
        <v>13</v>
      </c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21"/>
      <c r="AC30" s="4">
        <v>22</v>
      </c>
      <c r="AD30" s="4" t="s">
        <v>8</v>
      </c>
      <c r="AE30">
        <v>1642</v>
      </c>
      <c r="AF30">
        <v>1930</v>
      </c>
      <c r="AG30">
        <v>2414</v>
      </c>
      <c r="AH30">
        <v>2338</v>
      </c>
      <c r="AI30">
        <v>2598</v>
      </c>
      <c r="AJ30">
        <v>2114</v>
      </c>
      <c r="AK30">
        <v>1538</v>
      </c>
      <c r="AL30">
        <v>1731</v>
      </c>
      <c r="AM30" s="1">
        <v>1688</v>
      </c>
      <c r="AN30" s="144">
        <v>1572</v>
      </c>
      <c r="AP30" s="4"/>
      <c r="AQ30" s="4">
        <v>13</v>
      </c>
      <c r="AR30" s="4" t="s">
        <v>87</v>
      </c>
      <c r="AS30" s="4"/>
      <c r="AT30" s="4"/>
      <c r="AU30" s="4"/>
      <c r="AV30" s="4"/>
      <c r="BA30" s="4"/>
      <c r="BB30" s="4">
        <v>13</v>
      </c>
      <c r="BC30" s="4" t="s">
        <v>87</v>
      </c>
      <c r="BD30" s="4"/>
      <c r="BE30" s="4"/>
      <c r="BF30" s="4"/>
      <c r="BG30" s="4"/>
    </row>
    <row r="31" spans="1:59">
      <c r="A31" s="32" t="s">
        <v>247</v>
      </c>
      <c r="B31" s="2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1"/>
      <c r="N31" s="10"/>
      <c r="O31" s="10">
        <v>14</v>
      </c>
      <c r="P31" s="10" t="s">
        <v>45</v>
      </c>
      <c r="Q31" s="10"/>
      <c r="R31" s="10"/>
      <c r="S31" s="10"/>
      <c r="T31" s="10"/>
      <c r="U31" s="10"/>
      <c r="V31" s="10"/>
      <c r="W31" s="10"/>
      <c r="X31" s="10"/>
      <c r="Y31" s="10"/>
      <c r="Z31" s="21"/>
      <c r="AC31" s="4">
        <v>23</v>
      </c>
      <c r="AQ31" s="4">
        <v>14</v>
      </c>
      <c r="BA31" s="4"/>
      <c r="BB31" s="4">
        <v>14</v>
      </c>
      <c r="BC31" s="4"/>
      <c r="BD31" s="4"/>
      <c r="BE31" s="4"/>
      <c r="BF31" s="4"/>
      <c r="BG31" s="4"/>
    </row>
    <row r="32" spans="1:59" ht="30">
      <c r="A32" s="32" t="s">
        <v>275</v>
      </c>
      <c r="B32" s="2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1"/>
      <c r="N32" s="10">
        <v>2</v>
      </c>
      <c r="O32" s="10">
        <v>15</v>
      </c>
      <c r="P32" s="10" t="s">
        <v>22</v>
      </c>
      <c r="Q32" s="10" t="s">
        <v>12</v>
      </c>
      <c r="R32" s="10" t="s">
        <v>13</v>
      </c>
      <c r="S32" s="10" t="s">
        <v>14</v>
      </c>
      <c r="T32" s="10" t="s">
        <v>15</v>
      </c>
      <c r="U32" s="10" t="s">
        <v>16</v>
      </c>
      <c r="V32" s="10" t="s">
        <v>17</v>
      </c>
      <c r="W32" s="10" t="s">
        <v>18</v>
      </c>
      <c r="X32" s="10" t="s">
        <v>19</v>
      </c>
      <c r="Y32" s="10" t="s">
        <v>20</v>
      </c>
      <c r="Z32" s="21" t="s">
        <v>21</v>
      </c>
      <c r="AC32" s="4">
        <v>24</v>
      </c>
      <c r="AD32" t="s">
        <v>195</v>
      </c>
      <c r="AQ32" s="4">
        <v>15</v>
      </c>
      <c r="AR32" s="4" t="s">
        <v>62</v>
      </c>
      <c r="BA32" s="4"/>
      <c r="BB32" s="4">
        <v>15</v>
      </c>
      <c r="BC32" s="4" t="s">
        <v>72</v>
      </c>
      <c r="BD32" s="4"/>
      <c r="BE32" s="4"/>
      <c r="BF32" s="4"/>
      <c r="BG32" s="4"/>
    </row>
    <row r="33" spans="1:59">
      <c r="A33" s="32" t="s">
        <v>266</v>
      </c>
      <c r="B33" s="2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1"/>
      <c r="N33" s="10"/>
      <c r="O33" s="10">
        <v>16</v>
      </c>
      <c r="P33" s="10" t="s">
        <v>11</v>
      </c>
      <c r="Q33" s="10" t="e">
        <f>NA()</f>
        <v>#N/A</v>
      </c>
      <c r="R33" s="10">
        <f>(R19-Q19)/Q19*100</f>
        <v>-2.778026704901873</v>
      </c>
      <c r="S33" s="10">
        <f t="shared" ref="S33:Z43" si="12">(S19-R19)/R19*100</f>
        <v>-1.9932712692414047</v>
      </c>
      <c r="T33" s="10">
        <f t="shared" si="12"/>
        <v>-1.8339564082669111</v>
      </c>
      <c r="U33" s="10">
        <f t="shared" si="12"/>
        <v>-1.7795980934588391</v>
      </c>
      <c r="V33" s="10">
        <f t="shared" si="12"/>
        <v>-1.3509559110417479</v>
      </c>
      <c r="W33" s="10">
        <f t="shared" si="12"/>
        <v>-1.5523804815345825</v>
      </c>
      <c r="X33" s="10">
        <f t="shared" si="12"/>
        <v>-2.4858132878019386</v>
      </c>
      <c r="Y33" s="10">
        <f t="shared" si="12"/>
        <v>-2.3740858996807086</v>
      </c>
      <c r="Z33" s="153">
        <f t="shared" si="12"/>
        <v>-1.2633855567864112</v>
      </c>
      <c r="AB33">
        <v>5</v>
      </c>
      <c r="AC33" s="4">
        <v>25</v>
      </c>
      <c r="AD33" s="4" t="s">
        <v>88</v>
      </c>
      <c r="AE33" s="4" t="s">
        <v>12</v>
      </c>
      <c r="AF33" s="4" t="s">
        <v>13</v>
      </c>
      <c r="AG33" s="4" t="s">
        <v>14</v>
      </c>
      <c r="AH33" s="4" t="s">
        <v>15</v>
      </c>
      <c r="AI33" s="4" t="s">
        <v>16</v>
      </c>
      <c r="AJ33" s="4" t="s">
        <v>17</v>
      </c>
      <c r="AK33" s="4" t="s">
        <v>18</v>
      </c>
      <c r="AL33" s="4" t="s">
        <v>19</v>
      </c>
      <c r="AM33" s="4" t="s">
        <v>20</v>
      </c>
      <c r="AN33" s="120">
        <v>2019</v>
      </c>
      <c r="AP33">
        <v>2</v>
      </c>
      <c r="AQ33" s="4">
        <v>16</v>
      </c>
      <c r="AR33" t="s">
        <v>62</v>
      </c>
      <c r="AS33" t="s">
        <v>38</v>
      </c>
      <c r="AT33" t="s">
        <v>39</v>
      </c>
      <c r="AU33" t="s">
        <v>40</v>
      </c>
      <c r="AV33" t="s">
        <v>41</v>
      </c>
      <c r="BA33" s="4">
        <v>2</v>
      </c>
      <c r="BB33" s="4">
        <v>16</v>
      </c>
      <c r="BC33" s="4" t="s">
        <v>62</v>
      </c>
      <c r="BD33" s="4" t="s">
        <v>38</v>
      </c>
      <c r="BE33" s="4" t="s">
        <v>39</v>
      </c>
      <c r="BF33" s="4" t="s">
        <v>40</v>
      </c>
      <c r="BG33" s="4" t="s">
        <v>41</v>
      </c>
    </row>
    <row r="34" spans="1:59" ht="15.75" thickBot="1">
      <c r="A34" s="32" t="s">
        <v>267</v>
      </c>
      <c r="B34" s="22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109"/>
      <c r="N34" s="23"/>
      <c r="O34" s="23">
        <v>17</v>
      </c>
      <c r="P34" s="23" t="s">
        <v>6</v>
      </c>
      <c r="Q34" s="10" t="e">
        <f>NA()</f>
        <v>#N/A</v>
      </c>
      <c r="R34" s="23">
        <f t="shared" ref="R34:Y34" si="13">(R20-Q20)/Q20*100</f>
        <v>-3.0041855511801274</v>
      </c>
      <c r="S34" s="23">
        <f t="shared" si="13"/>
        <v>-1.9711980390154222</v>
      </c>
      <c r="T34" s="23">
        <f t="shared" si="13"/>
        <v>-1.3674723900812669</v>
      </c>
      <c r="U34" s="23">
        <f t="shared" si="13"/>
        <v>-1.0008714712018381</v>
      </c>
      <c r="V34" s="23">
        <f t="shared" si="13"/>
        <v>-0.84026888604353389</v>
      </c>
      <c r="W34" s="23">
        <f t="shared" si="13"/>
        <v>-1.2589782906948592</v>
      </c>
      <c r="X34" s="23">
        <f t="shared" si="13"/>
        <v>-0.78463424601552911</v>
      </c>
      <c r="Y34" s="23">
        <f t="shared" si="13"/>
        <v>-1.8754977071148089</v>
      </c>
      <c r="Z34" s="154">
        <f t="shared" si="12"/>
        <v>-0.80875356803044718</v>
      </c>
      <c r="AC34" s="4">
        <v>26</v>
      </c>
      <c r="AD34" t="s">
        <v>9</v>
      </c>
      <c r="AE34" s="120">
        <v>38</v>
      </c>
      <c r="AF34" s="120">
        <v>40</v>
      </c>
      <c r="AG34" s="120">
        <v>41</v>
      </c>
      <c r="AH34" s="120">
        <v>41</v>
      </c>
      <c r="AI34" s="120">
        <v>42</v>
      </c>
      <c r="AJ34" s="120">
        <v>42</v>
      </c>
      <c r="AK34" s="120">
        <v>43</v>
      </c>
      <c r="AL34" s="120">
        <v>44</v>
      </c>
      <c r="AM34" s="120">
        <v>45</v>
      </c>
      <c r="AN34" s="16">
        <v>45</v>
      </c>
      <c r="AQ34" s="4">
        <v>17</v>
      </c>
      <c r="AR34" t="s">
        <v>11</v>
      </c>
      <c r="AS34">
        <v>19</v>
      </c>
      <c r="AT34">
        <v>19</v>
      </c>
      <c r="AU34">
        <v>15</v>
      </c>
      <c r="AV34">
        <v>14</v>
      </c>
      <c r="BA34" s="4"/>
      <c r="BB34" s="4">
        <v>17</v>
      </c>
      <c r="BC34" s="4" t="s">
        <v>11</v>
      </c>
      <c r="BD34" s="4">
        <v>416</v>
      </c>
      <c r="BE34" s="4">
        <v>390</v>
      </c>
      <c r="BF34" s="4">
        <v>355</v>
      </c>
      <c r="BG34" s="4">
        <v>346</v>
      </c>
    </row>
    <row r="35" spans="1:59">
      <c r="A35" s="32" t="s">
        <v>268</v>
      </c>
      <c r="O35" s="4">
        <v>18</v>
      </c>
      <c r="P35" s="4" t="s">
        <v>7</v>
      </c>
      <c r="Q35" s="10" t="e">
        <f>NA()</f>
        <v>#N/A</v>
      </c>
      <c r="R35" s="4">
        <f t="shared" ref="R35:Y35" si="14">(R21-Q21)/Q21*100</f>
        <v>-4.2948919538164336</v>
      </c>
      <c r="S35" s="4">
        <f t="shared" si="14"/>
        <v>-2.6216964746749283</v>
      </c>
      <c r="T35" s="4">
        <f t="shared" si="14"/>
        <v>-2.2222757839427318</v>
      </c>
      <c r="U35" s="4">
        <f t="shared" si="14"/>
        <v>-2.1643207533216651</v>
      </c>
      <c r="V35" s="4">
        <f t="shared" si="14"/>
        <v>-1.6276550177631082</v>
      </c>
      <c r="W35" s="4">
        <f t="shared" si="14"/>
        <v>-2.0234100863150886</v>
      </c>
      <c r="X35" s="4">
        <f t="shared" si="14"/>
        <v>-2.9827725929992419</v>
      </c>
      <c r="Y35" s="4">
        <f t="shared" si="14"/>
        <v>-2.5382625565854711</v>
      </c>
      <c r="Z35" s="155">
        <f t="shared" si="12"/>
        <v>-1.7970693945258502</v>
      </c>
      <c r="AC35" s="4">
        <v>27</v>
      </c>
      <c r="AD35" t="s">
        <v>23</v>
      </c>
      <c r="AE35" s="1">
        <v>40</v>
      </c>
      <c r="AF35" s="1">
        <v>41</v>
      </c>
      <c r="AG35" s="1">
        <v>41</v>
      </c>
      <c r="AH35" s="1">
        <v>42</v>
      </c>
      <c r="AI35" s="1">
        <v>42</v>
      </c>
      <c r="AJ35" s="1">
        <v>42</v>
      </c>
      <c r="AK35" s="1">
        <v>43</v>
      </c>
      <c r="AL35" s="1">
        <v>43</v>
      </c>
      <c r="AM35" s="1">
        <v>43</v>
      </c>
      <c r="AN35" s="1">
        <v>44</v>
      </c>
      <c r="AO35" s="1"/>
      <c r="AQ35" s="4">
        <v>18</v>
      </c>
      <c r="AR35" t="s">
        <v>6</v>
      </c>
      <c r="AS35">
        <v>22</v>
      </c>
      <c r="AT35">
        <v>20</v>
      </c>
      <c r="AU35">
        <v>20</v>
      </c>
      <c r="AV35">
        <v>20</v>
      </c>
      <c r="BA35" s="4"/>
      <c r="BB35" s="4">
        <v>18</v>
      </c>
      <c r="BC35" s="4" t="s">
        <v>6</v>
      </c>
      <c r="BD35" s="4">
        <v>376</v>
      </c>
      <c r="BE35" s="4">
        <v>367</v>
      </c>
      <c r="BF35" s="4">
        <v>339</v>
      </c>
      <c r="BG35" s="4">
        <v>318</v>
      </c>
    </row>
    <row r="36" spans="1:59" ht="30">
      <c r="A36" s="32" t="s">
        <v>269</v>
      </c>
      <c r="O36" s="4">
        <v>19</v>
      </c>
      <c r="P36" s="4" t="s">
        <v>5</v>
      </c>
      <c r="Q36" s="10" t="e">
        <f>NA()</f>
        <v>#N/A</v>
      </c>
      <c r="R36" s="4">
        <f t="shared" ref="R36:Y36" si="15">(R22-Q22)/Q22*100</f>
        <v>-3.2133792603335749</v>
      </c>
      <c r="S36" s="4">
        <f t="shared" si="15"/>
        <v>-2.0533832826036056</v>
      </c>
      <c r="T36" s="4">
        <f t="shared" si="15"/>
        <v>-1.8597757751057777</v>
      </c>
      <c r="U36" s="4">
        <f t="shared" si="15"/>
        <v>-1.9412982584338083</v>
      </c>
      <c r="V36" s="4">
        <f t="shared" si="15"/>
        <v>-1.9697948233891398</v>
      </c>
      <c r="W36" s="4">
        <f t="shared" si="15"/>
        <v>-2.2044849866970733</v>
      </c>
      <c r="X36" s="4">
        <f t="shared" si="15"/>
        <v>-2.907112320248737</v>
      </c>
      <c r="Y36" s="4">
        <f t="shared" si="15"/>
        <v>-3.6426226883356021</v>
      </c>
      <c r="Z36" s="155">
        <f t="shared" si="12"/>
        <v>-2.1934197407776668</v>
      </c>
      <c r="AC36" s="4">
        <v>28</v>
      </c>
      <c r="AD36" t="s">
        <v>8</v>
      </c>
      <c r="AE36" s="1">
        <v>38</v>
      </c>
      <c r="AF36" s="1">
        <v>40</v>
      </c>
      <c r="AG36" s="1">
        <v>41</v>
      </c>
      <c r="AH36" s="1">
        <v>41</v>
      </c>
      <c r="AI36" s="1">
        <v>42</v>
      </c>
      <c r="AJ36" s="1">
        <v>42</v>
      </c>
      <c r="AK36" s="1">
        <v>43</v>
      </c>
      <c r="AL36" s="1">
        <v>44</v>
      </c>
      <c r="AM36" s="1">
        <v>44</v>
      </c>
      <c r="AN36" s="1">
        <v>46</v>
      </c>
      <c r="AO36" s="1"/>
      <c r="AQ36" s="4">
        <v>19</v>
      </c>
      <c r="AR36" t="s">
        <v>7</v>
      </c>
      <c r="AS36">
        <v>18</v>
      </c>
      <c r="AT36">
        <v>18</v>
      </c>
      <c r="AU36">
        <v>16</v>
      </c>
      <c r="AV36">
        <v>14</v>
      </c>
      <c r="BA36" s="4"/>
      <c r="BB36" s="4">
        <v>19</v>
      </c>
      <c r="BC36" s="4" t="s">
        <v>7</v>
      </c>
      <c r="BD36" s="4">
        <v>489</v>
      </c>
      <c r="BE36" s="4">
        <v>473</v>
      </c>
      <c r="BF36" s="4">
        <v>441</v>
      </c>
      <c r="BG36" s="4">
        <v>417</v>
      </c>
    </row>
    <row r="37" spans="1:59">
      <c r="A37" s="32" t="s">
        <v>270</v>
      </c>
      <c r="O37" s="4">
        <v>20</v>
      </c>
      <c r="P37" s="4" t="s">
        <v>2</v>
      </c>
      <c r="Q37" s="10" t="e">
        <f>NA()</f>
        <v>#N/A</v>
      </c>
      <c r="R37" s="4">
        <f t="shared" ref="R37:Y37" si="16">(R23-Q23)/Q23*100</f>
        <v>-4.2148327862613577</v>
      </c>
      <c r="S37" s="4">
        <f t="shared" si="16"/>
        <v>-2.6024335733796868</v>
      </c>
      <c r="T37" s="4">
        <f t="shared" si="16"/>
        <v>-2.2104941104482179</v>
      </c>
      <c r="U37" s="4">
        <f t="shared" si="16"/>
        <v>-2.1040281579976536</v>
      </c>
      <c r="V37" s="4">
        <f t="shared" si="16"/>
        <v>-1.6751890912964738</v>
      </c>
      <c r="W37" s="4">
        <f t="shared" si="16"/>
        <v>-2.0558520003250358</v>
      </c>
      <c r="X37" s="4">
        <f t="shared" si="16"/>
        <v>-2.4751106194690267</v>
      </c>
      <c r="Y37" s="4">
        <f t="shared" si="16"/>
        <v>-2.5209130866298031</v>
      </c>
      <c r="Z37" s="155">
        <f t="shared" si="12"/>
        <v>-1.3032348149872004</v>
      </c>
      <c r="AC37" s="4">
        <v>29</v>
      </c>
      <c r="AQ37" s="4">
        <v>20</v>
      </c>
      <c r="AR37" t="s">
        <v>5</v>
      </c>
      <c r="AS37">
        <v>22</v>
      </c>
      <c r="AT37">
        <v>22</v>
      </c>
      <c r="AU37">
        <v>22</v>
      </c>
      <c r="AV37">
        <v>22</v>
      </c>
      <c r="BA37" s="4"/>
      <c r="BB37" s="4">
        <v>20</v>
      </c>
      <c r="BC37" s="4" t="s">
        <v>5</v>
      </c>
      <c r="BD37" s="4">
        <v>507</v>
      </c>
      <c r="BE37" s="4">
        <v>494</v>
      </c>
      <c r="BF37" s="4">
        <v>479</v>
      </c>
      <c r="BG37" s="4">
        <v>452</v>
      </c>
    </row>
    <row r="38" spans="1:59" ht="30">
      <c r="A38" s="32" t="s">
        <v>271</v>
      </c>
      <c r="O38" s="4">
        <v>21</v>
      </c>
      <c r="P38" s="4" t="s">
        <v>9</v>
      </c>
      <c r="Q38" s="10" t="e">
        <f>NA()</f>
        <v>#N/A</v>
      </c>
      <c r="R38" s="4">
        <f t="shared" ref="R38:Y38" si="17">(R24-Q24)/Q24*100</f>
        <v>-3.3728004847138422</v>
      </c>
      <c r="S38" s="4">
        <f t="shared" si="17"/>
        <v>-1.8262573481384718</v>
      </c>
      <c r="T38" s="4">
        <f t="shared" si="17"/>
        <v>-1.3146689376197573</v>
      </c>
      <c r="U38" s="4">
        <f t="shared" si="17"/>
        <v>-1.5748880858637613</v>
      </c>
      <c r="V38" s="4">
        <f t="shared" si="17"/>
        <v>-1.2219847662885637</v>
      </c>
      <c r="W38" s="4">
        <f t="shared" si="17"/>
        <v>-1.4922889160102075</v>
      </c>
      <c r="X38" s="4">
        <f t="shared" si="17"/>
        <v>-2.1878695725629327</v>
      </c>
      <c r="Y38" s="4">
        <f t="shared" si="17"/>
        <v>-2.9651380372513461</v>
      </c>
      <c r="Z38" s="155">
        <f t="shared" si="12"/>
        <v>-1.2549322099267215</v>
      </c>
      <c r="AC38" s="4">
        <v>30</v>
      </c>
      <c r="AD38" t="s">
        <v>91</v>
      </c>
      <c r="AQ38" s="4">
        <v>21</v>
      </c>
      <c r="AR38" t="s">
        <v>2</v>
      </c>
      <c r="AS38">
        <v>17</v>
      </c>
      <c r="AT38">
        <v>17</v>
      </c>
      <c r="AU38">
        <v>17</v>
      </c>
      <c r="AV38">
        <v>17</v>
      </c>
      <c r="BA38" s="4"/>
      <c r="BB38" s="4">
        <v>21</v>
      </c>
      <c r="BC38" s="4" t="s">
        <v>2</v>
      </c>
      <c r="BD38" s="4">
        <v>430</v>
      </c>
      <c r="BE38" s="4">
        <v>406</v>
      </c>
      <c r="BF38" s="4">
        <v>392</v>
      </c>
      <c r="BG38" s="4">
        <v>379</v>
      </c>
    </row>
    <row r="39" spans="1:59" ht="30">
      <c r="A39" s="32" t="s">
        <v>276</v>
      </c>
      <c r="O39" s="4">
        <v>22</v>
      </c>
      <c r="P39" s="4" t="s">
        <v>1</v>
      </c>
      <c r="Q39" s="10" t="e">
        <f>NA()</f>
        <v>#N/A</v>
      </c>
      <c r="R39" s="4">
        <f t="shared" ref="R39:Y39" si="18">(R25-Q25)/Q25*100</f>
        <v>-1.5797291892818373</v>
      </c>
      <c r="S39" s="4">
        <f t="shared" si="18"/>
        <v>-0.64725858415812854</v>
      </c>
      <c r="T39" s="4">
        <f t="shared" si="18"/>
        <v>-0.96698802220274616</v>
      </c>
      <c r="U39" s="4">
        <f t="shared" si="18"/>
        <v>-1.0118292575002212</v>
      </c>
      <c r="V39" s="4">
        <f t="shared" si="18"/>
        <v>-0.35463106448921206</v>
      </c>
      <c r="W39" s="4">
        <f t="shared" si="18"/>
        <v>-1.2471214522833987</v>
      </c>
      <c r="X39" s="4">
        <f t="shared" si="18"/>
        <v>-0.96608116293155666</v>
      </c>
      <c r="Y39" s="4">
        <f t="shared" si="18"/>
        <v>-0.63912418580471553</v>
      </c>
      <c r="Z39" s="155">
        <f t="shared" si="12"/>
        <v>0.2031269235504124</v>
      </c>
      <c r="AB39">
        <v>6</v>
      </c>
      <c r="AC39" s="4">
        <v>31</v>
      </c>
      <c r="AD39" s="4" t="s">
        <v>88</v>
      </c>
      <c r="AE39" s="4" t="s">
        <v>12</v>
      </c>
      <c r="AF39" s="4" t="s">
        <v>13</v>
      </c>
      <c r="AG39" s="4" t="s">
        <v>14</v>
      </c>
      <c r="AH39" s="4" t="s">
        <v>15</v>
      </c>
      <c r="AI39" s="4" t="s">
        <v>16</v>
      </c>
      <c r="AJ39" s="4" t="s">
        <v>17</v>
      </c>
      <c r="AK39" s="4" t="s">
        <v>18</v>
      </c>
      <c r="AL39" s="4" t="s">
        <v>19</v>
      </c>
      <c r="AM39" s="4" t="s">
        <v>20</v>
      </c>
      <c r="AN39" s="120">
        <v>2019</v>
      </c>
      <c r="AQ39" s="4">
        <v>22</v>
      </c>
      <c r="AR39" t="s">
        <v>9</v>
      </c>
      <c r="AS39">
        <v>20</v>
      </c>
      <c r="AT39">
        <v>20</v>
      </c>
      <c r="AU39">
        <v>15</v>
      </c>
      <c r="AV39">
        <v>14</v>
      </c>
      <c r="BA39" s="4"/>
      <c r="BB39" s="4">
        <v>22</v>
      </c>
      <c r="BC39" s="4" t="s">
        <v>9</v>
      </c>
      <c r="BD39" s="4">
        <v>447</v>
      </c>
      <c r="BE39" s="4">
        <v>433</v>
      </c>
      <c r="BF39" s="4">
        <v>387</v>
      </c>
      <c r="BG39" s="4">
        <v>373</v>
      </c>
    </row>
    <row r="40" spans="1:59">
      <c r="O40" s="4">
        <v>23</v>
      </c>
      <c r="P40" s="4" t="s">
        <v>4</v>
      </c>
      <c r="Q40" s="10" t="e">
        <f>NA()</f>
        <v>#N/A</v>
      </c>
      <c r="R40" s="4">
        <f t="shared" ref="R40:Y40" si="19">(R26-Q26)/Q26*100</f>
        <v>-3.1504169669515081</v>
      </c>
      <c r="S40" s="4">
        <f t="shared" si="19"/>
        <v>-2.0782396088019559</v>
      </c>
      <c r="T40" s="4">
        <f t="shared" si="19"/>
        <v>-2.1440590566140152</v>
      </c>
      <c r="U40" s="4">
        <f t="shared" si="19"/>
        <v>-1.5725538051919237</v>
      </c>
      <c r="V40" s="4">
        <f t="shared" si="19"/>
        <v>-1.3412606723210008</v>
      </c>
      <c r="W40" s="4">
        <f t="shared" si="19"/>
        <v>-2.0535229771799046</v>
      </c>
      <c r="X40" s="4">
        <f t="shared" si="19"/>
        <v>-2.4115005540327754</v>
      </c>
      <c r="Y40" s="4">
        <f t="shared" si="19"/>
        <v>-2.8595332715809603</v>
      </c>
      <c r="Z40" s="155">
        <f t="shared" si="12"/>
        <v>-1.8117502306982467</v>
      </c>
      <c r="AC40" s="4">
        <v>32</v>
      </c>
      <c r="AD40" t="s">
        <v>9</v>
      </c>
      <c r="AE40">
        <v>30.3</v>
      </c>
      <c r="AF40">
        <v>30.9</v>
      </c>
      <c r="AG40">
        <v>31.3</v>
      </c>
      <c r="AH40">
        <v>31.8</v>
      </c>
      <c r="AI40">
        <v>32.200000000000003</v>
      </c>
      <c r="AJ40">
        <v>32.700000000000003</v>
      </c>
      <c r="AK40">
        <v>31.4</v>
      </c>
      <c r="AL40">
        <v>31.7</v>
      </c>
      <c r="AM40">
        <v>29.7</v>
      </c>
      <c r="AN40" s="16">
        <v>30</v>
      </c>
      <c r="AQ40" s="4">
        <v>23</v>
      </c>
      <c r="AR40" t="s">
        <v>1</v>
      </c>
      <c r="AS40">
        <v>17</v>
      </c>
      <c r="AT40">
        <v>17</v>
      </c>
      <c r="AU40">
        <v>17</v>
      </c>
      <c r="AV40">
        <v>17</v>
      </c>
      <c r="BA40" s="4"/>
      <c r="BB40" s="4">
        <v>23</v>
      </c>
      <c r="BC40" s="4" t="s">
        <v>1</v>
      </c>
      <c r="BD40" s="4">
        <v>380</v>
      </c>
      <c r="BE40" s="4">
        <v>390</v>
      </c>
      <c r="BF40" s="4">
        <v>351</v>
      </c>
      <c r="BG40" s="4">
        <v>335</v>
      </c>
    </row>
    <row r="41" spans="1:59">
      <c r="O41" s="4">
        <v>24</v>
      </c>
      <c r="P41" s="4" t="s">
        <v>0</v>
      </c>
      <c r="Q41" s="10" t="e">
        <f>NA()</f>
        <v>#N/A</v>
      </c>
      <c r="R41" s="4">
        <f t="shared" ref="R41:Y41" si="20">(R27-Q27)/Q27*100</f>
        <v>-1.9402098594337756</v>
      </c>
      <c r="S41" s="4">
        <f t="shared" si="20"/>
        <v>-1.4305904069683597</v>
      </c>
      <c r="T41" s="4">
        <f t="shared" si="20"/>
        <v>-1.3606437454279445</v>
      </c>
      <c r="U41" s="4">
        <f t="shared" si="20"/>
        <v>-1.5959655888460398</v>
      </c>
      <c r="V41" s="4">
        <f t="shared" si="20"/>
        <v>-1.4078138188833955</v>
      </c>
      <c r="W41" s="4">
        <f t="shared" si="20"/>
        <v>-1.2230545788105796</v>
      </c>
      <c r="X41" s="4">
        <f t="shared" si="20"/>
        <v>-1.5972759634731464</v>
      </c>
      <c r="Y41" s="4">
        <f t="shared" si="20"/>
        <v>-1.6483689326496587</v>
      </c>
      <c r="Z41" s="155">
        <f t="shared" si="12"/>
        <v>-0.74844074844074848</v>
      </c>
      <c r="AC41" s="4">
        <v>33</v>
      </c>
      <c r="AD41" t="s">
        <v>23</v>
      </c>
      <c r="AE41">
        <v>72.7</v>
      </c>
      <c r="AF41">
        <v>74.900000000000006</v>
      </c>
      <c r="AG41">
        <v>74.7</v>
      </c>
      <c r="AH41">
        <v>73.2</v>
      </c>
      <c r="AI41">
        <v>72.5</v>
      </c>
      <c r="AJ41">
        <v>70.099999999999994</v>
      </c>
      <c r="AK41">
        <v>67.400000000000006</v>
      </c>
      <c r="AL41">
        <v>66</v>
      </c>
      <c r="AM41">
        <v>64.5</v>
      </c>
      <c r="AN41" s="16">
        <v>63.5</v>
      </c>
      <c r="AQ41" s="4">
        <v>24</v>
      </c>
      <c r="AR41" t="s">
        <v>4</v>
      </c>
      <c r="AS41">
        <v>14</v>
      </c>
      <c r="AT41">
        <v>14</v>
      </c>
      <c r="AU41">
        <v>14</v>
      </c>
      <c r="AV41">
        <v>14</v>
      </c>
      <c r="BA41" s="4"/>
      <c r="BB41" s="4">
        <v>24</v>
      </c>
      <c r="BC41" s="4" t="s">
        <v>4</v>
      </c>
      <c r="BD41" s="4">
        <v>367</v>
      </c>
      <c r="BE41" s="4">
        <v>357</v>
      </c>
      <c r="BF41" s="4">
        <v>354</v>
      </c>
      <c r="BG41" s="4">
        <v>346</v>
      </c>
    </row>
    <row r="42" spans="1:59">
      <c r="O42" s="4">
        <v>25</v>
      </c>
      <c r="P42" s="4" t="s">
        <v>3</v>
      </c>
      <c r="Q42" s="10" t="e">
        <f>NA()</f>
        <v>#N/A</v>
      </c>
      <c r="R42" s="4">
        <f t="shared" ref="R42:Y42" si="21">(R28-Q28)/Q28*100</f>
        <v>-2.5147291277482395</v>
      </c>
      <c r="S42" s="4">
        <f t="shared" si="21"/>
        <v>-1.5654481132075473</v>
      </c>
      <c r="T42" s="4">
        <f t="shared" si="21"/>
        <v>-1.3986642307346731</v>
      </c>
      <c r="U42" s="4">
        <f t="shared" si="21"/>
        <v>-1.7131401494441405</v>
      </c>
      <c r="V42" s="4">
        <f t="shared" si="21"/>
        <v>-1.3690586562828357</v>
      </c>
      <c r="W42" s="4">
        <f t="shared" si="21"/>
        <v>-1.4663951120162932</v>
      </c>
      <c r="X42" s="4">
        <f t="shared" si="21"/>
        <v>-1.9429516329061596</v>
      </c>
      <c r="Y42" s="4">
        <f t="shared" si="21"/>
        <v>-1.8776754442858996</v>
      </c>
      <c r="Z42" s="155">
        <f t="shared" si="12"/>
        <v>-1.1666721750338764</v>
      </c>
      <c r="AC42" s="4">
        <v>34</v>
      </c>
      <c r="AD42" t="s">
        <v>8</v>
      </c>
      <c r="AE42">
        <v>33.5</v>
      </c>
      <c r="AF42">
        <v>34.1</v>
      </c>
      <c r="AG42">
        <v>34.5</v>
      </c>
      <c r="AH42">
        <v>35.200000000000003</v>
      </c>
      <c r="AI42">
        <v>35.200000000000003</v>
      </c>
      <c r="AJ42">
        <v>35</v>
      </c>
      <c r="AK42">
        <v>29.5</v>
      </c>
      <c r="AL42">
        <v>30.1</v>
      </c>
      <c r="AM42">
        <v>28.5</v>
      </c>
      <c r="AN42" s="16">
        <v>29.6</v>
      </c>
      <c r="AQ42" s="4">
        <v>25</v>
      </c>
      <c r="AR42" t="s">
        <v>0</v>
      </c>
      <c r="AS42">
        <v>24</v>
      </c>
      <c r="AT42">
        <v>23</v>
      </c>
      <c r="AU42">
        <v>20</v>
      </c>
      <c r="AV42">
        <v>22</v>
      </c>
      <c r="BA42" s="4"/>
      <c r="BB42" s="4">
        <v>25</v>
      </c>
      <c r="BC42" s="4" t="s">
        <v>0</v>
      </c>
      <c r="BD42" s="4">
        <v>424</v>
      </c>
      <c r="BE42" s="4">
        <v>430</v>
      </c>
      <c r="BF42" s="4">
        <v>418</v>
      </c>
      <c r="BG42" s="4">
        <v>404</v>
      </c>
    </row>
    <row r="43" spans="1:59">
      <c r="O43" s="4">
        <v>26</v>
      </c>
      <c r="P43" s="4" t="s">
        <v>10</v>
      </c>
      <c r="Q43" s="10" t="e">
        <f>NA()</f>
        <v>#N/A</v>
      </c>
      <c r="R43" s="4">
        <f t="shared" ref="R43:Y43" si="22">(R29-Q29)/Q29*100</f>
        <v>-3.0500462439625937</v>
      </c>
      <c r="S43" s="4">
        <f t="shared" si="22"/>
        <v>-1.9037120264569334</v>
      </c>
      <c r="T43" s="4">
        <f t="shared" si="22"/>
        <v>-1.7267088799083699</v>
      </c>
      <c r="U43" s="4">
        <f t="shared" si="22"/>
        <v>-1.8999868056471829</v>
      </c>
      <c r="V43" s="4">
        <f t="shared" si="22"/>
        <v>-1.5422550997534186</v>
      </c>
      <c r="W43" s="4">
        <f t="shared" si="22"/>
        <v>-1.9648467738263287</v>
      </c>
      <c r="X43" s="4">
        <f t="shared" si="22"/>
        <v>-2.6335957639517869</v>
      </c>
      <c r="Y43" s="4">
        <f t="shared" si="22"/>
        <v>-2.964818127608825</v>
      </c>
      <c r="Z43" s="155">
        <f t="shared" si="12"/>
        <v>-1.9517231207905217</v>
      </c>
      <c r="AC43" s="4">
        <v>35</v>
      </c>
      <c r="AQ43" s="4">
        <v>26</v>
      </c>
      <c r="AR43" t="s">
        <v>3</v>
      </c>
      <c r="AS43">
        <v>16</v>
      </c>
      <c r="AT43">
        <v>15</v>
      </c>
      <c r="AU43">
        <v>14</v>
      </c>
      <c r="AV43">
        <v>14</v>
      </c>
      <c r="BA43" s="4"/>
      <c r="BB43" s="4">
        <v>26</v>
      </c>
      <c r="BC43" s="4" t="s">
        <v>3</v>
      </c>
      <c r="BD43" s="4">
        <v>325</v>
      </c>
      <c r="BE43" s="4">
        <v>326</v>
      </c>
      <c r="BF43" s="4">
        <v>317</v>
      </c>
      <c r="BG43" s="4">
        <v>300</v>
      </c>
    </row>
    <row r="44" spans="1:59">
      <c r="O44" s="4">
        <v>27</v>
      </c>
      <c r="Z44" s="120"/>
      <c r="AC44" s="4">
        <v>36</v>
      </c>
      <c r="AD44" t="s">
        <v>92</v>
      </c>
      <c r="AQ44" s="4">
        <v>27</v>
      </c>
      <c r="AR44" s="120" t="s">
        <v>10</v>
      </c>
      <c r="AS44">
        <v>26</v>
      </c>
      <c r="AT44">
        <v>25</v>
      </c>
      <c r="AU44">
        <v>24</v>
      </c>
      <c r="AV44">
        <v>23</v>
      </c>
      <c r="BA44" s="4"/>
      <c r="BB44" s="4">
        <v>27</v>
      </c>
      <c r="BC44" s="120" t="s">
        <v>10</v>
      </c>
      <c r="BD44" s="4">
        <v>554</v>
      </c>
      <c r="BE44" s="4">
        <v>512</v>
      </c>
      <c r="BF44" s="4">
        <v>495</v>
      </c>
      <c r="BG44" s="4">
        <v>472</v>
      </c>
    </row>
    <row r="45" spans="1:59">
      <c r="O45" s="4">
        <v>28</v>
      </c>
      <c r="P45" t="s">
        <v>27</v>
      </c>
      <c r="Z45" s="120"/>
      <c r="AB45">
        <v>7</v>
      </c>
      <c r="AC45" s="4">
        <v>37</v>
      </c>
      <c r="AD45" s="4" t="s">
        <v>88</v>
      </c>
      <c r="AE45" s="4" t="s">
        <v>12</v>
      </c>
      <c r="AF45" s="4" t="s">
        <v>13</v>
      </c>
      <c r="AG45" s="4" t="s">
        <v>14</v>
      </c>
      <c r="AH45" s="4" t="s">
        <v>15</v>
      </c>
      <c r="AI45" s="4" t="s">
        <v>16</v>
      </c>
      <c r="AJ45" s="4" t="s">
        <v>17</v>
      </c>
      <c r="AK45" s="4" t="s">
        <v>18</v>
      </c>
      <c r="AL45" s="4" t="s">
        <v>19</v>
      </c>
      <c r="AM45" s="4" t="s">
        <v>20</v>
      </c>
      <c r="AN45" s="120">
        <v>2019</v>
      </c>
      <c r="AP45" s="4"/>
      <c r="AQ45" s="4">
        <v>28</v>
      </c>
      <c r="AR45" s="4" t="s">
        <v>87</v>
      </c>
      <c r="AS45" s="4"/>
      <c r="AT45" s="4"/>
      <c r="AU45" s="4"/>
      <c r="AV45" s="4"/>
      <c r="BA45" s="4"/>
      <c r="BB45" s="4">
        <v>28</v>
      </c>
      <c r="BC45" s="4" t="s">
        <v>87</v>
      </c>
      <c r="BD45" s="4"/>
      <c r="BE45" s="4"/>
      <c r="BF45" s="4"/>
      <c r="BG45" s="4"/>
    </row>
    <row r="46" spans="1:59">
      <c r="N46">
        <v>3</v>
      </c>
      <c r="O46" s="4">
        <v>29</v>
      </c>
      <c r="P46" t="s">
        <v>22</v>
      </c>
      <c r="Q46" t="s">
        <v>12</v>
      </c>
      <c r="R46" t="s">
        <v>13</v>
      </c>
      <c r="S46" t="s">
        <v>14</v>
      </c>
      <c r="T46" t="s">
        <v>15</v>
      </c>
      <c r="U46" t="s">
        <v>16</v>
      </c>
      <c r="V46" t="s">
        <v>17</v>
      </c>
      <c r="W46" t="s">
        <v>18</v>
      </c>
      <c r="X46" t="s">
        <v>19</v>
      </c>
      <c r="Y46" t="s">
        <v>20</v>
      </c>
      <c r="Z46" s="120" t="s">
        <v>21</v>
      </c>
      <c r="AC46" s="4">
        <v>38</v>
      </c>
      <c r="AD46" t="s">
        <v>9</v>
      </c>
      <c r="AE46">
        <v>19.600000000000001</v>
      </c>
      <c r="AF46">
        <v>19.7</v>
      </c>
      <c r="AG46">
        <v>16.2</v>
      </c>
      <c r="AH46">
        <v>18.899999999999999</v>
      </c>
      <c r="AI46">
        <v>20</v>
      </c>
      <c r="AJ46">
        <v>19.2</v>
      </c>
      <c r="AK46">
        <v>19.899999999999999</v>
      </c>
      <c r="AL46">
        <v>20.399999999999999</v>
      </c>
      <c r="AM46">
        <v>19.3</v>
      </c>
      <c r="AN46" s="120">
        <v>18.5</v>
      </c>
      <c r="AQ46" s="4">
        <v>29</v>
      </c>
      <c r="BA46" s="4"/>
      <c r="BB46" s="4">
        <v>29</v>
      </c>
      <c r="BC46" s="4"/>
      <c r="BD46" s="4"/>
      <c r="BE46" s="4"/>
      <c r="BF46" s="4"/>
      <c r="BG46" s="4"/>
    </row>
    <row r="47" spans="1:59">
      <c r="O47" s="4">
        <v>30</v>
      </c>
      <c r="P47" t="s">
        <v>11</v>
      </c>
      <c r="Q47">
        <v>-919</v>
      </c>
      <c r="R47">
        <v>-506</v>
      </c>
      <c r="S47">
        <v>-444</v>
      </c>
      <c r="T47">
        <v>-383</v>
      </c>
      <c r="U47">
        <v>-229</v>
      </c>
      <c r="V47">
        <v>-337</v>
      </c>
      <c r="W47">
        <v>-629</v>
      </c>
      <c r="X47">
        <v>-560</v>
      </c>
      <c r="Y47">
        <v>-134</v>
      </c>
      <c r="Z47" s="120">
        <v>129</v>
      </c>
      <c r="AC47" s="4">
        <v>39</v>
      </c>
      <c r="AD47" t="s">
        <v>23</v>
      </c>
      <c r="AE47">
        <v>40.1</v>
      </c>
      <c r="AF47">
        <v>41.3</v>
      </c>
      <c r="AG47">
        <v>42.4</v>
      </c>
      <c r="AH47">
        <v>43</v>
      </c>
      <c r="AI47">
        <v>43.2</v>
      </c>
      <c r="AJ47">
        <v>43.6</v>
      </c>
      <c r="AK47">
        <v>45</v>
      </c>
      <c r="AL47">
        <v>45.3</v>
      </c>
      <c r="AM47">
        <v>45.9</v>
      </c>
      <c r="AN47" s="120">
        <v>45.7</v>
      </c>
      <c r="AQ47" s="4">
        <v>30</v>
      </c>
      <c r="AR47" s="4" t="s">
        <v>67</v>
      </c>
      <c r="BA47" s="4"/>
      <c r="BB47" s="4">
        <v>30</v>
      </c>
      <c r="BC47" s="4" t="s">
        <v>71</v>
      </c>
      <c r="BD47" s="4"/>
      <c r="BE47" s="4"/>
      <c r="BF47" s="4"/>
      <c r="BG47" s="4"/>
    </row>
    <row r="48" spans="1:59">
      <c r="O48" s="4">
        <v>31</v>
      </c>
      <c r="P48" t="s">
        <v>6</v>
      </c>
      <c r="Q48">
        <v>-966</v>
      </c>
      <c r="R48">
        <v>-519</v>
      </c>
      <c r="S48">
        <v>-355</v>
      </c>
      <c r="T48">
        <v>-207</v>
      </c>
      <c r="U48">
        <v>-177</v>
      </c>
      <c r="V48">
        <v>-240</v>
      </c>
      <c r="W48">
        <v>-61</v>
      </c>
      <c r="X48">
        <v>-424</v>
      </c>
      <c r="Y48">
        <v>-85</v>
      </c>
      <c r="Z48" s="120">
        <v>84</v>
      </c>
      <c r="AC48" s="4">
        <v>40</v>
      </c>
      <c r="AD48" t="s">
        <v>8</v>
      </c>
      <c r="AE48">
        <v>19.600000000000001</v>
      </c>
      <c r="AF48">
        <v>19.5</v>
      </c>
      <c r="AG48">
        <v>18.8</v>
      </c>
      <c r="AH48">
        <v>20.3</v>
      </c>
      <c r="AI48">
        <v>21</v>
      </c>
      <c r="AJ48">
        <v>20.7</v>
      </c>
      <c r="AK48">
        <v>20.8</v>
      </c>
      <c r="AL48">
        <v>20.5</v>
      </c>
      <c r="AM48">
        <v>20.5</v>
      </c>
      <c r="AN48" s="120">
        <v>20.399999999999999</v>
      </c>
      <c r="AP48">
        <v>3</v>
      </c>
      <c r="AQ48" s="4">
        <v>31</v>
      </c>
      <c r="AR48" t="s">
        <v>67</v>
      </c>
      <c r="AS48" t="s">
        <v>38</v>
      </c>
      <c r="AT48" t="s">
        <v>39</v>
      </c>
      <c r="AU48" t="s">
        <v>40</v>
      </c>
      <c r="AV48" t="s">
        <v>41</v>
      </c>
      <c r="BA48" s="4">
        <v>3</v>
      </c>
      <c r="BB48" s="4">
        <v>31</v>
      </c>
      <c r="BC48" s="4" t="s">
        <v>67</v>
      </c>
      <c r="BD48" s="4" t="s">
        <v>38</v>
      </c>
      <c r="BE48" s="4" t="s">
        <v>39</v>
      </c>
      <c r="BF48" s="4" t="s">
        <v>40</v>
      </c>
      <c r="BG48" s="4" t="s">
        <v>41</v>
      </c>
    </row>
    <row r="49" spans="14:60">
      <c r="O49" s="4">
        <v>32</v>
      </c>
      <c r="P49" t="s">
        <v>7</v>
      </c>
      <c r="Q49">
        <v>-1571</v>
      </c>
      <c r="R49">
        <v>-827</v>
      </c>
      <c r="S49">
        <v>-571</v>
      </c>
      <c r="T49">
        <v>-577</v>
      </c>
      <c r="U49">
        <v>-381</v>
      </c>
      <c r="V49">
        <v>-508</v>
      </c>
      <c r="W49">
        <v>-858</v>
      </c>
      <c r="X49">
        <v>-627</v>
      </c>
      <c r="Y49">
        <v>-341</v>
      </c>
      <c r="Z49" s="120">
        <v>-275</v>
      </c>
      <c r="AC49" s="4">
        <v>41</v>
      </c>
      <c r="AQ49" s="4">
        <v>32</v>
      </c>
      <c r="AR49" t="s">
        <v>11</v>
      </c>
      <c r="AT49">
        <v>0</v>
      </c>
      <c r="AU49">
        <v>0</v>
      </c>
      <c r="AV49">
        <v>0</v>
      </c>
      <c r="BA49" s="4"/>
      <c r="BB49" s="4">
        <v>32</v>
      </c>
      <c r="BC49" s="4" t="s">
        <v>11</v>
      </c>
      <c r="BD49" s="4">
        <v>9</v>
      </c>
      <c r="BE49" s="4">
        <v>4</v>
      </c>
      <c r="BF49" s="4">
        <v>27</v>
      </c>
      <c r="BG49" s="4">
        <v>15</v>
      </c>
    </row>
    <row r="50" spans="14:60">
      <c r="O50" s="4">
        <v>33</v>
      </c>
      <c r="P50" t="s">
        <v>5</v>
      </c>
      <c r="Q50">
        <v>-1175</v>
      </c>
      <c r="R50">
        <v>-666</v>
      </c>
      <c r="S50">
        <v>-546</v>
      </c>
      <c r="T50">
        <v>-510</v>
      </c>
      <c r="U50">
        <v>-556</v>
      </c>
      <c r="V50">
        <v>-591</v>
      </c>
      <c r="W50">
        <v>-875</v>
      </c>
      <c r="X50">
        <v>-1112</v>
      </c>
      <c r="Y50">
        <v>-487</v>
      </c>
      <c r="Z50" s="120">
        <v>-358</v>
      </c>
      <c r="AC50" s="4">
        <v>42</v>
      </c>
      <c r="AD50" t="s">
        <v>79</v>
      </c>
      <c r="AQ50" s="4">
        <v>33</v>
      </c>
      <c r="AR50" t="s">
        <v>6</v>
      </c>
      <c r="AT50">
        <v>0</v>
      </c>
      <c r="AU50">
        <v>0</v>
      </c>
      <c r="AV50">
        <v>0</v>
      </c>
      <c r="BA50" s="4"/>
      <c r="BB50" s="4">
        <v>33</v>
      </c>
      <c r="BC50" s="4" t="s">
        <v>6</v>
      </c>
      <c r="BD50" s="4">
        <v>10</v>
      </c>
      <c r="BE50" s="4">
        <v>14</v>
      </c>
      <c r="BF50" s="4">
        <v>13</v>
      </c>
      <c r="BG50" s="4">
        <v>6</v>
      </c>
    </row>
    <row r="51" spans="14:60">
      <c r="O51" s="4">
        <v>34</v>
      </c>
      <c r="P51" t="s">
        <v>2</v>
      </c>
      <c r="Q51">
        <v>-1411</v>
      </c>
      <c r="R51">
        <v>-670</v>
      </c>
      <c r="S51">
        <v>-448</v>
      </c>
      <c r="T51">
        <v>-384</v>
      </c>
      <c r="U51">
        <v>-314</v>
      </c>
      <c r="V51">
        <v>-380</v>
      </c>
      <c r="W51">
        <v>-539</v>
      </c>
      <c r="X51">
        <v>-539</v>
      </c>
      <c r="Y51">
        <v>-63</v>
      </c>
      <c r="Z51" s="120">
        <v>-102</v>
      </c>
      <c r="AB51">
        <v>8</v>
      </c>
      <c r="AC51" s="4">
        <v>43</v>
      </c>
      <c r="AD51" s="4" t="s">
        <v>88</v>
      </c>
      <c r="AE51" s="4" t="s">
        <v>12</v>
      </c>
      <c r="AF51" s="4" t="s">
        <v>13</v>
      </c>
      <c r="AG51" s="4" t="s">
        <v>14</v>
      </c>
      <c r="AH51" s="4" t="s">
        <v>15</v>
      </c>
      <c r="AI51" s="4" t="s">
        <v>16</v>
      </c>
      <c r="AJ51" s="4" t="s">
        <v>17</v>
      </c>
      <c r="AK51" s="4" t="s">
        <v>18</v>
      </c>
      <c r="AL51" s="4" t="s">
        <v>19</v>
      </c>
      <c r="AM51" s="4" t="s">
        <v>20</v>
      </c>
      <c r="AN51" s="120">
        <v>2019</v>
      </c>
      <c r="AQ51" s="4">
        <v>34</v>
      </c>
      <c r="AR51" t="s">
        <v>7</v>
      </c>
      <c r="AS51">
        <v>35</v>
      </c>
      <c r="AT51">
        <v>32</v>
      </c>
      <c r="AU51">
        <v>31</v>
      </c>
      <c r="AV51">
        <v>28</v>
      </c>
      <c r="BA51" s="4"/>
      <c r="BB51" s="4">
        <v>34</v>
      </c>
      <c r="BC51" s="4" t="s">
        <v>7</v>
      </c>
      <c r="BD51" s="4">
        <v>8</v>
      </c>
      <c r="BE51" s="4">
        <v>13</v>
      </c>
      <c r="BF51" s="4">
        <v>19</v>
      </c>
      <c r="BG51" s="4">
        <v>27</v>
      </c>
    </row>
    <row r="52" spans="14:60">
      <c r="O52" s="4">
        <v>35</v>
      </c>
      <c r="P52" t="s">
        <v>9</v>
      </c>
      <c r="Q52">
        <v>-1228</v>
      </c>
      <c r="R52">
        <v>-559</v>
      </c>
      <c r="S52">
        <v>-429</v>
      </c>
      <c r="T52">
        <v>-431</v>
      </c>
      <c r="U52">
        <v>-292</v>
      </c>
      <c r="V52">
        <v>-455</v>
      </c>
      <c r="W52">
        <v>-699</v>
      </c>
      <c r="X52">
        <v>-885</v>
      </c>
      <c r="Y52">
        <v>-326</v>
      </c>
      <c r="Z52" s="120">
        <v>-270</v>
      </c>
      <c r="AC52" s="4">
        <v>44</v>
      </c>
      <c r="AD52" t="s">
        <v>9</v>
      </c>
      <c r="AE52">
        <v>6117</v>
      </c>
      <c r="AF52">
        <v>5707</v>
      </c>
      <c r="AG52">
        <v>5275</v>
      </c>
      <c r="AH52">
        <v>4849</v>
      </c>
      <c r="AI52">
        <v>4644</v>
      </c>
      <c r="AJ52">
        <v>4463</v>
      </c>
      <c r="AK52">
        <v>4280</v>
      </c>
      <c r="AL52">
        <v>4107</v>
      </c>
      <c r="AM52">
        <v>3957</v>
      </c>
      <c r="AN52" s="120">
        <v>3997</v>
      </c>
      <c r="AQ52" s="4">
        <v>35</v>
      </c>
      <c r="AR52" t="s">
        <v>5</v>
      </c>
      <c r="AT52">
        <v>0</v>
      </c>
      <c r="AU52">
        <v>0</v>
      </c>
      <c r="AV52">
        <v>0</v>
      </c>
      <c r="BA52" s="4"/>
      <c r="BB52" s="4">
        <v>35</v>
      </c>
      <c r="BC52" s="4" t="s">
        <v>5</v>
      </c>
      <c r="BD52" s="4">
        <v>9</v>
      </c>
      <c r="BE52" s="4">
        <v>15</v>
      </c>
      <c r="BF52" s="4">
        <v>7</v>
      </c>
      <c r="BG52" s="4">
        <v>6</v>
      </c>
    </row>
    <row r="53" spans="14:60">
      <c r="O53" s="4">
        <v>36</v>
      </c>
      <c r="P53" t="s">
        <v>1</v>
      </c>
      <c r="Q53">
        <v>-364</v>
      </c>
      <c r="R53">
        <v>-78</v>
      </c>
      <c r="S53">
        <v>-177</v>
      </c>
      <c r="T53">
        <v>-173</v>
      </c>
      <c r="U53">
        <v>35</v>
      </c>
      <c r="V53">
        <v>-213</v>
      </c>
      <c r="W53">
        <v>-151</v>
      </c>
      <c r="X53">
        <v>-71</v>
      </c>
      <c r="Y53">
        <v>233</v>
      </c>
      <c r="Z53" s="120">
        <v>111</v>
      </c>
      <c r="AC53" s="4">
        <v>45</v>
      </c>
      <c r="AD53" t="s">
        <v>23</v>
      </c>
      <c r="AE53">
        <v>415873</v>
      </c>
      <c r="AF53">
        <v>392922</v>
      </c>
      <c r="AG53">
        <v>373874</v>
      </c>
      <c r="AH53">
        <v>357530</v>
      </c>
      <c r="AI53">
        <v>344721</v>
      </c>
      <c r="AJ53">
        <v>335202</v>
      </c>
      <c r="AK53">
        <v>330869</v>
      </c>
      <c r="AL53">
        <v>326061</v>
      </c>
      <c r="AM53">
        <v>322344</v>
      </c>
      <c r="AN53" s="120">
        <v>325677</v>
      </c>
      <c r="AQ53" s="4">
        <v>36</v>
      </c>
      <c r="AR53" t="s">
        <v>2</v>
      </c>
      <c r="AT53">
        <v>0</v>
      </c>
      <c r="AU53">
        <v>0</v>
      </c>
      <c r="AV53">
        <v>0</v>
      </c>
      <c r="BA53" s="4"/>
      <c r="BB53" s="4">
        <v>36</v>
      </c>
      <c r="BC53" s="4" t="s">
        <v>2</v>
      </c>
      <c r="BD53" s="4">
        <v>6</v>
      </c>
      <c r="BE53" s="4">
        <v>7</v>
      </c>
      <c r="BF53" s="4">
        <v>3</v>
      </c>
      <c r="BG53" s="4">
        <v>4</v>
      </c>
    </row>
    <row r="54" spans="14:60">
      <c r="O54" s="4">
        <v>37</v>
      </c>
      <c r="P54" t="s">
        <v>4</v>
      </c>
      <c r="Q54">
        <v>-866</v>
      </c>
      <c r="R54">
        <v>-518</v>
      </c>
      <c r="S54">
        <v>-526</v>
      </c>
      <c r="T54">
        <v>-310</v>
      </c>
      <c r="U54">
        <v>-289</v>
      </c>
      <c r="V54">
        <v>-390</v>
      </c>
      <c r="W54">
        <v>-511</v>
      </c>
      <c r="X54">
        <v>-658</v>
      </c>
      <c r="Y54">
        <v>-335</v>
      </c>
      <c r="Z54" s="120">
        <v>-431</v>
      </c>
      <c r="AC54" s="4">
        <v>46</v>
      </c>
      <c r="AD54" t="s">
        <v>8</v>
      </c>
      <c r="AE54">
        <v>23842</v>
      </c>
      <c r="AF54">
        <v>22138</v>
      </c>
      <c r="AG54">
        <v>20700</v>
      </c>
      <c r="AH54">
        <v>19434</v>
      </c>
      <c r="AI54">
        <v>18406</v>
      </c>
      <c r="AJ54">
        <v>17563</v>
      </c>
      <c r="AK54">
        <v>16888</v>
      </c>
      <c r="AL54">
        <v>16264</v>
      </c>
      <c r="AM54">
        <v>15741</v>
      </c>
      <c r="AN54" s="120">
        <v>15800</v>
      </c>
      <c r="AQ54" s="4">
        <v>37</v>
      </c>
      <c r="AR54" t="s">
        <v>9</v>
      </c>
      <c r="AS54">
        <v>51</v>
      </c>
      <c r="AT54">
        <v>0</v>
      </c>
      <c r="AU54">
        <v>0</v>
      </c>
      <c r="AV54">
        <v>0</v>
      </c>
      <c r="BA54" s="4"/>
      <c r="BB54" s="4">
        <v>37</v>
      </c>
      <c r="BC54" s="4" t="s">
        <v>9</v>
      </c>
      <c r="BD54" s="4">
        <v>11</v>
      </c>
      <c r="BE54" s="4">
        <v>11</v>
      </c>
      <c r="BF54" s="4">
        <v>34</v>
      </c>
      <c r="BG54" s="4">
        <v>8</v>
      </c>
    </row>
    <row r="55" spans="14:60">
      <c r="O55" s="4">
        <v>38</v>
      </c>
      <c r="P55" t="s">
        <v>0</v>
      </c>
      <c r="Q55">
        <v>-416</v>
      </c>
      <c r="R55">
        <v>-311</v>
      </c>
      <c r="S55">
        <v>-357</v>
      </c>
      <c r="T55">
        <v>-313</v>
      </c>
      <c r="U55">
        <v>-285</v>
      </c>
      <c r="V55">
        <v>-233</v>
      </c>
      <c r="W55">
        <v>-365</v>
      </c>
      <c r="X55">
        <v>-328</v>
      </c>
      <c r="Y55">
        <v>-20</v>
      </c>
      <c r="Z55" s="120">
        <v>-238</v>
      </c>
      <c r="AC55" s="4">
        <v>47</v>
      </c>
      <c r="AQ55" s="4">
        <v>38</v>
      </c>
      <c r="AR55" t="s">
        <v>1</v>
      </c>
      <c r="AT55">
        <v>0</v>
      </c>
      <c r="AU55">
        <v>266</v>
      </c>
      <c r="AV55">
        <v>0</v>
      </c>
      <c r="BA55" s="4"/>
      <c r="BB55" s="4">
        <v>38</v>
      </c>
      <c r="BC55" s="4" t="s">
        <v>1</v>
      </c>
      <c r="BD55" s="4">
        <v>15</v>
      </c>
      <c r="BE55" s="4">
        <v>4</v>
      </c>
      <c r="BF55" s="4">
        <v>9</v>
      </c>
      <c r="BG55" s="4">
        <v>9</v>
      </c>
    </row>
    <row r="56" spans="14:60">
      <c r="O56" s="4">
        <v>39</v>
      </c>
      <c r="P56" t="s">
        <v>3</v>
      </c>
      <c r="Q56">
        <v>-631</v>
      </c>
      <c r="R56">
        <v>-294</v>
      </c>
      <c r="S56">
        <v>-245</v>
      </c>
      <c r="T56">
        <v>-319</v>
      </c>
      <c r="U56">
        <v>-217</v>
      </c>
      <c r="V56">
        <v>-239</v>
      </c>
      <c r="W56">
        <v>-366</v>
      </c>
      <c r="X56">
        <v>-348</v>
      </c>
      <c r="Y56">
        <v>-159</v>
      </c>
      <c r="Z56" s="120">
        <v>-162</v>
      </c>
      <c r="AC56" s="4">
        <v>48</v>
      </c>
      <c r="AD56" t="s">
        <v>90</v>
      </c>
      <c r="AQ56" s="4">
        <v>39</v>
      </c>
      <c r="AR56" t="s">
        <v>4</v>
      </c>
      <c r="AT56">
        <v>0</v>
      </c>
      <c r="AU56">
        <v>0</v>
      </c>
      <c r="AV56">
        <v>0</v>
      </c>
      <c r="BA56" s="4"/>
      <c r="BB56" s="4">
        <v>39</v>
      </c>
      <c r="BC56" s="4" t="s">
        <v>4</v>
      </c>
      <c r="BD56" s="4">
        <v>15</v>
      </c>
      <c r="BE56" s="4">
        <v>5</v>
      </c>
      <c r="BF56" s="4">
        <v>8</v>
      </c>
      <c r="BG56" s="4">
        <v>8</v>
      </c>
    </row>
    <row r="57" spans="14:60">
      <c r="O57" s="4">
        <v>40</v>
      </c>
      <c r="P57" s="120" t="s">
        <v>10</v>
      </c>
      <c r="Q57">
        <v>-1287</v>
      </c>
      <c r="R57">
        <v>-678</v>
      </c>
      <c r="S57">
        <v>-617</v>
      </c>
      <c r="T57">
        <v>-629</v>
      </c>
      <c r="U57">
        <v>-523</v>
      </c>
      <c r="V57">
        <v>-656</v>
      </c>
      <c r="W57">
        <v>-896</v>
      </c>
      <c r="X57">
        <v>-965</v>
      </c>
      <c r="Y57">
        <v>-506</v>
      </c>
      <c r="Z57" s="120">
        <v>-325</v>
      </c>
      <c r="AB57">
        <v>9</v>
      </c>
      <c r="AC57" s="4">
        <v>49</v>
      </c>
      <c r="AD57" s="4" t="s">
        <v>88</v>
      </c>
      <c r="AE57" s="4" t="s">
        <v>12</v>
      </c>
      <c r="AF57" s="4" t="s">
        <v>13</v>
      </c>
      <c r="AG57" s="4" t="s">
        <v>14</v>
      </c>
      <c r="AH57" s="4" t="s">
        <v>15</v>
      </c>
      <c r="AI57" s="4" t="s">
        <v>16</v>
      </c>
      <c r="AJ57" s="4" t="s">
        <v>17</v>
      </c>
      <c r="AK57" s="4" t="s">
        <v>18</v>
      </c>
      <c r="AL57" s="4" t="s">
        <v>19</v>
      </c>
      <c r="AM57" s="4" t="s">
        <v>20</v>
      </c>
      <c r="AN57" s="120">
        <v>2019</v>
      </c>
      <c r="AQ57" s="4">
        <v>40</v>
      </c>
      <c r="AR57" t="s">
        <v>0</v>
      </c>
      <c r="AT57">
        <v>0</v>
      </c>
      <c r="AU57">
        <v>0</v>
      </c>
      <c r="AV57">
        <v>30</v>
      </c>
      <c r="BA57" s="4"/>
      <c r="BB57" s="4">
        <v>40</v>
      </c>
      <c r="BC57" s="4" t="s">
        <v>0</v>
      </c>
      <c r="BD57" s="4">
        <v>10</v>
      </c>
      <c r="BE57" s="4">
        <v>22</v>
      </c>
      <c r="BF57" s="4">
        <v>18</v>
      </c>
      <c r="BG57" s="4">
        <v>19</v>
      </c>
    </row>
    <row r="58" spans="14:60">
      <c r="O58" s="4">
        <v>41</v>
      </c>
      <c r="Z58" s="120"/>
      <c r="AC58" s="4">
        <v>50</v>
      </c>
      <c r="AD58" t="s">
        <v>9</v>
      </c>
      <c r="AE58">
        <v>34</v>
      </c>
      <c r="AF58">
        <v>31</v>
      </c>
      <c r="AG58">
        <v>27</v>
      </c>
      <c r="AH58">
        <v>40</v>
      </c>
      <c r="AI58">
        <v>40</v>
      </c>
      <c r="AJ58">
        <v>22</v>
      </c>
      <c r="AK58">
        <v>26</v>
      </c>
      <c r="AL58">
        <v>36</v>
      </c>
      <c r="AM58">
        <v>50</v>
      </c>
      <c r="AN58" s="120">
        <v>54</v>
      </c>
      <c r="AQ58" s="4">
        <v>41</v>
      </c>
      <c r="AR58" t="s">
        <v>3</v>
      </c>
      <c r="AT58">
        <v>0</v>
      </c>
      <c r="AU58">
        <v>0</v>
      </c>
      <c r="AV58">
        <v>0</v>
      </c>
      <c r="BA58" s="4"/>
      <c r="BB58" s="4">
        <v>41</v>
      </c>
      <c r="BC58" s="4" t="s">
        <v>3</v>
      </c>
      <c r="BD58" s="4">
        <v>3</v>
      </c>
      <c r="BE58" s="4">
        <v>7</v>
      </c>
      <c r="BF58" s="4">
        <v>4</v>
      </c>
      <c r="BG58" s="4">
        <v>7</v>
      </c>
    </row>
    <row r="59" spans="14:60">
      <c r="O59" s="4">
        <v>42</v>
      </c>
      <c r="P59" t="s">
        <v>30</v>
      </c>
      <c r="Z59" s="120"/>
      <c r="AC59" s="4">
        <v>51</v>
      </c>
      <c r="AD59" t="s">
        <v>23</v>
      </c>
      <c r="AE59">
        <v>3530</v>
      </c>
      <c r="AF59">
        <v>3266</v>
      </c>
      <c r="AG59">
        <v>3391</v>
      </c>
      <c r="AH59">
        <v>3391</v>
      </c>
      <c r="AI59">
        <v>3225</v>
      </c>
      <c r="AJ59">
        <v>3033</v>
      </c>
      <c r="AK59">
        <v>3201</v>
      </c>
      <c r="AL59">
        <v>3055</v>
      </c>
      <c r="AM59">
        <v>2926</v>
      </c>
      <c r="AN59" s="120">
        <v>3200</v>
      </c>
      <c r="AQ59" s="4">
        <v>42</v>
      </c>
      <c r="AR59" s="120" t="s">
        <v>10</v>
      </c>
      <c r="AS59">
        <v>0</v>
      </c>
      <c r="AT59">
        <v>0</v>
      </c>
      <c r="AU59">
        <v>0</v>
      </c>
      <c r="AV59">
        <v>0</v>
      </c>
      <c r="BA59" s="4"/>
      <c r="BB59" s="4">
        <v>42</v>
      </c>
      <c r="BC59" s="120" t="s">
        <v>10</v>
      </c>
      <c r="BD59" s="4">
        <v>6</v>
      </c>
      <c r="BE59" s="4">
        <v>9</v>
      </c>
      <c r="BF59" s="4">
        <v>5</v>
      </c>
      <c r="BG59" s="4">
        <v>11</v>
      </c>
    </row>
    <row r="60" spans="14:60">
      <c r="N60">
        <v>4</v>
      </c>
      <c r="O60" s="4">
        <v>43</v>
      </c>
      <c r="P60" t="s">
        <v>22</v>
      </c>
      <c r="Q60" t="s">
        <v>12</v>
      </c>
      <c r="R60" t="s">
        <v>13</v>
      </c>
      <c r="S60" t="s">
        <v>14</v>
      </c>
      <c r="T60" t="s">
        <v>15</v>
      </c>
      <c r="U60" t="s">
        <v>16</v>
      </c>
      <c r="V60" t="s">
        <v>17</v>
      </c>
      <c r="W60" t="s">
        <v>18</v>
      </c>
      <c r="X60" t="s">
        <v>19</v>
      </c>
      <c r="Y60" t="s">
        <v>20</v>
      </c>
      <c r="Z60" s="120" t="s">
        <v>21</v>
      </c>
      <c r="AC60" s="4">
        <v>52</v>
      </c>
      <c r="AD60" t="s">
        <v>8</v>
      </c>
      <c r="AE60">
        <v>153</v>
      </c>
      <c r="AF60">
        <v>134</v>
      </c>
      <c r="AG60">
        <v>138</v>
      </c>
      <c r="AH60">
        <v>149</v>
      </c>
      <c r="AI60">
        <v>128</v>
      </c>
      <c r="AJ60">
        <v>105</v>
      </c>
      <c r="AK60">
        <v>133</v>
      </c>
      <c r="AL60">
        <v>122</v>
      </c>
      <c r="AM60">
        <v>131</v>
      </c>
      <c r="AN60" s="120">
        <v>167</v>
      </c>
      <c r="AP60" s="4"/>
      <c r="AQ60" s="4">
        <v>43</v>
      </c>
      <c r="AR60" s="4" t="s">
        <v>87</v>
      </c>
      <c r="AS60" s="4"/>
      <c r="AT60" s="4"/>
      <c r="AU60" s="4"/>
      <c r="AV60" s="4"/>
      <c r="BA60" s="4"/>
      <c r="BB60" s="4">
        <v>43</v>
      </c>
      <c r="BC60" s="4" t="s">
        <v>87</v>
      </c>
      <c r="BD60" s="4"/>
      <c r="BE60" s="4"/>
      <c r="BF60" s="4"/>
      <c r="BG60" s="4"/>
      <c r="BH60" s="4"/>
    </row>
    <row r="61" spans="14:60">
      <c r="O61" s="4">
        <v>44</v>
      </c>
      <c r="P61" t="s">
        <v>11</v>
      </c>
      <c r="Q61">
        <v>2233</v>
      </c>
      <c r="R61">
        <v>2663</v>
      </c>
      <c r="S61">
        <v>2662</v>
      </c>
      <c r="T61">
        <v>2724</v>
      </c>
      <c r="U61">
        <v>2637</v>
      </c>
      <c r="V61">
        <v>2294</v>
      </c>
      <c r="W61">
        <v>1482</v>
      </c>
      <c r="X61">
        <v>1996</v>
      </c>
      <c r="Y61">
        <v>1590</v>
      </c>
      <c r="Z61" s="120">
        <v>2511</v>
      </c>
      <c r="AC61" s="4">
        <v>53</v>
      </c>
      <c r="AQ61" s="4">
        <v>44</v>
      </c>
      <c r="BA61" s="4"/>
      <c r="BB61" s="4">
        <v>44</v>
      </c>
      <c r="BC61" s="4"/>
      <c r="BD61" s="4"/>
      <c r="BE61" s="4"/>
      <c r="BF61" s="4"/>
      <c r="BG61" s="4"/>
    </row>
    <row r="62" spans="14:60">
      <c r="O62" s="4">
        <v>45</v>
      </c>
      <c r="P62" t="s">
        <v>6</v>
      </c>
      <c r="Q62">
        <v>2208</v>
      </c>
      <c r="R62">
        <v>2277</v>
      </c>
      <c r="S62">
        <v>2363</v>
      </c>
      <c r="T62">
        <v>2362</v>
      </c>
      <c r="U62">
        <v>2156</v>
      </c>
      <c r="V62">
        <v>1697</v>
      </c>
      <c r="W62">
        <v>1649</v>
      </c>
      <c r="X62">
        <v>1763</v>
      </c>
      <c r="Y62">
        <v>1597</v>
      </c>
      <c r="Z62" s="120">
        <v>1633</v>
      </c>
      <c r="AC62" s="4">
        <v>54</v>
      </c>
      <c r="AD62" t="s">
        <v>246</v>
      </c>
      <c r="AQ62" s="4">
        <v>45</v>
      </c>
      <c r="AR62" s="4" t="s">
        <v>64</v>
      </c>
      <c r="BA62" s="4"/>
      <c r="BB62" s="4">
        <v>45</v>
      </c>
      <c r="BC62" s="4" t="s">
        <v>73</v>
      </c>
      <c r="BD62" s="4"/>
      <c r="BE62" s="4"/>
      <c r="BF62" s="4"/>
      <c r="BG62" s="4"/>
    </row>
    <row r="63" spans="14:60">
      <c r="O63" s="4">
        <v>46</v>
      </c>
      <c r="P63" t="s">
        <v>7</v>
      </c>
      <c r="Q63">
        <v>2064</v>
      </c>
      <c r="R63">
        <v>2126</v>
      </c>
      <c r="S63">
        <v>3354</v>
      </c>
      <c r="T63">
        <v>3471</v>
      </c>
      <c r="U63">
        <v>2741</v>
      </c>
      <c r="V63">
        <v>2396</v>
      </c>
      <c r="W63">
        <v>2062</v>
      </c>
      <c r="X63">
        <v>2104</v>
      </c>
      <c r="Y63">
        <v>1923</v>
      </c>
      <c r="Z63" s="120">
        <v>1914</v>
      </c>
      <c r="AB63" s="120">
        <v>10</v>
      </c>
      <c r="AC63" s="120">
        <v>55</v>
      </c>
      <c r="AD63" t="s">
        <v>88</v>
      </c>
      <c r="AE63" t="s">
        <v>12</v>
      </c>
      <c r="AF63" t="s">
        <v>13</v>
      </c>
      <c r="AG63" t="s">
        <v>14</v>
      </c>
      <c r="AH63" t="s">
        <v>15</v>
      </c>
      <c r="AI63" t="s">
        <v>16</v>
      </c>
      <c r="AJ63" t="s">
        <v>17</v>
      </c>
      <c r="AK63" t="s">
        <v>18</v>
      </c>
      <c r="AL63" t="s">
        <v>19</v>
      </c>
      <c r="AM63" t="s">
        <v>20</v>
      </c>
      <c r="AN63" s="120">
        <v>2019</v>
      </c>
      <c r="AP63">
        <v>4</v>
      </c>
      <c r="AQ63" s="4">
        <v>46</v>
      </c>
      <c r="AR63" t="s">
        <v>64</v>
      </c>
      <c r="AS63" t="s">
        <v>38</v>
      </c>
      <c r="AT63" t="s">
        <v>39</v>
      </c>
      <c r="AU63" t="s">
        <v>40</v>
      </c>
      <c r="AV63" t="s">
        <v>41</v>
      </c>
      <c r="BA63" s="4">
        <v>4</v>
      </c>
      <c r="BB63" s="4">
        <v>46</v>
      </c>
      <c r="BC63" s="4" t="s">
        <v>64</v>
      </c>
      <c r="BD63" s="4" t="s">
        <v>38</v>
      </c>
      <c r="BE63" s="4" t="s">
        <v>39</v>
      </c>
      <c r="BF63" s="4" t="s">
        <v>40</v>
      </c>
      <c r="BG63" s="4" t="s">
        <v>41</v>
      </c>
    </row>
    <row r="64" spans="14:60">
      <c r="O64" s="4">
        <v>47</v>
      </c>
      <c r="P64" t="s">
        <v>5</v>
      </c>
      <c r="Q64">
        <v>1400</v>
      </c>
      <c r="R64">
        <v>1691</v>
      </c>
      <c r="S64">
        <v>2454</v>
      </c>
      <c r="T64">
        <v>2305</v>
      </c>
      <c r="U64">
        <v>2097</v>
      </c>
      <c r="V64">
        <v>1819</v>
      </c>
      <c r="W64">
        <v>1796</v>
      </c>
      <c r="X64">
        <v>1821</v>
      </c>
      <c r="Y64">
        <v>1616</v>
      </c>
      <c r="Z64" s="120">
        <v>1711</v>
      </c>
      <c r="AB64" s="120"/>
      <c r="AC64" s="120">
        <v>56</v>
      </c>
      <c r="AD64" t="s">
        <v>9</v>
      </c>
      <c r="AE64">
        <v>-108</v>
      </c>
      <c r="AF64">
        <v>-140</v>
      </c>
      <c r="AG64">
        <v>-65</v>
      </c>
      <c r="AH64">
        <v>-153</v>
      </c>
      <c r="AI64">
        <v>-154</v>
      </c>
      <c r="AJ64">
        <v>-83</v>
      </c>
      <c r="AK64">
        <v>-78</v>
      </c>
      <c r="AL64">
        <v>-145</v>
      </c>
      <c r="AM64">
        <v>-97</v>
      </c>
      <c r="AN64" s="120">
        <v>-23</v>
      </c>
      <c r="AQ64" s="4">
        <v>47</v>
      </c>
      <c r="AR64" t="s">
        <v>11</v>
      </c>
      <c r="AS64">
        <v>21</v>
      </c>
      <c r="AT64">
        <v>21</v>
      </c>
      <c r="AU64">
        <v>21.52</v>
      </c>
      <c r="AV64">
        <v>21.48</v>
      </c>
      <c r="BA64" s="4"/>
      <c r="BB64" s="4">
        <v>47</v>
      </c>
      <c r="BC64" s="4" t="s">
        <v>11</v>
      </c>
      <c r="BD64" s="4">
        <v>83.03</v>
      </c>
      <c r="BE64" s="4">
        <v>81.42</v>
      </c>
      <c r="BF64" s="4">
        <v>81.61</v>
      </c>
      <c r="BG64" s="4">
        <v>84.8</v>
      </c>
    </row>
    <row r="65" spans="14:59">
      <c r="O65" s="4">
        <v>48</v>
      </c>
      <c r="P65" t="s">
        <v>2</v>
      </c>
      <c r="Q65">
        <v>2199</v>
      </c>
      <c r="R65">
        <v>1998</v>
      </c>
      <c r="S65">
        <v>2578</v>
      </c>
      <c r="T65">
        <v>2522</v>
      </c>
      <c r="U65">
        <v>2331</v>
      </c>
      <c r="V65">
        <v>1555</v>
      </c>
      <c r="W65">
        <v>1464</v>
      </c>
      <c r="X65">
        <v>1732</v>
      </c>
      <c r="Y65">
        <v>1815</v>
      </c>
      <c r="Z65" s="120">
        <v>1649</v>
      </c>
      <c r="AB65" s="120"/>
      <c r="AC65" s="120">
        <v>57</v>
      </c>
      <c r="AD65" t="s">
        <v>23</v>
      </c>
      <c r="AE65">
        <v>-11444</v>
      </c>
      <c r="AF65">
        <v>-10769</v>
      </c>
      <c r="AG65">
        <v>-10479</v>
      </c>
      <c r="AH65">
        <v>-11626</v>
      </c>
      <c r="AI65">
        <v>-9883</v>
      </c>
      <c r="AJ65">
        <v>-10301</v>
      </c>
      <c r="AK65">
        <v>-10483</v>
      </c>
      <c r="AL65">
        <v>-11446</v>
      </c>
      <c r="AM65">
        <v>-11425</v>
      </c>
      <c r="AN65" s="120">
        <v>-10888</v>
      </c>
      <c r="AQ65" s="4">
        <v>48</v>
      </c>
      <c r="AR65" t="s">
        <v>6</v>
      </c>
      <c r="AS65">
        <v>15</v>
      </c>
      <c r="AT65">
        <v>15</v>
      </c>
      <c r="AU65">
        <v>15.24</v>
      </c>
      <c r="AV65">
        <v>16.02</v>
      </c>
      <c r="BA65" s="4"/>
      <c r="BB65" s="4">
        <v>48</v>
      </c>
      <c r="BC65" s="4" t="s">
        <v>6</v>
      </c>
      <c r="BD65" s="4">
        <v>83</v>
      </c>
      <c r="BE65" s="4">
        <v>83.41</v>
      </c>
      <c r="BF65" s="4">
        <v>81.69</v>
      </c>
      <c r="BG65" s="4">
        <v>81.33</v>
      </c>
    </row>
    <row r="66" spans="14:59">
      <c r="O66" s="4">
        <v>49</v>
      </c>
      <c r="P66" t="s">
        <v>9</v>
      </c>
      <c r="Q66">
        <v>1769</v>
      </c>
      <c r="R66">
        <v>2096</v>
      </c>
      <c r="S66">
        <v>2298</v>
      </c>
      <c r="T66">
        <v>2011</v>
      </c>
      <c r="U66">
        <v>2393</v>
      </c>
      <c r="V66">
        <v>1867</v>
      </c>
      <c r="W66">
        <v>1577</v>
      </c>
      <c r="X66">
        <v>1651</v>
      </c>
      <c r="Y66">
        <v>1728</v>
      </c>
      <c r="Z66" s="120">
        <v>1540</v>
      </c>
      <c r="AB66" s="120"/>
      <c r="AC66" s="120">
        <v>58</v>
      </c>
      <c r="AD66" t="s">
        <v>8</v>
      </c>
      <c r="AE66">
        <v>-461</v>
      </c>
      <c r="AF66">
        <v>-446</v>
      </c>
      <c r="AG66">
        <v>-340</v>
      </c>
      <c r="AH66">
        <v>-522</v>
      </c>
      <c r="AI66">
        <v>-545</v>
      </c>
      <c r="AJ66">
        <v>-393</v>
      </c>
      <c r="AK66">
        <v>-437</v>
      </c>
      <c r="AL66">
        <v>-573</v>
      </c>
      <c r="AM66">
        <v>-581</v>
      </c>
      <c r="AN66" s="120">
        <v>-441</v>
      </c>
      <c r="AQ66" s="4">
        <v>49</v>
      </c>
      <c r="AR66" t="s">
        <v>7</v>
      </c>
      <c r="AS66">
        <v>18</v>
      </c>
      <c r="AT66">
        <v>18</v>
      </c>
      <c r="AU66">
        <v>18.45</v>
      </c>
      <c r="AV66">
        <v>18.32</v>
      </c>
      <c r="BA66" s="4"/>
      <c r="BB66" s="4">
        <v>49</v>
      </c>
      <c r="BC66" s="4" t="s">
        <v>7</v>
      </c>
      <c r="BD66" s="4">
        <v>85.94</v>
      </c>
      <c r="BE66" s="4">
        <v>85.38</v>
      </c>
      <c r="BF66" s="4">
        <v>84.64</v>
      </c>
      <c r="BG66" s="4">
        <v>85.1</v>
      </c>
    </row>
    <row r="67" spans="14:59">
      <c r="O67" s="4">
        <v>50</v>
      </c>
      <c r="P67" t="s">
        <v>1</v>
      </c>
      <c r="Q67">
        <v>2275</v>
      </c>
      <c r="R67">
        <v>2225</v>
      </c>
      <c r="S67">
        <v>2551</v>
      </c>
      <c r="T67">
        <v>2413</v>
      </c>
      <c r="U67">
        <v>2278</v>
      </c>
      <c r="V67">
        <v>2269</v>
      </c>
      <c r="W67">
        <v>1662</v>
      </c>
      <c r="X67">
        <v>1933</v>
      </c>
      <c r="Y67">
        <v>1732</v>
      </c>
      <c r="Z67" s="120">
        <v>1601</v>
      </c>
      <c r="AB67" s="120"/>
      <c r="AC67" s="120">
        <v>59</v>
      </c>
      <c r="AQ67" s="4">
        <v>50</v>
      </c>
      <c r="AR67" t="s">
        <v>5</v>
      </c>
      <c r="AS67">
        <v>18</v>
      </c>
      <c r="AT67">
        <v>17</v>
      </c>
      <c r="AU67">
        <v>17.350000000000001</v>
      </c>
      <c r="AV67">
        <v>17.13</v>
      </c>
      <c r="BA67" s="4"/>
      <c r="BB67" s="4">
        <v>50</v>
      </c>
      <c r="BC67" s="4" t="s">
        <v>5</v>
      </c>
      <c r="BD67" s="4">
        <v>83.53</v>
      </c>
      <c r="BE67" s="4">
        <v>85.62</v>
      </c>
      <c r="BF67" s="4">
        <v>84.48</v>
      </c>
      <c r="BG67" s="4">
        <v>82.18</v>
      </c>
    </row>
    <row r="68" spans="14:59">
      <c r="O68" s="4">
        <v>51</v>
      </c>
      <c r="P68" t="s">
        <v>4</v>
      </c>
      <c r="Q68">
        <v>1679</v>
      </c>
      <c r="R68">
        <v>1848</v>
      </c>
      <c r="S68">
        <v>2606</v>
      </c>
      <c r="T68">
        <v>3156</v>
      </c>
      <c r="U68">
        <v>3041</v>
      </c>
      <c r="V68">
        <v>2130</v>
      </c>
      <c r="W68">
        <v>1833</v>
      </c>
      <c r="X68">
        <v>1886</v>
      </c>
      <c r="Y68">
        <v>1682</v>
      </c>
      <c r="Z68" s="120">
        <v>1675</v>
      </c>
      <c r="AB68" s="120"/>
      <c r="AC68" s="120">
        <v>60</v>
      </c>
      <c r="AD68" t="s">
        <v>248</v>
      </c>
      <c r="AQ68" s="4">
        <v>51</v>
      </c>
      <c r="AR68" t="s">
        <v>2</v>
      </c>
      <c r="AS68">
        <v>17</v>
      </c>
      <c r="AT68">
        <v>16</v>
      </c>
      <c r="AU68">
        <v>17.66</v>
      </c>
      <c r="AV68">
        <v>17.239999999999998</v>
      </c>
      <c r="BA68" s="4"/>
      <c r="BB68" s="4">
        <v>51</v>
      </c>
      <c r="BC68" s="4" t="s">
        <v>2</v>
      </c>
      <c r="BD68" s="4">
        <v>87.22</v>
      </c>
      <c r="BE68" s="4">
        <v>87.31</v>
      </c>
      <c r="BF68" s="4">
        <v>86.53</v>
      </c>
      <c r="BG68" s="4">
        <v>88.76</v>
      </c>
    </row>
    <row r="69" spans="14:59">
      <c r="O69" s="4">
        <v>52</v>
      </c>
      <c r="P69" t="s">
        <v>0</v>
      </c>
      <c r="Q69">
        <v>2253</v>
      </c>
      <c r="R69">
        <v>2975</v>
      </c>
      <c r="S69">
        <v>3232</v>
      </c>
      <c r="T69">
        <v>3245</v>
      </c>
      <c r="U69">
        <v>3579</v>
      </c>
      <c r="V69">
        <v>3175</v>
      </c>
      <c r="W69">
        <v>2368</v>
      </c>
      <c r="X69">
        <v>2433</v>
      </c>
      <c r="Y69">
        <v>1978</v>
      </c>
      <c r="Z69" s="120">
        <v>2316</v>
      </c>
      <c r="AB69" s="120">
        <v>11</v>
      </c>
      <c r="AC69" s="120">
        <v>61</v>
      </c>
      <c r="AD69" t="s">
        <v>88</v>
      </c>
      <c r="AE69" t="s">
        <v>12</v>
      </c>
      <c r="AF69" t="s">
        <v>13</v>
      </c>
      <c r="AG69" t="s">
        <v>14</v>
      </c>
      <c r="AH69" t="s">
        <v>15</v>
      </c>
      <c r="AI69" t="s">
        <v>16</v>
      </c>
      <c r="AJ69" t="s">
        <v>17</v>
      </c>
      <c r="AK69" t="s">
        <v>18</v>
      </c>
      <c r="AL69" t="s">
        <v>19</v>
      </c>
      <c r="AM69" t="s">
        <v>20</v>
      </c>
      <c r="AN69" s="120">
        <v>2019</v>
      </c>
      <c r="AQ69" s="4">
        <v>52</v>
      </c>
      <c r="AR69" t="s">
        <v>9</v>
      </c>
      <c r="AS69">
        <v>20</v>
      </c>
      <c r="AT69">
        <v>20</v>
      </c>
      <c r="AU69">
        <v>20</v>
      </c>
      <c r="AV69">
        <v>19.75</v>
      </c>
      <c r="BA69" s="4"/>
      <c r="BB69" s="4">
        <v>52</v>
      </c>
      <c r="BC69" s="4" t="s">
        <v>9</v>
      </c>
      <c r="BD69" s="4">
        <v>87.65</v>
      </c>
      <c r="BE69" s="4">
        <v>87.12</v>
      </c>
      <c r="BF69" s="4">
        <v>85.43</v>
      </c>
      <c r="BG69" s="4">
        <v>86.54</v>
      </c>
    </row>
    <row r="70" spans="14:59">
      <c r="O70" s="4">
        <v>53</v>
      </c>
      <c r="P70" t="s">
        <v>3</v>
      </c>
      <c r="Q70">
        <v>2369</v>
      </c>
      <c r="R70">
        <v>1934</v>
      </c>
      <c r="S70">
        <v>2081</v>
      </c>
      <c r="T70">
        <v>2172</v>
      </c>
      <c r="U70">
        <v>2184</v>
      </c>
      <c r="V70">
        <v>2165</v>
      </c>
      <c r="W70">
        <v>2116</v>
      </c>
      <c r="X70">
        <v>2802</v>
      </c>
      <c r="Y70">
        <v>2665</v>
      </c>
      <c r="Z70" s="120">
        <v>2530</v>
      </c>
      <c r="AB70" s="120"/>
      <c r="AC70" s="120">
        <v>62</v>
      </c>
      <c r="AD70" t="s">
        <v>9</v>
      </c>
      <c r="AE70">
        <v>5.6</v>
      </c>
      <c r="AF70">
        <v>6.1</v>
      </c>
      <c r="AG70">
        <v>6.8</v>
      </c>
      <c r="AH70">
        <v>7.1</v>
      </c>
      <c r="AI70">
        <v>7.4</v>
      </c>
      <c r="AJ70">
        <v>8.1999999999999993</v>
      </c>
      <c r="AK70">
        <v>7.7</v>
      </c>
      <c r="AL70">
        <v>8</v>
      </c>
      <c r="AM70">
        <v>7</v>
      </c>
      <c r="AN70" s="120">
        <v>6.9</v>
      </c>
      <c r="AQ70" s="4">
        <v>53</v>
      </c>
      <c r="AR70" t="s">
        <v>1</v>
      </c>
      <c r="AS70">
        <v>17</v>
      </c>
      <c r="AT70">
        <v>16</v>
      </c>
      <c r="AU70">
        <v>16.739999999999998</v>
      </c>
      <c r="AV70">
        <v>17.059999999999999</v>
      </c>
      <c r="BA70" s="4"/>
      <c r="BB70" s="4">
        <v>53</v>
      </c>
      <c r="BC70" s="4" t="s">
        <v>1</v>
      </c>
      <c r="BD70" s="4">
        <v>88.58</v>
      </c>
      <c r="BE70" s="4">
        <v>81.42</v>
      </c>
      <c r="BF70" s="4">
        <v>85.61</v>
      </c>
      <c r="BG70" s="4">
        <v>84.81</v>
      </c>
    </row>
    <row r="71" spans="14:59">
      <c r="O71" s="4">
        <v>54</v>
      </c>
      <c r="P71" s="120" t="s">
        <v>10</v>
      </c>
      <c r="Q71">
        <v>1557</v>
      </c>
      <c r="R71">
        <v>1834</v>
      </c>
      <c r="S71">
        <v>2365</v>
      </c>
      <c r="T71">
        <v>2409</v>
      </c>
      <c r="U71">
        <v>2878</v>
      </c>
      <c r="V71">
        <v>2658</v>
      </c>
      <c r="W71">
        <v>1699</v>
      </c>
      <c r="X71">
        <v>1816</v>
      </c>
      <c r="Y71">
        <v>1720</v>
      </c>
      <c r="Z71" s="120">
        <v>1865</v>
      </c>
      <c r="AB71" s="120"/>
      <c r="AC71" s="120">
        <v>63</v>
      </c>
      <c r="AD71" t="s">
        <v>23</v>
      </c>
      <c r="AE71">
        <v>6</v>
      </c>
      <c r="AF71">
        <v>6.3</v>
      </c>
      <c r="AG71">
        <v>6.9</v>
      </c>
      <c r="AH71">
        <v>6.9</v>
      </c>
      <c r="AI71">
        <v>7.6</v>
      </c>
      <c r="AJ71">
        <v>7.6</v>
      </c>
      <c r="AK71">
        <v>7.4</v>
      </c>
      <c r="AL71">
        <v>7.5</v>
      </c>
      <c r="AM71">
        <v>7</v>
      </c>
      <c r="AN71" s="120">
        <v>7</v>
      </c>
      <c r="AQ71" s="4">
        <v>54</v>
      </c>
      <c r="AR71" t="s">
        <v>4</v>
      </c>
      <c r="AS71">
        <v>19</v>
      </c>
      <c r="AT71">
        <v>19</v>
      </c>
      <c r="AU71">
        <v>18.23</v>
      </c>
      <c r="AV71">
        <v>18.03</v>
      </c>
      <c r="BA71" s="4"/>
      <c r="BB71" s="4">
        <v>54</v>
      </c>
      <c r="BC71" s="4" t="s">
        <v>4</v>
      </c>
      <c r="BD71" s="4">
        <v>80.11</v>
      </c>
      <c r="BE71" s="4">
        <v>80.77</v>
      </c>
      <c r="BF71" s="4">
        <v>81.94</v>
      </c>
      <c r="BG71" s="4">
        <v>82.97</v>
      </c>
    </row>
    <row r="72" spans="14:59">
      <c r="O72" s="4">
        <v>55</v>
      </c>
      <c r="Z72" s="120"/>
      <c r="AB72" s="120"/>
      <c r="AC72" s="120">
        <v>64</v>
      </c>
      <c r="AD72" t="s">
        <v>8</v>
      </c>
      <c r="AE72">
        <v>5.4</v>
      </c>
      <c r="AF72">
        <v>6.1</v>
      </c>
      <c r="AG72">
        <v>7.1</v>
      </c>
      <c r="AH72">
        <v>6.8</v>
      </c>
      <c r="AI72">
        <v>7.6</v>
      </c>
      <c r="AJ72">
        <v>7.9</v>
      </c>
      <c r="AK72">
        <v>7.5</v>
      </c>
      <c r="AL72">
        <v>7.8</v>
      </c>
      <c r="AM72">
        <v>7.1</v>
      </c>
      <c r="AN72" s="120">
        <v>7.2</v>
      </c>
      <c r="AQ72" s="4">
        <v>55</v>
      </c>
      <c r="AR72" t="s">
        <v>0</v>
      </c>
      <c r="AS72">
        <v>13</v>
      </c>
      <c r="AT72">
        <v>13</v>
      </c>
      <c r="AU72">
        <v>22.85</v>
      </c>
      <c r="AV72">
        <v>12.83</v>
      </c>
      <c r="BA72" s="4"/>
      <c r="BB72" s="4">
        <v>55</v>
      </c>
      <c r="BC72" s="4" t="s">
        <v>0</v>
      </c>
      <c r="BD72" s="4">
        <v>88.33</v>
      </c>
      <c r="BE72" s="4">
        <v>91.1</v>
      </c>
      <c r="BF72" s="4">
        <v>90.09</v>
      </c>
      <c r="BG72" s="4">
        <v>89.18</v>
      </c>
    </row>
    <row r="73" spans="14:59">
      <c r="O73" s="4">
        <v>56</v>
      </c>
      <c r="P73" t="s">
        <v>195</v>
      </c>
      <c r="Z73" s="120"/>
      <c r="AB73" s="120"/>
      <c r="AC73" s="120">
        <v>65</v>
      </c>
      <c r="AQ73" s="4">
        <v>56</v>
      </c>
      <c r="AR73" t="s">
        <v>3</v>
      </c>
      <c r="AS73">
        <v>18</v>
      </c>
      <c r="AT73">
        <v>19</v>
      </c>
      <c r="AU73">
        <v>19.440000000000001</v>
      </c>
      <c r="AV73">
        <v>19.510000000000002</v>
      </c>
      <c r="BA73" s="4"/>
      <c r="BB73" s="4">
        <v>56</v>
      </c>
      <c r="BC73" s="4" t="s">
        <v>3</v>
      </c>
      <c r="BD73" s="4">
        <v>79.849999999999994</v>
      </c>
      <c r="BE73" s="4">
        <v>84.24</v>
      </c>
      <c r="BF73" s="4">
        <v>85.22</v>
      </c>
      <c r="BG73" s="4">
        <v>84.27</v>
      </c>
    </row>
    <row r="74" spans="14:59">
      <c r="N74">
        <v>5</v>
      </c>
      <c r="O74" s="4">
        <v>57</v>
      </c>
      <c r="P74" t="s">
        <v>22</v>
      </c>
      <c r="Q74" t="s">
        <v>12</v>
      </c>
      <c r="R74" t="s">
        <v>13</v>
      </c>
      <c r="S74" t="s">
        <v>14</v>
      </c>
      <c r="T74" t="s">
        <v>15</v>
      </c>
      <c r="U74" t="s">
        <v>16</v>
      </c>
      <c r="V74" t="s">
        <v>17</v>
      </c>
      <c r="W74" t="s">
        <v>18</v>
      </c>
      <c r="X74" t="s">
        <v>19</v>
      </c>
      <c r="Y74" t="s">
        <v>20</v>
      </c>
      <c r="Z74" s="120" t="s">
        <v>21</v>
      </c>
      <c r="AB74" s="120"/>
      <c r="AC74" s="120">
        <v>66</v>
      </c>
      <c r="AD74" t="s">
        <v>249</v>
      </c>
      <c r="AQ74" s="4">
        <v>57</v>
      </c>
      <c r="AR74" s="120" t="s">
        <v>10</v>
      </c>
      <c r="AS74">
        <v>19</v>
      </c>
      <c r="AT74">
        <v>19</v>
      </c>
      <c r="AU74">
        <v>19.260000000000002</v>
      </c>
      <c r="AV74">
        <v>19.32</v>
      </c>
      <c r="BA74" s="4"/>
      <c r="BB74" s="4">
        <v>57</v>
      </c>
      <c r="BC74" s="120" t="s">
        <v>10</v>
      </c>
      <c r="BD74" s="4">
        <v>84.45</v>
      </c>
      <c r="BE74" s="4">
        <v>83.39</v>
      </c>
      <c r="BF74" s="4">
        <v>83.19</v>
      </c>
      <c r="BG74" s="4">
        <v>84.44</v>
      </c>
    </row>
    <row r="75" spans="14:59">
      <c r="O75" s="4">
        <v>58</v>
      </c>
      <c r="P75" t="s">
        <v>11</v>
      </c>
      <c r="Q75">
        <v>42</v>
      </c>
      <c r="R75">
        <v>43</v>
      </c>
      <c r="S75">
        <v>44</v>
      </c>
      <c r="T75">
        <v>45</v>
      </c>
      <c r="U75">
        <v>45</v>
      </c>
      <c r="V75">
        <v>46</v>
      </c>
      <c r="W75">
        <v>47</v>
      </c>
      <c r="X75">
        <v>47</v>
      </c>
      <c r="Y75">
        <v>48</v>
      </c>
      <c r="Z75" s="120">
        <v>49</v>
      </c>
      <c r="AB75" s="120">
        <v>12</v>
      </c>
      <c r="AC75" s="120">
        <v>67</v>
      </c>
      <c r="AD75" t="s">
        <v>88</v>
      </c>
      <c r="AE75" t="s">
        <v>12</v>
      </c>
      <c r="AF75" t="s">
        <v>13</v>
      </c>
      <c r="AG75" t="s">
        <v>14</v>
      </c>
      <c r="AH75" t="s">
        <v>15</v>
      </c>
      <c r="AI75" t="s">
        <v>16</v>
      </c>
      <c r="AJ75" t="s">
        <v>17</v>
      </c>
      <c r="AK75" t="s">
        <v>18</v>
      </c>
      <c r="AL75" t="s">
        <v>19</v>
      </c>
      <c r="AM75" t="s">
        <v>20</v>
      </c>
      <c r="AN75" s="120">
        <v>2019</v>
      </c>
      <c r="AP75" s="4"/>
      <c r="AQ75" s="4">
        <v>58</v>
      </c>
      <c r="AR75" s="4" t="s">
        <v>87</v>
      </c>
      <c r="AS75" s="4">
        <v>20</v>
      </c>
      <c r="AT75" s="4">
        <v>20</v>
      </c>
      <c r="AU75" s="4">
        <v>20</v>
      </c>
      <c r="AV75" s="4">
        <v>19.920000000000002</v>
      </c>
      <c r="BA75" s="4"/>
      <c r="BB75" s="4">
        <v>58</v>
      </c>
      <c r="BC75" s="4" t="s">
        <v>87</v>
      </c>
      <c r="BD75" s="4">
        <v>83</v>
      </c>
      <c r="BE75" s="4">
        <v>83</v>
      </c>
      <c r="BF75" s="4">
        <v>83</v>
      </c>
      <c r="BG75" s="4">
        <v>83</v>
      </c>
    </row>
    <row r="76" spans="14:59">
      <c r="O76" s="4">
        <v>59</v>
      </c>
      <c r="P76" t="s">
        <v>6</v>
      </c>
      <c r="Q76">
        <v>41</v>
      </c>
      <c r="R76">
        <v>42</v>
      </c>
      <c r="S76">
        <v>43</v>
      </c>
      <c r="T76">
        <v>43</v>
      </c>
      <c r="U76">
        <v>44</v>
      </c>
      <c r="V76">
        <v>44</v>
      </c>
      <c r="W76">
        <v>45</v>
      </c>
      <c r="X76">
        <v>45</v>
      </c>
      <c r="Y76">
        <v>46</v>
      </c>
      <c r="Z76" s="120">
        <v>46</v>
      </c>
      <c r="AB76" s="120"/>
      <c r="AC76" s="120">
        <v>68</v>
      </c>
      <c r="AD76" t="s">
        <v>9</v>
      </c>
      <c r="AE76">
        <v>-80</v>
      </c>
      <c r="AF76">
        <v>-95</v>
      </c>
      <c r="AG76">
        <v>-128</v>
      </c>
      <c r="AH76">
        <v>-218</v>
      </c>
      <c r="AI76">
        <v>-157</v>
      </c>
      <c r="AJ76">
        <v>-197</v>
      </c>
      <c r="AK76">
        <v>-210</v>
      </c>
      <c r="AL76">
        <v>-336</v>
      </c>
      <c r="AM76">
        <v>-234</v>
      </c>
      <c r="AN76" s="120">
        <v>-253</v>
      </c>
      <c r="AQ76" s="4">
        <v>59</v>
      </c>
      <c r="BA76" s="4"/>
      <c r="BB76" s="4">
        <v>59</v>
      </c>
      <c r="BC76" s="4"/>
      <c r="BD76" s="4"/>
      <c r="BE76" s="4"/>
      <c r="BF76" s="4"/>
      <c r="BG76" s="4"/>
    </row>
    <row r="77" spans="14:59">
      <c r="O77" s="4">
        <v>60</v>
      </c>
      <c r="P77" t="s">
        <v>7</v>
      </c>
      <c r="Q77">
        <v>40</v>
      </c>
      <c r="R77">
        <v>42</v>
      </c>
      <c r="S77">
        <v>43</v>
      </c>
      <c r="T77">
        <v>43</v>
      </c>
      <c r="U77">
        <v>44</v>
      </c>
      <c r="V77">
        <v>45</v>
      </c>
      <c r="W77">
        <v>45</v>
      </c>
      <c r="X77">
        <v>46</v>
      </c>
      <c r="Y77">
        <v>47</v>
      </c>
      <c r="Z77" s="120">
        <v>47</v>
      </c>
      <c r="AB77" s="120"/>
      <c r="AC77" s="120">
        <v>69</v>
      </c>
      <c r="AD77" t="s">
        <v>23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 s="120">
        <v>0</v>
      </c>
      <c r="AQ77" s="4">
        <v>60</v>
      </c>
      <c r="AR77" s="4" t="s">
        <v>65</v>
      </c>
      <c r="BA77" s="4"/>
      <c r="BB77" s="4">
        <v>60</v>
      </c>
      <c r="BC77" s="4" t="s">
        <v>74</v>
      </c>
      <c r="BD77" s="4"/>
      <c r="BE77" s="4"/>
      <c r="BF77" s="4"/>
      <c r="BG77" s="4"/>
    </row>
    <row r="78" spans="14:59">
      <c r="O78" s="4">
        <v>61</v>
      </c>
      <c r="P78" t="s">
        <v>5</v>
      </c>
      <c r="Q78">
        <v>39</v>
      </c>
      <c r="R78">
        <v>41</v>
      </c>
      <c r="S78">
        <v>42</v>
      </c>
      <c r="T78">
        <v>42</v>
      </c>
      <c r="U78">
        <v>43</v>
      </c>
      <c r="V78">
        <v>43</v>
      </c>
      <c r="W78">
        <v>44</v>
      </c>
      <c r="X78">
        <v>45</v>
      </c>
      <c r="Y78">
        <v>46</v>
      </c>
      <c r="Z78" s="120">
        <v>47</v>
      </c>
      <c r="AB78" s="120"/>
      <c r="AC78" s="120">
        <v>70</v>
      </c>
      <c r="AD78" t="s">
        <v>8</v>
      </c>
      <c r="AE78">
        <v>-485</v>
      </c>
      <c r="AF78">
        <v>-484</v>
      </c>
      <c r="AG78">
        <v>-654</v>
      </c>
      <c r="AH78">
        <v>-842</v>
      </c>
      <c r="AI78">
        <v>-764</v>
      </c>
      <c r="AJ78">
        <v>-792</v>
      </c>
      <c r="AK78">
        <v>-1088</v>
      </c>
      <c r="AL78">
        <v>-954</v>
      </c>
      <c r="AM78">
        <v>-975</v>
      </c>
      <c r="AN78" s="120">
        <v>-1048</v>
      </c>
      <c r="AP78">
        <v>5</v>
      </c>
      <c r="AQ78" s="4">
        <v>61</v>
      </c>
      <c r="AR78" t="s">
        <v>65</v>
      </c>
      <c r="AS78" t="s">
        <v>38</v>
      </c>
      <c r="AT78" t="s">
        <v>39</v>
      </c>
      <c r="AU78" t="s">
        <v>40</v>
      </c>
      <c r="AV78" t="s">
        <v>41</v>
      </c>
      <c r="BA78" s="4">
        <v>5</v>
      </c>
      <c r="BB78" s="4">
        <v>61</v>
      </c>
      <c r="BC78" s="4" t="s">
        <v>65</v>
      </c>
      <c r="BD78" s="4" t="s">
        <v>38</v>
      </c>
      <c r="BE78" s="4" t="s">
        <v>39</v>
      </c>
      <c r="BF78" s="4" t="s">
        <v>40</v>
      </c>
      <c r="BG78" s="4" t="s">
        <v>41</v>
      </c>
    </row>
    <row r="79" spans="14:59">
      <c r="O79" s="4">
        <v>62</v>
      </c>
      <c r="P79" t="s">
        <v>2</v>
      </c>
      <c r="Q79">
        <v>43</v>
      </c>
      <c r="R79">
        <v>44</v>
      </c>
      <c r="S79">
        <v>45</v>
      </c>
      <c r="T79">
        <v>46</v>
      </c>
      <c r="U79">
        <v>46</v>
      </c>
      <c r="V79">
        <v>47</v>
      </c>
      <c r="W79">
        <v>47</v>
      </c>
      <c r="X79">
        <v>48</v>
      </c>
      <c r="Y79">
        <v>48</v>
      </c>
      <c r="Z79" s="120">
        <v>49</v>
      </c>
      <c r="AB79" s="120"/>
      <c r="AC79" s="120">
        <v>71</v>
      </c>
      <c r="AQ79" s="4">
        <v>62</v>
      </c>
      <c r="AR79" t="s">
        <v>11</v>
      </c>
      <c r="AS79">
        <v>18</v>
      </c>
      <c r="AT79">
        <v>18</v>
      </c>
      <c r="AU79">
        <v>18</v>
      </c>
      <c r="AV79">
        <v>20</v>
      </c>
      <c r="BA79" s="4"/>
      <c r="BB79" s="4">
        <v>62</v>
      </c>
      <c r="BC79" s="4" t="s">
        <v>11</v>
      </c>
      <c r="BD79" s="4">
        <v>15</v>
      </c>
      <c r="BE79" s="4">
        <v>14</v>
      </c>
      <c r="BF79" s="4">
        <v>6</v>
      </c>
      <c r="BG79" s="4">
        <v>14</v>
      </c>
    </row>
    <row r="80" spans="14:59">
      <c r="O80" s="4">
        <v>63</v>
      </c>
      <c r="P80" t="s">
        <v>9</v>
      </c>
      <c r="Q80">
        <v>38</v>
      </c>
      <c r="R80">
        <v>40</v>
      </c>
      <c r="S80">
        <v>41</v>
      </c>
      <c r="T80">
        <v>41</v>
      </c>
      <c r="U80">
        <v>42</v>
      </c>
      <c r="V80">
        <v>42</v>
      </c>
      <c r="W80">
        <v>43</v>
      </c>
      <c r="X80">
        <v>44</v>
      </c>
      <c r="Y80">
        <v>45</v>
      </c>
      <c r="Z80" s="120">
        <v>45</v>
      </c>
      <c r="AB80" s="120"/>
      <c r="AC80" s="120">
        <v>72</v>
      </c>
      <c r="AD80" t="s">
        <v>250</v>
      </c>
      <c r="AQ80" s="4">
        <v>63</v>
      </c>
      <c r="AR80" t="s">
        <v>6</v>
      </c>
      <c r="AS80">
        <v>30</v>
      </c>
      <c r="AT80">
        <v>30</v>
      </c>
      <c r="AU80">
        <v>27</v>
      </c>
      <c r="AV80">
        <v>27</v>
      </c>
      <c r="BA80" s="4"/>
      <c r="BB80" s="4">
        <v>63</v>
      </c>
      <c r="BC80" s="4" t="s">
        <v>6</v>
      </c>
      <c r="BD80" s="4">
        <v>25</v>
      </c>
      <c r="BE80" s="4">
        <v>19</v>
      </c>
      <c r="BF80" s="4">
        <v>14</v>
      </c>
      <c r="BG80" s="4">
        <v>6</v>
      </c>
    </row>
    <row r="81" spans="14:59">
      <c r="O81" s="4">
        <v>64</v>
      </c>
      <c r="P81" t="s">
        <v>1</v>
      </c>
      <c r="Q81">
        <v>40</v>
      </c>
      <c r="R81">
        <v>40</v>
      </c>
      <c r="S81">
        <v>40.5</v>
      </c>
      <c r="T81">
        <v>41</v>
      </c>
      <c r="U81">
        <v>41</v>
      </c>
      <c r="V81">
        <v>42</v>
      </c>
      <c r="W81">
        <v>42</v>
      </c>
      <c r="X81">
        <v>42</v>
      </c>
      <c r="Y81">
        <v>42</v>
      </c>
      <c r="Z81" s="120">
        <v>42</v>
      </c>
      <c r="AB81" s="120">
        <v>13</v>
      </c>
      <c r="AC81" s="120">
        <v>73</v>
      </c>
      <c r="AD81" t="s">
        <v>88</v>
      </c>
      <c r="AE81" t="s">
        <v>12</v>
      </c>
      <c r="AF81" t="s">
        <v>13</v>
      </c>
      <c r="AG81" t="s">
        <v>14</v>
      </c>
      <c r="AH81" t="s">
        <v>15</v>
      </c>
      <c r="AI81" t="s">
        <v>16</v>
      </c>
      <c r="AJ81" t="s">
        <v>17</v>
      </c>
      <c r="AK81" t="s">
        <v>18</v>
      </c>
      <c r="AL81" t="s">
        <v>19</v>
      </c>
      <c r="AM81" t="s">
        <v>20</v>
      </c>
      <c r="AN81" s="120">
        <v>2019</v>
      </c>
      <c r="AQ81" s="4">
        <v>64</v>
      </c>
      <c r="AR81" t="s">
        <v>7</v>
      </c>
      <c r="AS81">
        <v>14</v>
      </c>
      <c r="AT81">
        <v>14</v>
      </c>
      <c r="AU81">
        <v>14</v>
      </c>
      <c r="AV81">
        <v>14</v>
      </c>
      <c r="BA81" s="4"/>
      <c r="BB81" s="4">
        <v>64</v>
      </c>
      <c r="BC81" s="4" t="s">
        <v>7</v>
      </c>
      <c r="BD81" s="4">
        <v>37</v>
      </c>
      <c r="BE81" s="4">
        <v>41</v>
      </c>
      <c r="BF81" s="4">
        <v>27</v>
      </c>
      <c r="BG81" s="4">
        <v>22</v>
      </c>
    </row>
    <row r="82" spans="14:59">
      <c r="O82" s="4">
        <v>65</v>
      </c>
      <c r="P82" t="s">
        <v>4</v>
      </c>
      <c r="Q82">
        <v>41</v>
      </c>
      <c r="R82">
        <v>42</v>
      </c>
      <c r="S82">
        <v>43</v>
      </c>
      <c r="T82">
        <v>44</v>
      </c>
      <c r="U82">
        <v>44</v>
      </c>
      <c r="V82">
        <v>44</v>
      </c>
      <c r="W82">
        <v>45</v>
      </c>
      <c r="X82">
        <v>46</v>
      </c>
      <c r="Y82">
        <v>46</v>
      </c>
      <c r="Z82" s="120">
        <v>47</v>
      </c>
      <c r="AB82" s="120"/>
      <c r="AC82" s="120">
        <v>74</v>
      </c>
      <c r="AD82" t="s">
        <v>9</v>
      </c>
      <c r="AE82">
        <v>1403</v>
      </c>
      <c r="AF82">
        <v>978</v>
      </c>
      <c r="AG82">
        <v>1444</v>
      </c>
      <c r="AH82">
        <v>1589</v>
      </c>
      <c r="AI82">
        <v>1565</v>
      </c>
      <c r="AJ82">
        <v>1657</v>
      </c>
      <c r="AK82">
        <v>1717</v>
      </c>
      <c r="AL82">
        <v>1692</v>
      </c>
      <c r="AM82">
        <v>1649</v>
      </c>
      <c r="AN82" s="120">
        <v>1661</v>
      </c>
      <c r="AQ82" s="4">
        <v>65</v>
      </c>
      <c r="AR82" t="s">
        <v>5</v>
      </c>
      <c r="AS82">
        <v>24</v>
      </c>
      <c r="AT82">
        <v>24</v>
      </c>
      <c r="AU82">
        <v>25</v>
      </c>
      <c r="AV82">
        <v>24</v>
      </c>
      <c r="BA82" s="4"/>
      <c r="BB82" s="4">
        <v>65</v>
      </c>
      <c r="BC82" s="4" t="s">
        <v>5</v>
      </c>
      <c r="BD82" s="4">
        <v>70</v>
      </c>
      <c r="BE82" s="4">
        <v>67</v>
      </c>
      <c r="BF82" s="4">
        <v>57</v>
      </c>
      <c r="BG82" s="4">
        <v>43</v>
      </c>
    </row>
    <row r="83" spans="14:59">
      <c r="O83" s="4">
        <v>66</v>
      </c>
      <c r="P83" t="s">
        <v>0</v>
      </c>
      <c r="Q83">
        <v>38</v>
      </c>
      <c r="R83">
        <v>39</v>
      </c>
      <c r="S83">
        <v>39</v>
      </c>
      <c r="T83">
        <v>40</v>
      </c>
      <c r="U83">
        <v>40</v>
      </c>
      <c r="V83">
        <v>41</v>
      </c>
      <c r="W83">
        <v>41</v>
      </c>
      <c r="X83">
        <v>41</v>
      </c>
      <c r="Y83">
        <v>42</v>
      </c>
      <c r="Z83" s="120">
        <v>42</v>
      </c>
      <c r="AB83" s="120"/>
      <c r="AC83" s="120">
        <v>75</v>
      </c>
      <c r="AD83" t="s">
        <v>23</v>
      </c>
      <c r="AE83">
        <v>58651</v>
      </c>
      <c r="AF83">
        <v>42543</v>
      </c>
      <c r="AG83">
        <v>53131</v>
      </c>
      <c r="AH83">
        <v>53216</v>
      </c>
      <c r="AI83">
        <v>52823</v>
      </c>
      <c r="AJ83">
        <v>56138</v>
      </c>
      <c r="AK83">
        <v>53106</v>
      </c>
      <c r="AL83">
        <v>52956</v>
      </c>
      <c r="AM83">
        <v>52819</v>
      </c>
      <c r="AN83" s="120">
        <v>52671</v>
      </c>
      <c r="AQ83" s="4">
        <v>66</v>
      </c>
      <c r="AR83" t="s">
        <v>2</v>
      </c>
      <c r="AS83">
        <v>19</v>
      </c>
      <c r="AT83">
        <v>19</v>
      </c>
      <c r="AU83">
        <v>19</v>
      </c>
      <c r="AV83">
        <v>19</v>
      </c>
      <c r="BA83" s="4"/>
      <c r="BB83" s="4">
        <v>66</v>
      </c>
      <c r="BC83" s="4" t="s">
        <v>2</v>
      </c>
      <c r="BD83" s="4">
        <v>34</v>
      </c>
      <c r="BE83" s="4">
        <v>24</v>
      </c>
      <c r="BF83" s="4">
        <v>23</v>
      </c>
      <c r="BG83" s="4">
        <v>22</v>
      </c>
    </row>
    <row r="84" spans="14:59">
      <c r="O84" s="4">
        <v>67</v>
      </c>
      <c r="P84" t="s">
        <v>3</v>
      </c>
      <c r="Q84">
        <v>40</v>
      </c>
      <c r="R84">
        <v>40</v>
      </c>
      <c r="S84">
        <v>41</v>
      </c>
      <c r="T84">
        <v>41</v>
      </c>
      <c r="U84">
        <v>42</v>
      </c>
      <c r="V84">
        <v>42</v>
      </c>
      <c r="W84">
        <v>42</v>
      </c>
      <c r="X84">
        <v>43</v>
      </c>
      <c r="Y84">
        <v>43</v>
      </c>
      <c r="Z84" s="120">
        <v>44</v>
      </c>
      <c r="AB84" s="120"/>
      <c r="AC84" s="120">
        <v>76</v>
      </c>
      <c r="AD84" t="s">
        <v>8</v>
      </c>
      <c r="AE84">
        <v>4429</v>
      </c>
      <c r="AF84">
        <v>3366</v>
      </c>
      <c r="AG84">
        <v>4814</v>
      </c>
      <c r="AH84">
        <v>4373</v>
      </c>
      <c r="AI84">
        <v>4189</v>
      </c>
      <c r="AJ84">
        <v>7479</v>
      </c>
      <c r="AK84">
        <v>4114</v>
      </c>
      <c r="AL84">
        <v>3886</v>
      </c>
      <c r="AM84">
        <v>4076</v>
      </c>
      <c r="AN84" s="120">
        <v>4124</v>
      </c>
      <c r="AQ84" s="4">
        <v>67</v>
      </c>
      <c r="AR84" t="s">
        <v>9</v>
      </c>
      <c r="AS84">
        <v>10</v>
      </c>
      <c r="AT84">
        <v>10</v>
      </c>
      <c r="AU84">
        <v>13</v>
      </c>
      <c r="AV84">
        <v>12</v>
      </c>
      <c r="BA84" s="4"/>
      <c r="BB84" s="4">
        <v>67</v>
      </c>
      <c r="BC84" s="4" t="s">
        <v>9</v>
      </c>
      <c r="BD84" s="4">
        <v>46</v>
      </c>
      <c r="BE84" s="4">
        <v>43</v>
      </c>
      <c r="BF84" s="4">
        <v>38</v>
      </c>
      <c r="BG84" s="4">
        <v>36</v>
      </c>
    </row>
    <row r="85" spans="14:59">
      <c r="O85" s="4">
        <v>68</v>
      </c>
      <c r="P85" s="120" t="s">
        <v>10</v>
      </c>
      <c r="Q85">
        <v>39</v>
      </c>
      <c r="R85">
        <v>41</v>
      </c>
      <c r="S85">
        <v>42</v>
      </c>
      <c r="T85">
        <v>42</v>
      </c>
      <c r="U85">
        <v>43</v>
      </c>
      <c r="V85">
        <v>43</v>
      </c>
      <c r="W85">
        <v>44</v>
      </c>
      <c r="X85">
        <v>45</v>
      </c>
      <c r="Y85">
        <v>45</v>
      </c>
      <c r="Z85" s="120">
        <v>46</v>
      </c>
      <c r="AB85" s="120"/>
      <c r="AC85" s="120">
        <v>77</v>
      </c>
      <c r="AQ85" s="4">
        <v>68</v>
      </c>
      <c r="AR85" t="s">
        <v>1</v>
      </c>
      <c r="AS85">
        <v>14</v>
      </c>
      <c r="AT85">
        <v>14</v>
      </c>
      <c r="AU85">
        <v>14</v>
      </c>
      <c r="AV85">
        <v>15</v>
      </c>
      <c r="BA85" s="4"/>
      <c r="BB85" s="4">
        <v>68</v>
      </c>
      <c r="BC85" s="4" t="s">
        <v>1</v>
      </c>
      <c r="BD85" s="4">
        <v>42</v>
      </c>
      <c r="BE85" s="4">
        <v>14</v>
      </c>
      <c r="BF85" s="4">
        <v>33</v>
      </c>
      <c r="BG85" s="4">
        <v>37</v>
      </c>
    </row>
    <row r="86" spans="14:59">
      <c r="O86" s="4">
        <v>69</v>
      </c>
      <c r="Z86" s="120"/>
      <c r="AB86" s="120"/>
      <c r="AC86" s="120">
        <v>78</v>
      </c>
      <c r="AD86" t="s">
        <v>251</v>
      </c>
      <c r="AQ86" s="4">
        <v>69</v>
      </c>
      <c r="AR86" t="s">
        <v>4</v>
      </c>
      <c r="AS86">
        <v>19</v>
      </c>
      <c r="AT86">
        <v>19</v>
      </c>
      <c r="AU86">
        <v>19</v>
      </c>
      <c r="AV86">
        <v>20</v>
      </c>
      <c r="BA86" s="4"/>
      <c r="BB86" s="4">
        <v>69</v>
      </c>
      <c r="BC86" s="4" t="s">
        <v>4</v>
      </c>
      <c r="BD86" s="4">
        <v>30</v>
      </c>
      <c r="BE86" s="4">
        <v>22</v>
      </c>
      <c r="BF86" s="4">
        <v>20</v>
      </c>
      <c r="BG86" s="4">
        <v>20</v>
      </c>
    </row>
    <row r="87" spans="14:59">
      <c r="O87" s="4">
        <v>70</v>
      </c>
      <c r="P87" t="s">
        <v>83</v>
      </c>
      <c r="Z87" s="120"/>
      <c r="AB87" s="120">
        <v>14</v>
      </c>
      <c r="AC87" s="120">
        <v>79</v>
      </c>
      <c r="AD87" t="s">
        <v>88</v>
      </c>
      <c r="AE87" t="s">
        <v>12</v>
      </c>
      <c r="AF87" t="s">
        <v>13</v>
      </c>
      <c r="AG87" t="s">
        <v>14</v>
      </c>
      <c r="AH87" t="s">
        <v>15</v>
      </c>
      <c r="AI87" t="s">
        <v>16</v>
      </c>
      <c r="AJ87" t="s">
        <v>17</v>
      </c>
      <c r="AK87" t="s">
        <v>18</v>
      </c>
      <c r="AL87" t="s">
        <v>19</v>
      </c>
      <c r="AM87" t="s">
        <v>20</v>
      </c>
      <c r="AN87" s="120">
        <v>2019</v>
      </c>
      <c r="AQ87" s="4">
        <v>70</v>
      </c>
      <c r="AR87" t="s">
        <v>0</v>
      </c>
      <c r="AS87">
        <v>9</v>
      </c>
      <c r="AT87">
        <v>9</v>
      </c>
      <c r="AU87">
        <v>15</v>
      </c>
      <c r="AV87">
        <v>15</v>
      </c>
      <c r="BA87" s="4"/>
      <c r="BB87" s="4">
        <v>70</v>
      </c>
      <c r="BC87" s="4" t="s">
        <v>0</v>
      </c>
      <c r="BD87" s="4">
        <v>85</v>
      </c>
      <c r="BE87" s="4">
        <v>100</v>
      </c>
      <c r="BF87" s="4">
        <v>89</v>
      </c>
      <c r="BG87" s="4">
        <v>68</v>
      </c>
    </row>
    <row r="88" spans="14:59">
      <c r="N88">
        <v>6</v>
      </c>
      <c r="O88" s="4">
        <v>71</v>
      </c>
      <c r="P88" t="s">
        <v>22</v>
      </c>
      <c r="Q88" t="s">
        <v>12</v>
      </c>
      <c r="R88" t="s">
        <v>13</v>
      </c>
      <c r="S88" t="s">
        <v>14</v>
      </c>
      <c r="T88" t="s">
        <v>15</v>
      </c>
      <c r="U88" t="s">
        <v>16</v>
      </c>
      <c r="V88" t="s">
        <v>17</v>
      </c>
      <c r="W88" t="s">
        <v>18</v>
      </c>
      <c r="X88" t="s">
        <v>19</v>
      </c>
      <c r="Y88" t="s">
        <v>20</v>
      </c>
      <c r="Z88" s="120" t="s">
        <v>21</v>
      </c>
      <c r="AB88" s="120"/>
      <c r="AC88" s="120">
        <v>80</v>
      </c>
      <c r="AD88" t="s">
        <v>9</v>
      </c>
      <c r="AE88">
        <v>5</v>
      </c>
      <c r="AF88">
        <v>15</v>
      </c>
      <c r="AG88">
        <v>31</v>
      </c>
      <c r="AH88">
        <v>28</v>
      </c>
      <c r="AI88">
        <v>30</v>
      </c>
      <c r="AJ88">
        <v>46</v>
      </c>
      <c r="AK88">
        <v>46</v>
      </c>
      <c r="AL88">
        <v>35</v>
      </c>
      <c r="AM88">
        <v>57</v>
      </c>
      <c r="AN88" s="120">
        <v>54</v>
      </c>
      <c r="AQ88" s="4">
        <v>71</v>
      </c>
      <c r="AR88" t="s">
        <v>3</v>
      </c>
      <c r="AS88">
        <v>25</v>
      </c>
      <c r="AT88">
        <v>25</v>
      </c>
      <c r="AU88">
        <v>27</v>
      </c>
      <c r="AV88">
        <v>26</v>
      </c>
      <c r="BA88" s="4"/>
      <c r="BB88" s="4">
        <v>71</v>
      </c>
      <c r="BC88" s="4" t="s">
        <v>3</v>
      </c>
      <c r="BD88" s="4">
        <v>25</v>
      </c>
      <c r="BE88" s="4">
        <v>27</v>
      </c>
      <c r="BF88" s="4">
        <v>28</v>
      </c>
      <c r="BG88" s="4">
        <v>25</v>
      </c>
    </row>
    <row r="89" spans="14:59">
      <c r="O89" s="4">
        <v>72</v>
      </c>
      <c r="P89" t="s">
        <v>11</v>
      </c>
      <c r="Q89">
        <v>60.1</v>
      </c>
      <c r="R89">
        <v>77.8</v>
      </c>
      <c r="S89">
        <v>74.5</v>
      </c>
      <c r="T89">
        <v>75.8</v>
      </c>
      <c r="U89">
        <v>76.900000000000006</v>
      </c>
      <c r="V89">
        <v>78.099999999999994</v>
      </c>
      <c r="W89">
        <v>68.2</v>
      </c>
      <c r="X89">
        <v>69.900000000000006</v>
      </c>
      <c r="Y89">
        <v>70.8</v>
      </c>
      <c r="Z89" s="120">
        <v>71.3</v>
      </c>
      <c r="AB89" s="120"/>
      <c r="AC89" s="120">
        <v>81</v>
      </c>
      <c r="AD89" t="s">
        <v>23</v>
      </c>
      <c r="AE89">
        <v>2727</v>
      </c>
      <c r="AF89">
        <v>2655</v>
      </c>
      <c r="AG89">
        <v>2716</v>
      </c>
      <c r="AH89">
        <v>3267</v>
      </c>
      <c r="AI89">
        <v>3757</v>
      </c>
      <c r="AJ89">
        <v>3896</v>
      </c>
      <c r="AK89">
        <v>3981</v>
      </c>
      <c r="AL89">
        <v>4152</v>
      </c>
      <c r="AM89">
        <v>5026</v>
      </c>
      <c r="AN89" s="120">
        <v>5589</v>
      </c>
      <c r="AQ89" s="4">
        <v>72</v>
      </c>
      <c r="AR89" s="120" t="s">
        <v>10</v>
      </c>
      <c r="AS89">
        <v>18</v>
      </c>
      <c r="AT89">
        <v>18</v>
      </c>
      <c r="AU89">
        <v>17</v>
      </c>
      <c r="AV89">
        <v>18</v>
      </c>
      <c r="BA89" s="4"/>
      <c r="BB89" s="4">
        <v>72</v>
      </c>
      <c r="BC89" s="120" t="s">
        <v>10</v>
      </c>
      <c r="BD89" s="4">
        <v>69</v>
      </c>
      <c r="BE89" s="4">
        <v>60</v>
      </c>
      <c r="BF89" s="4">
        <v>49</v>
      </c>
      <c r="BG89" s="4">
        <v>38</v>
      </c>
    </row>
    <row r="90" spans="14:59">
      <c r="O90" s="4">
        <v>73</v>
      </c>
      <c r="Q90" s="120" t="e">
        <f>NA()</f>
        <v>#N/A</v>
      </c>
      <c r="R90" s="120" t="e">
        <f>NA()</f>
        <v>#N/A</v>
      </c>
      <c r="S90" s="120" t="e">
        <f>NA()</f>
        <v>#N/A</v>
      </c>
      <c r="T90" s="120" t="e">
        <f>NA()</f>
        <v>#N/A</v>
      </c>
      <c r="U90" s="120" t="e">
        <f>NA()</f>
        <v>#N/A</v>
      </c>
      <c r="V90" s="120" t="e">
        <f>NA()</f>
        <v>#N/A</v>
      </c>
      <c r="W90" s="120" t="e">
        <f>NA()</f>
        <v>#N/A</v>
      </c>
      <c r="X90" s="120" t="e">
        <f>NA()</f>
        <v>#N/A</v>
      </c>
      <c r="Y90" s="120" t="e">
        <f>NA()</f>
        <v>#N/A</v>
      </c>
      <c r="Z90" s="120" t="e">
        <f>NA()</f>
        <v>#N/A</v>
      </c>
      <c r="AB90" s="120"/>
      <c r="AC90" s="120">
        <v>82</v>
      </c>
      <c r="AD90" t="s">
        <v>8</v>
      </c>
      <c r="AE90">
        <v>49</v>
      </c>
      <c r="AF90">
        <v>57</v>
      </c>
      <c r="AG90">
        <v>69</v>
      </c>
      <c r="AH90">
        <v>68</v>
      </c>
      <c r="AI90">
        <v>71</v>
      </c>
      <c r="AJ90">
        <v>92</v>
      </c>
      <c r="AK90">
        <v>91</v>
      </c>
      <c r="AL90">
        <v>81</v>
      </c>
      <c r="AM90">
        <v>108</v>
      </c>
      <c r="AN90" s="120">
        <v>107</v>
      </c>
      <c r="AP90" s="4"/>
      <c r="AQ90" s="4">
        <v>73</v>
      </c>
      <c r="AR90" s="4" t="s">
        <v>87</v>
      </c>
      <c r="AS90" s="4"/>
      <c r="AT90" s="4"/>
      <c r="AU90" s="4"/>
      <c r="AV90" s="4"/>
      <c r="BA90" s="4"/>
      <c r="BB90" s="4">
        <v>73</v>
      </c>
      <c r="BC90" s="4" t="s">
        <v>87</v>
      </c>
      <c r="BD90" s="4"/>
      <c r="BE90" s="4"/>
      <c r="BF90" s="4"/>
      <c r="BG90" s="4"/>
    </row>
    <row r="91" spans="14:59">
      <c r="O91" s="4">
        <v>74</v>
      </c>
      <c r="P91" t="s">
        <v>7</v>
      </c>
      <c r="Q91">
        <v>32.6</v>
      </c>
      <c r="R91">
        <v>33.5</v>
      </c>
      <c r="S91">
        <v>27.6</v>
      </c>
      <c r="T91">
        <v>28.2</v>
      </c>
      <c r="U91">
        <v>28.7</v>
      </c>
      <c r="V91">
        <v>21.4</v>
      </c>
      <c r="W91">
        <v>17</v>
      </c>
      <c r="X91">
        <v>18.5</v>
      </c>
      <c r="Y91">
        <v>18.899999999999999</v>
      </c>
      <c r="Z91" s="120">
        <v>19.100000000000001</v>
      </c>
      <c r="AB91" s="120"/>
      <c r="AC91" s="120">
        <v>83</v>
      </c>
      <c r="AQ91" s="4">
        <v>74</v>
      </c>
      <c r="BA91" s="4"/>
      <c r="BB91" s="4">
        <v>74</v>
      </c>
      <c r="BC91" s="4"/>
      <c r="BD91" s="4"/>
      <c r="BE91" s="4"/>
      <c r="BF91" s="4"/>
      <c r="BG91" s="4"/>
    </row>
    <row r="92" spans="14:59">
      <c r="O92" s="4">
        <v>75</v>
      </c>
      <c r="P92" t="s">
        <v>5</v>
      </c>
      <c r="Q92">
        <v>29.7</v>
      </c>
      <c r="R92">
        <v>31.3</v>
      </c>
      <c r="S92">
        <v>31.9</v>
      </c>
      <c r="T92">
        <v>32.5</v>
      </c>
      <c r="U92">
        <v>33.200000000000003</v>
      </c>
      <c r="V92">
        <v>30.8</v>
      </c>
      <c r="W92">
        <v>29.1</v>
      </c>
      <c r="X92">
        <v>29.9</v>
      </c>
      <c r="Y92">
        <v>28.9</v>
      </c>
      <c r="Z92" s="120">
        <v>28.3</v>
      </c>
      <c r="AB92" s="120"/>
      <c r="AC92" s="120">
        <v>84</v>
      </c>
      <c r="AD92" t="s">
        <v>252</v>
      </c>
      <c r="AQ92" s="4">
        <v>75</v>
      </c>
      <c r="AR92" s="4" t="s">
        <v>68</v>
      </c>
      <c r="BA92" s="4"/>
      <c r="BB92" s="4">
        <v>75</v>
      </c>
      <c r="BC92" s="4" t="s">
        <v>75</v>
      </c>
      <c r="BD92" s="4"/>
      <c r="BE92" s="4"/>
      <c r="BF92" s="4"/>
      <c r="BG92" s="4"/>
    </row>
    <row r="93" spans="14:59">
      <c r="O93" s="4">
        <v>76</v>
      </c>
      <c r="P93" t="s">
        <v>2</v>
      </c>
      <c r="Q93">
        <v>43.5</v>
      </c>
      <c r="R93">
        <v>44.6</v>
      </c>
      <c r="S93">
        <v>44.8</v>
      </c>
      <c r="T93">
        <v>42.6</v>
      </c>
      <c r="U93">
        <v>42</v>
      </c>
      <c r="V93">
        <v>36</v>
      </c>
      <c r="W93">
        <v>35.700000000000003</v>
      </c>
      <c r="X93">
        <v>35.5</v>
      </c>
      <c r="Y93">
        <v>29.5</v>
      </c>
      <c r="Z93" s="120">
        <v>29.9</v>
      </c>
      <c r="AB93" s="120">
        <v>15</v>
      </c>
      <c r="AC93" s="120">
        <v>85</v>
      </c>
      <c r="AD93" t="s">
        <v>88</v>
      </c>
      <c r="AE93" t="s">
        <v>12</v>
      </c>
      <c r="AF93" t="s">
        <v>13</v>
      </c>
      <c r="AG93" t="s">
        <v>14</v>
      </c>
      <c r="AH93" t="s">
        <v>15</v>
      </c>
      <c r="AI93" t="s">
        <v>16</v>
      </c>
      <c r="AJ93" t="s">
        <v>17</v>
      </c>
      <c r="AK93" t="s">
        <v>18</v>
      </c>
      <c r="AL93" t="s">
        <v>19</v>
      </c>
      <c r="AM93" t="s">
        <v>20</v>
      </c>
      <c r="AN93" s="120">
        <v>2019</v>
      </c>
      <c r="AP93">
        <v>6</v>
      </c>
      <c r="AQ93" s="4">
        <v>76</v>
      </c>
      <c r="AR93" t="s">
        <v>68</v>
      </c>
      <c r="AS93" t="s">
        <v>38</v>
      </c>
      <c r="AT93" t="s">
        <v>39</v>
      </c>
      <c r="AU93" t="s">
        <v>40</v>
      </c>
      <c r="AV93" t="s">
        <v>41</v>
      </c>
      <c r="BA93" s="4">
        <v>6</v>
      </c>
      <c r="BB93" s="4">
        <v>76</v>
      </c>
      <c r="BC93" s="4" t="s">
        <v>68</v>
      </c>
      <c r="BD93" s="4" t="s">
        <v>38</v>
      </c>
      <c r="BE93" s="4" t="s">
        <v>39</v>
      </c>
      <c r="BF93" s="4" t="s">
        <v>40</v>
      </c>
      <c r="BG93" s="4" t="s">
        <v>41</v>
      </c>
    </row>
    <row r="94" spans="14:59">
      <c r="O94" s="4">
        <v>77</v>
      </c>
      <c r="P94" t="s">
        <v>9</v>
      </c>
      <c r="Q94">
        <v>30.3</v>
      </c>
      <c r="R94">
        <v>30.9</v>
      </c>
      <c r="S94">
        <v>31.3</v>
      </c>
      <c r="T94">
        <v>31.8</v>
      </c>
      <c r="U94">
        <v>32.200000000000003</v>
      </c>
      <c r="V94">
        <v>32.700000000000003</v>
      </c>
      <c r="W94">
        <v>31.4</v>
      </c>
      <c r="X94">
        <v>31.7</v>
      </c>
      <c r="Y94">
        <v>29.7</v>
      </c>
      <c r="Z94" s="120">
        <v>30</v>
      </c>
      <c r="AB94" s="120"/>
      <c r="AC94" s="120">
        <v>86</v>
      </c>
      <c r="AD94" t="s">
        <v>9</v>
      </c>
      <c r="AE94">
        <v>6062</v>
      </c>
      <c r="AF94">
        <v>5874</v>
      </c>
      <c r="AG94">
        <v>5005</v>
      </c>
      <c r="AH94">
        <v>7027</v>
      </c>
      <c r="AI94">
        <v>8222</v>
      </c>
      <c r="AJ94">
        <v>8399</v>
      </c>
      <c r="AK94">
        <v>8816</v>
      </c>
      <c r="AL94">
        <v>7356</v>
      </c>
      <c r="AM94">
        <v>7653</v>
      </c>
      <c r="AN94" s="120">
        <v>7653</v>
      </c>
      <c r="AQ94" s="4">
        <v>77</v>
      </c>
      <c r="AR94" t="s">
        <v>11</v>
      </c>
      <c r="AS94">
        <v>32.299999999999997</v>
      </c>
      <c r="AT94">
        <v>34.1</v>
      </c>
      <c r="AU94">
        <v>32.6</v>
      </c>
      <c r="AV94">
        <v>32.93</v>
      </c>
      <c r="BA94" s="4"/>
      <c r="BB94" s="4">
        <v>77</v>
      </c>
      <c r="BC94" s="4" t="s">
        <v>11</v>
      </c>
      <c r="BD94" s="4">
        <v>246</v>
      </c>
      <c r="BE94" s="4">
        <v>225</v>
      </c>
      <c r="BF94" s="4">
        <v>203</v>
      </c>
      <c r="BG94" s="4">
        <v>190</v>
      </c>
    </row>
    <row r="95" spans="14:59">
      <c r="O95" s="4">
        <v>78</v>
      </c>
      <c r="P95" t="s">
        <v>1</v>
      </c>
      <c r="Q95">
        <v>36.6</v>
      </c>
      <c r="R95">
        <v>36.799999999999997</v>
      </c>
      <c r="S95">
        <v>37.200000000000003</v>
      </c>
      <c r="T95">
        <v>36.700000000000003</v>
      </c>
      <c r="U95">
        <v>36.799999999999997</v>
      </c>
      <c r="V95">
        <v>37.299999999999997</v>
      </c>
      <c r="W95">
        <v>25.1</v>
      </c>
      <c r="X95">
        <v>24.6</v>
      </c>
      <c r="Y95">
        <v>24</v>
      </c>
      <c r="Z95" s="120">
        <v>24</v>
      </c>
      <c r="AB95" s="120"/>
      <c r="AC95" s="120">
        <v>87</v>
      </c>
      <c r="AD95" t="s">
        <v>23</v>
      </c>
      <c r="AE95">
        <v>763617</v>
      </c>
      <c r="AF95">
        <v>743778</v>
      </c>
      <c r="AG95">
        <v>879574</v>
      </c>
      <c r="AH95">
        <v>830865</v>
      </c>
      <c r="AI95">
        <v>987630</v>
      </c>
      <c r="AJ95">
        <v>968748</v>
      </c>
      <c r="AK95">
        <v>1029394</v>
      </c>
      <c r="AL95">
        <v>935620</v>
      </c>
      <c r="AM95">
        <v>914954</v>
      </c>
      <c r="AN95" s="120">
        <v>914954</v>
      </c>
      <c r="AQ95" s="4">
        <v>78</v>
      </c>
      <c r="AR95" t="s">
        <v>6</v>
      </c>
      <c r="AS95">
        <v>29.9</v>
      </c>
      <c r="AT95">
        <v>32.06</v>
      </c>
      <c r="AU95">
        <v>32.659999999999997</v>
      </c>
      <c r="AV95">
        <v>33.06</v>
      </c>
      <c r="BA95" s="4"/>
      <c r="BB95" s="4">
        <v>78</v>
      </c>
      <c r="BC95" s="4" t="s">
        <v>6</v>
      </c>
      <c r="BD95" s="4">
        <v>222</v>
      </c>
      <c r="BE95" s="4">
        <v>213</v>
      </c>
      <c r="BF95" s="4">
        <v>195</v>
      </c>
      <c r="BG95" s="4">
        <v>187</v>
      </c>
    </row>
    <row r="96" spans="14:59">
      <c r="O96" s="4">
        <v>79</v>
      </c>
      <c r="P96" t="s">
        <v>4</v>
      </c>
      <c r="Q96">
        <v>32.4</v>
      </c>
      <c r="R96">
        <v>33.1</v>
      </c>
      <c r="S96">
        <v>31.9</v>
      </c>
      <c r="T96">
        <v>32.4</v>
      </c>
      <c r="U96">
        <v>32.799999999999997</v>
      </c>
      <c r="V96">
        <v>33.5</v>
      </c>
      <c r="W96">
        <v>30.5</v>
      </c>
      <c r="X96">
        <v>28.3</v>
      </c>
      <c r="Y96">
        <v>28.2</v>
      </c>
      <c r="Z96" s="120">
        <v>26.6</v>
      </c>
      <c r="AB96" s="120"/>
      <c r="AC96" s="120">
        <v>88</v>
      </c>
      <c r="AD96" t="s">
        <v>8</v>
      </c>
      <c r="AE96">
        <v>24265</v>
      </c>
      <c r="AF96">
        <v>22091</v>
      </c>
      <c r="AG96">
        <v>22253</v>
      </c>
      <c r="AH96">
        <v>28038</v>
      </c>
      <c r="AI96">
        <v>33128</v>
      </c>
      <c r="AJ96">
        <v>29771</v>
      </c>
      <c r="AK96">
        <v>28476</v>
      </c>
      <c r="AL96">
        <v>31420</v>
      </c>
      <c r="AM96">
        <v>25714</v>
      </c>
      <c r="AN96" s="120">
        <v>25714</v>
      </c>
      <c r="AQ96" s="4">
        <v>79</v>
      </c>
      <c r="AR96" t="s">
        <v>7</v>
      </c>
      <c r="AS96">
        <v>25.6</v>
      </c>
      <c r="AT96">
        <v>29</v>
      </c>
      <c r="AU96">
        <v>31.19</v>
      </c>
      <c r="AV96">
        <v>31.55</v>
      </c>
      <c r="BA96" s="4"/>
      <c r="BB96" s="4">
        <v>79</v>
      </c>
      <c r="BC96" s="4" t="s">
        <v>7</v>
      </c>
      <c r="BD96" s="4">
        <v>200</v>
      </c>
      <c r="BE96" s="4">
        <v>180</v>
      </c>
      <c r="BF96" s="4">
        <v>164</v>
      </c>
      <c r="BG96" s="4">
        <v>157</v>
      </c>
    </row>
    <row r="97" spans="14:59">
      <c r="O97" s="4">
        <v>80</v>
      </c>
      <c r="P97" t="s">
        <v>0</v>
      </c>
      <c r="Q97">
        <v>31.4</v>
      </c>
      <c r="R97">
        <v>31.9</v>
      </c>
      <c r="S97">
        <v>32.299999999999997</v>
      </c>
      <c r="T97">
        <v>32.9</v>
      </c>
      <c r="U97">
        <v>33.299999999999997</v>
      </c>
      <c r="V97">
        <v>29.1</v>
      </c>
      <c r="W97">
        <v>27.1</v>
      </c>
      <c r="X97">
        <v>27.5</v>
      </c>
      <c r="Y97">
        <v>27.7</v>
      </c>
      <c r="Z97" s="120">
        <v>28.2</v>
      </c>
      <c r="AB97" s="120"/>
      <c r="AC97" s="120">
        <v>89</v>
      </c>
      <c r="AQ97" s="4">
        <v>80</v>
      </c>
      <c r="AR97" t="s">
        <v>5</v>
      </c>
      <c r="AS97">
        <v>26.1</v>
      </c>
      <c r="AT97">
        <v>39.659999999999997</v>
      </c>
      <c r="AU97">
        <v>31.94</v>
      </c>
      <c r="AV97">
        <v>33.97</v>
      </c>
      <c r="BA97" s="4"/>
      <c r="BB97" s="4">
        <v>80</v>
      </c>
      <c r="BC97" s="4" t="s">
        <v>5</v>
      </c>
      <c r="BD97" s="4">
        <v>295</v>
      </c>
      <c r="BE97" s="4">
        <v>285</v>
      </c>
      <c r="BF97" s="4">
        <v>272</v>
      </c>
      <c r="BG97" s="4">
        <v>267</v>
      </c>
    </row>
    <row r="98" spans="14:59">
      <c r="O98" s="4">
        <v>81</v>
      </c>
      <c r="P98" t="s">
        <v>3</v>
      </c>
      <c r="Q98">
        <v>27.1</v>
      </c>
      <c r="R98">
        <v>27.6</v>
      </c>
      <c r="S98">
        <v>27.9</v>
      </c>
      <c r="T98">
        <v>28.4</v>
      </c>
      <c r="U98">
        <v>28.8</v>
      </c>
      <c r="V98">
        <v>25.8</v>
      </c>
      <c r="W98">
        <v>18.2</v>
      </c>
      <c r="X98">
        <v>18.5</v>
      </c>
      <c r="Y98">
        <v>18.7</v>
      </c>
      <c r="Z98" s="120">
        <v>15.2</v>
      </c>
      <c r="AB98" s="120"/>
      <c r="AC98" s="120">
        <v>90</v>
      </c>
      <c r="AD98" t="s">
        <v>253</v>
      </c>
      <c r="AQ98" s="4">
        <v>81</v>
      </c>
      <c r="AR98" t="s">
        <v>2</v>
      </c>
      <c r="AS98">
        <v>28.9</v>
      </c>
      <c r="AT98">
        <v>32.07</v>
      </c>
      <c r="AU98">
        <v>33.11</v>
      </c>
      <c r="AV98">
        <v>34.99</v>
      </c>
      <c r="BA98" s="4"/>
      <c r="BB98" s="4">
        <v>81</v>
      </c>
      <c r="BC98" s="4" t="s">
        <v>2</v>
      </c>
      <c r="BD98" s="4">
        <v>212</v>
      </c>
      <c r="BE98" s="4">
        <v>197</v>
      </c>
      <c r="BF98" s="4">
        <v>184</v>
      </c>
      <c r="BG98" s="4">
        <v>173</v>
      </c>
    </row>
    <row r="99" spans="14:59">
      <c r="O99" s="4">
        <v>82</v>
      </c>
      <c r="P99" s="120" t="s">
        <v>10</v>
      </c>
      <c r="Q99">
        <v>42.4</v>
      </c>
      <c r="R99">
        <v>43.2</v>
      </c>
      <c r="S99">
        <v>43.8</v>
      </c>
      <c r="T99">
        <v>45.1</v>
      </c>
      <c r="U99">
        <v>44.2</v>
      </c>
      <c r="V99">
        <v>42.7</v>
      </c>
      <c r="W99">
        <v>35.1</v>
      </c>
      <c r="X99">
        <v>36.1</v>
      </c>
      <c r="Y99">
        <v>32.1</v>
      </c>
      <c r="Z99" s="120">
        <v>35.1</v>
      </c>
      <c r="AB99" s="120">
        <v>16</v>
      </c>
      <c r="AC99" s="120">
        <v>91</v>
      </c>
      <c r="AD99" t="s">
        <v>88</v>
      </c>
      <c r="AE99" t="s">
        <v>12</v>
      </c>
      <c r="AF99" t="s">
        <v>13</v>
      </c>
      <c r="AG99" t="s">
        <v>14</v>
      </c>
      <c r="AH99" t="s">
        <v>15</v>
      </c>
      <c r="AI99" t="s">
        <v>16</v>
      </c>
      <c r="AJ99" t="s">
        <v>17</v>
      </c>
      <c r="AK99" t="s">
        <v>18</v>
      </c>
      <c r="AL99" t="s">
        <v>19</v>
      </c>
      <c r="AM99" t="s">
        <v>20</v>
      </c>
      <c r="AN99" s="120">
        <v>2019</v>
      </c>
      <c r="AQ99" s="4">
        <v>82</v>
      </c>
      <c r="AR99" t="s">
        <v>9</v>
      </c>
      <c r="AS99">
        <v>26.9</v>
      </c>
      <c r="AT99">
        <v>31.75</v>
      </c>
      <c r="AU99">
        <v>31.45</v>
      </c>
      <c r="AV99">
        <v>32.72</v>
      </c>
      <c r="BA99" s="4"/>
      <c r="BB99" s="4">
        <v>82</v>
      </c>
      <c r="BC99" s="4" t="s">
        <v>9</v>
      </c>
      <c r="BD99" s="4">
        <v>245</v>
      </c>
      <c r="BE99" s="4">
        <v>229</v>
      </c>
      <c r="BF99" s="4">
        <v>191</v>
      </c>
      <c r="BG99" s="4">
        <v>184</v>
      </c>
    </row>
    <row r="100" spans="14:59">
      <c r="O100" s="4">
        <v>83</v>
      </c>
      <c r="Z100" s="120"/>
      <c r="AB100" s="120"/>
      <c r="AC100" s="120">
        <v>92</v>
      </c>
      <c r="AD100" t="s">
        <v>9</v>
      </c>
      <c r="AE100">
        <v>151</v>
      </c>
      <c r="AF100">
        <v>155</v>
      </c>
      <c r="AG100">
        <v>154</v>
      </c>
      <c r="AH100">
        <v>157</v>
      </c>
      <c r="AI100">
        <v>164</v>
      </c>
      <c r="AJ100">
        <v>151</v>
      </c>
      <c r="AK100">
        <v>164</v>
      </c>
      <c r="AL100">
        <v>173</v>
      </c>
      <c r="AM100">
        <v>182</v>
      </c>
      <c r="AN100" s="120" t="e">
        <f>NA()</f>
        <v>#N/A</v>
      </c>
      <c r="AQ100" s="4">
        <v>83</v>
      </c>
      <c r="AR100" t="s">
        <v>1</v>
      </c>
      <c r="AS100">
        <v>23.8</v>
      </c>
      <c r="AT100">
        <v>27.19</v>
      </c>
      <c r="AU100">
        <v>27.5</v>
      </c>
      <c r="AV100">
        <v>27.09</v>
      </c>
      <c r="BA100" s="4"/>
      <c r="BB100" s="4">
        <v>83</v>
      </c>
      <c r="BC100" s="4" t="s">
        <v>1</v>
      </c>
      <c r="BD100" s="4">
        <v>203</v>
      </c>
      <c r="BE100" s="4">
        <v>225</v>
      </c>
      <c r="BF100" s="4">
        <v>184</v>
      </c>
      <c r="BG100" s="4">
        <v>163</v>
      </c>
    </row>
    <row r="101" spans="14:59">
      <c r="O101" s="4">
        <v>84</v>
      </c>
      <c r="P101" t="s">
        <v>44</v>
      </c>
      <c r="Z101" s="120"/>
      <c r="AB101" s="120"/>
      <c r="AC101" s="120">
        <v>93</v>
      </c>
      <c r="AD101" t="s">
        <v>23</v>
      </c>
      <c r="AE101">
        <v>10904</v>
      </c>
      <c r="AF101">
        <v>10608</v>
      </c>
      <c r="AG101">
        <v>10389</v>
      </c>
      <c r="AH101">
        <v>10235</v>
      </c>
      <c r="AI101">
        <v>9930</v>
      </c>
      <c r="AJ101">
        <v>9757</v>
      </c>
      <c r="AK101">
        <v>9676</v>
      </c>
      <c r="AL101">
        <v>9786</v>
      </c>
      <c r="AM101">
        <v>9235</v>
      </c>
      <c r="AN101" s="120" t="e">
        <f>NA()</f>
        <v>#N/A</v>
      </c>
      <c r="AQ101" s="4">
        <v>84</v>
      </c>
      <c r="AR101" t="s">
        <v>4</v>
      </c>
      <c r="AS101">
        <v>23.6</v>
      </c>
      <c r="AT101">
        <v>28.31</v>
      </c>
      <c r="AU101">
        <v>30.42</v>
      </c>
      <c r="AV101">
        <v>32.159999999999997</v>
      </c>
      <c r="BA101" s="4"/>
      <c r="BB101" s="4">
        <v>84</v>
      </c>
      <c r="BC101" s="4" t="s">
        <v>4</v>
      </c>
      <c r="BD101" s="4">
        <v>177</v>
      </c>
      <c r="BE101" s="4">
        <v>163</v>
      </c>
      <c r="BF101" s="4">
        <v>159</v>
      </c>
      <c r="BG101" s="4">
        <v>143</v>
      </c>
    </row>
    <row r="102" spans="14:59">
      <c r="N102">
        <v>7</v>
      </c>
      <c r="O102" s="4">
        <v>85</v>
      </c>
      <c r="P102" t="s">
        <v>22</v>
      </c>
      <c r="Q102" t="s">
        <v>12</v>
      </c>
      <c r="R102" t="s">
        <v>13</v>
      </c>
      <c r="S102" t="s">
        <v>14</v>
      </c>
      <c r="T102" t="s">
        <v>15</v>
      </c>
      <c r="U102" t="s">
        <v>16</v>
      </c>
      <c r="V102" t="s">
        <v>17</v>
      </c>
      <c r="W102" t="s">
        <v>18</v>
      </c>
      <c r="X102" t="s">
        <v>19</v>
      </c>
      <c r="Y102" t="s">
        <v>20</v>
      </c>
      <c r="Z102" s="120" t="s">
        <v>21</v>
      </c>
      <c r="AB102" s="120"/>
      <c r="AC102" s="120">
        <v>94</v>
      </c>
      <c r="AD102" t="s">
        <v>8</v>
      </c>
      <c r="AE102">
        <v>592</v>
      </c>
      <c r="AF102">
        <v>578</v>
      </c>
      <c r="AG102">
        <v>543</v>
      </c>
      <c r="AH102">
        <v>533</v>
      </c>
      <c r="AI102">
        <v>542</v>
      </c>
      <c r="AJ102">
        <v>523</v>
      </c>
      <c r="AK102">
        <v>542</v>
      </c>
      <c r="AL102">
        <v>543</v>
      </c>
      <c r="AM102">
        <v>529</v>
      </c>
      <c r="AN102" s="120" t="e">
        <f>NA()</f>
        <v>#N/A</v>
      </c>
      <c r="AQ102" s="4">
        <v>85</v>
      </c>
      <c r="AR102" t="s">
        <v>0</v>
      </c>
      <c r="AS102">
        <v>99.6</v>
      </c>
      <c r="AT102">
        <v>35.409999999999997</v>
      </c>
      <c r="AU102">
        <v>37.58</v>
      </c>
      <c r="AV102">
        <v>38.39</v>
      </c>
      <c r="BA102" s="4"/>
      <c r="BB102" s="4">
        <v>85</v>
      </c>
      <c r="BC102" s="4" t="s">
        <v>0</v>
      </c>
      <c r="BD102" s="4">
        <v>272</v>
      </c>
      <c r="BE102" s="4">
        <v>266</v>
      </c>
      <c r="BF102" s="4">
        <v>266</v>
      </c>
      <c r="BG102" s="4">
        <v>271</v>
      </c>
    </row>
    <row r="103" spans="14:59">
      <c r="O103" s="4">
        <v>86</v>
      </c>
      <c r="P103" t="s">
        <v>11</v>
      </c>
      <c r="Q103">
        <v>27</v>
      </c>
      <c r="R103">
        <v>29.2</v>
      </c>
      <c r="S103">
        <v>29.2</v>
      </c>
      <c r="T103">
        <v>24.1</v>
      </c>
      <c r="U103">
        <v>24.2</v>
      </c>
      <c r="V103">
        <v>26.6</v>
      </c>
      <c r="W103">
        <v>26</v>
      </c>
      <c r="X103">
        <v>26.8</v>
      </c>
      <c r="Y103">
        <v>26.9</v>
      </c>
      <c r="Z103" s="120">
        <v>28.2</v>
      </c>
      <c r="AB103" s="120"/>
      <c r="AC103" s="120">
        <v>95</v>
      </c>
      <c r="AQ103" s="4">
        <v>86</v>
      </c>
      <c r="AR103" t="s">
        <v>3</v>
      </c>
      <c r="AS103">
        <v>26.3</v>
      </c>
      <c r="AT103">
        <v>28.73</v>
      </c>
      <c r="AU103">
        <v>29.21</v>
      </c>
      <c r="AV103">
        <v>29.76</v>
      </c>
      <c r="BA103" s="4"/>
      <c r="BB103" s="4">
        <v>86</v>
      </c>
      <c r="BC103" s="4" t="s">
        <v>3</v>
      </c>
      <c r="BD103" s="4">
        <v>180</v>
      </c>
      <c r="BE103" s="4">
        <v>179</v>
      </c>
      <c r="BF103" s="4">
        <v>169</v>
      </c>
      <c r="BG103" s="4">
        <v>159</v>
      </c>
    </row>
    <row r="104" spans="14:59">
      <c r="O104" s="4">
        <v>87</v>
      </c>
      <c r="P104" t="s">
        <v>6</v>
      </c>
      <c r="Q104">
        <v>14.6</v>
      </c>
      <c r="R104">
        <v>14.6</v>
      </c>
      <c r="S104">
        <v>14.3</v>
      </c>
      <c r="T104">
        <v>14.4</v>
      </c>
      <c r="U104">
        <v>12.9</v>
      </c>
      <c r="V104">
        <v>12.3</v>
      </c>
      <c r="W104">
        <v>12.4</v>
      </c>
      <c r="X104">
        <v>12.1</v>
      </c>
      <c r="Y104">
        <v>11.2</v>
      </c>
      <c r="Z104" s="120">
        <v>12.5</v>
      </c>
      <c r="AB104" s="120"/>
      <c r="AC104" s="120">
        <v>96</v>
      </c>
      <c r="AD104" t="s">
        <v>254</v>
      </c>
      <c r="AQ104" s="4">
        <v>87</v>
      </c>
      <c r="AR104" s="120" t="s">
        <v>10</v>
      </c>
      <c r="AS104">
        <v>20.8</v>
      </c>
      <c r="AT104">
        <v>22.94</v>
      </c>
      <c r="AU104">
        <v>23.47</v>
      </c>
      <c r="AV104">
        <v>25.59</v>
      </c>
      <c r="BA104" s="4"/>
      <c r="BB104" s="4">
        <v>87</v>
      </c>
      <c r="BC104" s="120" t="s">
        <v>10</v>
      </c>
      <c r="BD104" s="4">
        <v>348</v>
      </c>
      <c r="BE104" s="4">
        <v>320</v>
      </c>
      <c r="BF104" s="4">
        <v>301</v>
      </c>
      <c r="BG104" s="4">
        <v>278</v>
      </c>
    </row>
    <row r="105" spans="14:59">
      <c r="O105" s="4">
        <v>88</v>
      </c>
      <c r="P105" t="s">
        <v>7</v>
      </c>
      <c r="Q105">
        <v>15.5</v>
      </c>
      <c r="R105">
        <v>15.4</v>
      </c>
      <c r="S105">
        <v>16.3</v>
      </c>
      <c r="T105">
        <v>16.100000000000001</v>
      </c>
      <c r="U105">
        <v>17.899999999999999</v>
      </c>
      <c r="V105">
        <v>18</v>
      </c>
      <c r="W105">
        <v>15.6</v>
      </c>
      <c r="X105">
        <v>14.3</v>
      </c>
      <c r="Y105">
        <v>15.2</v>
      </c>
      <c r="Z105" s="120">
        <v>14.9</v>
      </c>
      <c r="AB105" s="120">
        <v>17</v>
      </c>
      <c r="AC105" s="120">
        <v>97</v>
      </c>
      <c r="AD105" t="s">
        <v>88</v>
      </c>
      <c r="AE105" t="s">
        <v>12</v>
      </c>
      <c r="AF105" t="s">
        <v>13</v>
      </c>
      <c r="AG105" t="s">
        <v>14</v>
      </c>
      <c r="AH105" t="s">
        <v>15</v>
      </c>
      <c r="AI105" t="s">
        <v>16</v>
      </c>
      <c r="AJ105" t="s">
        <v>17</v>
      </c>
      <c r="AK105" t="s">
        <v>18</v>
      </c>
      <c r="AL105" t="s">
        <v>19</v>
      </c>
      <c r="AM105" t="s">
        <v>20</v>
      </c>
      <c r="AN105" s="120">
        <v>2019</v>
      </c>
      <c r="AP105" s="4"/>
      <c r="AQ105" s="4">
        <v>88</v>
      </c>
      <c r="AR105" s="4" t="s">
        <v>87</v>
      </c>
      <c r="AS105" s="4">
        <v>23</v>
      </c>
      <c r="AT105" s="4">
        <v>25.9</v>
      </c>
      <c r="AU105" s="4">
        <v>23</v>
      </c>
      <c r="AV105" s="4">
        <v>27.7</v>
      </c>
      <c r="BA105" s="4"/>
      <c r="BB105" s="4">
        <v>88</v>
      </c>
      <c r="BC105" s="4" t="s">
        <v>87</v>
      </c>
      <c r="BD105" s="4"/>
      <c r="BE105" s="4"/>
      <c r="BF105" s="4"/>
      <c r="BG105" s="4"/>
    </row>
    <row r="106" spans="14:59">
      <c r="O106" s="4">
        <v>89</v>
      </c>
      <c r="P106" t="s">
        <v>5</v>
      </c>
      <c r="Q106">
        <v>18.5</v>
      </c>
      <c r="R106">
        <v>19.8</v>
      </c>
      <c r="S106">
        <v>20.2</v>
      </c>
      <c r="T106">
        <v>20.399999999999999</v>
      </c>
      <c r="U106">
        <v>20.3</v>
      </c>
      <c r="V106">
        <v>20</v>
      </c>
      <c r="W106">
        <v>20</v>
      </c>
      <c r="X106">
        <v>18.399999999999999</v>
      </c>
      <c r="Y106">
        <v>17.5</v>
      </c>
      <c r="Z106" s="120">
        <v>20.2</v>
      </c>
      <c r="AB106" s="120"/>
      <c r="AC106" s="120">
        <v>98</v>
      </c>
      <c r="AD106" t="s">
        <v>9</v>
      </c>
      <c r="AE106">
        <v>56</v>
      </c>
      <c r="AF106">
        <v>113</v>
      </c>
      <c r="AG106">
        <v>78</v>
      </c>
      <c r="AH106">
        <v>53</v>
      </c>
      <c r="AI106">
        <v>32</v>
      </c>
      <c r="AJ106">
        <v>27</v>
      </c>
      <c r="AK106">
        <v>28</v>
      </c>
      <c r="AL106">
        <v>33</v>
      </c>
      <c r="AM106">
        <v>17</v>
      </c>
      <c r="AN106" s="120">
        <v>10</v>
      </c>
      <c r="AQ106" s="4">
        <v>89</v>
      </c>
      <c r="BA106" s="4"/>
      <c r="BB106" s="4">
        <v>89</v>
      </c>
      <c r="BC106" s="4"/>
      <c r="BD106" s="4"/>
      <c r="BE106" s="4"/>
      <c r="BF106" s="4"/>
      <c r="BG106" s="4"/>
    </row>
    <row r="107" spans="14:59">
      <c r="O107" s="4">
        <v>90</v>
      </c>
      <c r="P107" t="s">
        <v>2</v>
      </c>
      <c r="Q107">
        <v>22.8</v>
      </c>
      <c r="R107">
        <v>25.5</v>
      </c>
      <c r="S107">
        <v>23.2</v>
      </c>
      <c r="T107">
        <v>22.9</v>
      </c>
      <c r="U107">
        <v>23.8</v>
      </c>
      <c r="V107">
        <v>23.5</v>
      </c>
      <c r="W107">
        <v>23.8</v>
      </c>
      <c r="X107">
        <v>25.5</v>
      </c>
      <c r="Y107">
        <v>23.3</v>
      </c>
      <c r="Z107" s="120">
        <v>22.4</v>
      </c>
      <c r="AB107" s="120"/>
      <c r="AC107" s="120">
        <v>99</v>
      </c>
      <c r="AD107" t="s">
        <v>23</v>
      </c>
      <c r="AE107">
        <v>3589</v>
      </c>
      <c r="AF107">
        <v>3296</v>
      </c>
      <c r="AG107">
        <v>3127</v>
      </c>
      <c r="AH107">
        <v>3126</v>
      </c>
      <c r="AI107">
        <v>3386</v>
      </c>
      <c r="AJ107">
        <v>2600</v>
      </c>
      <c r="AK107">
        <v>2023</v>
      </c>
      <c r="AL107">
        <v>1918</v>
      </c>
      <c r="AM107">
        <v>2172</v>
      </c>
      <c r="AN107" s="120">
        <v>1717</v>
      </c>
      <c r="AQ107" s="4">
        <v>90</v>
      </c>
      <c r="AR107" s="4" t="s">
        <v>69</v>
      </c>
      <c r="BA107" s="4"/>
      <c r="BB107" s="4">
        <v>90</v>
      </c>
      <c r="BC107" s="4" t="s">
        <v>76</v>
      </c>
      <c r="BD107" s="4"/>
      <c r="BE107" s="4"/>
      <c r="BF107" s="4"/>
      <c r="BG107" s="4"/>
    </row>
    <row r="108" spans="14:59">
      <c r="O108" s="4">
        <v>91</v>
      </c>
      <c r="P108" t="s">
        <v>9</v>
      </c>
      <c r="Q108">
        <v>19.600000000000001</v>
      </c>
      <c r="R108">
        <v>19.7</v>
      </c>
      <c r="S108">
        <v>16.2</v>
      </c>
      <c r="T108">
        <v>18.899999999999999</v>
      </c>
      <c r="U108">
        <v>20</v>
      </c>
      <c r="V108">
        <v>19.2</v>
      </c>
      <c r="W108">
        <v>19.899999999999999</v>
      </c>
      <c r="X108">
        <v>20.399999999999999</v>
      </c>
      <c r="Y108">
        <v>19.3</v>
      </c>
      <c r="Z108" s="120">
        <v>18.5</v>
      </c>
      <c r="AB108" s="120"/>
      <c r="AC108" s="120">
        <v>100</v>
      </c>
      <c r="AD108" t="s">
        <v>8</v>
      </c>
      <c r="AE108">
        <v>221</v>
      </c>
      <c r="AF108">
        <v>259</v>
      </c>
      <c r="AG108">
        <v>205</v>
      </c>
      <c r="AH108">
        <v>196</v>
      </c>
      <c r="AI108">
        <v>141</v>
      </c>
      <c r="AJ108">
        <v>91</v>
      </c>
      <c r="AK108">
        <v>88</v>
      </c>
      <c r="AL108">
        <v>91</v>
      </c>
      <c r="AM108">
        <v>89</v>
      </c>
      <c r="AN108" s="120">
        <v>89</v>
      </c>
      <c r="AP108">
        <v>7</v>
      </c>
      <c r="AQ108" s="4">
        <v>91</v>
      </c>
      <c r="AR108" t="s">
        <v>69</v>
      </c>
      <c r="AS108" t="s">
        <v>38</v>
      </c>
      <c r="AT108" t="s">
        <v>39</v>
      </c>
      <c r="AU108" t="s">
        <v>40</v>
      </c>
      <c r="AV108" t="s">
        <v>41</v>
      </c>
      <c r="BA108" s="4">
        <v>7</v>
      </c>
      <c r="BB108" s="4">
        <v>91</v>
      </c>
      <c r="BC108" s="4" t="s">
        <v>69</v>
      </c>
      <c r="BD108" s="4" t="s">
        <v>38</v>
      </c>
      <c r="BE108" s="4" t="s">
        <v>39</v>
      </c>
      <c r="BF108" s="4" t="s">
        <v>40</v>
      </c>
      <c r="BG108" s="4" t="s">
        <v>41</v>
      </c>
    </row>
    <row r="109" spans="14:59">
      <c r="O109" s="4">
        <v>92</v>
      </c>
      <c r="P109" t="s">
        <v>1</v>
      </c>
      <c r="Q109">
        <v>19.399999999999999</v>
      </c>
      <c r="R109">
        <v>20.399999999999999</v>
      </c>
      <c r="S109">
        <v>20.100000000000001</v>
      </c>
      <c r="T109">
        <v>19.7</v>
      </c>
      <c r="U109">
        <v>17.7</v>
      </c>
      <c r="V109">
        <v>18.8</v>
      </c>
      <c r="W109">
        <v>19</v>
      </c>
      <c r="X109">
        <v>17.399999999999999</v>
      </c>
      <c r="Y109">
        <v>18.2</v>
      </c>
      <c r="Z109" s="120">
        <v>18.399999999999999</v>
      </c>
      <c r="AB109" s="120"/>
      <c r="AC109" s="120">
        <v>101</v>
      </c>
      <c r="AQ109" s="4">
        <v>92</v>
      </c>
      <c r="AR109" t="s">
        <v>11</v>
      </c>
      <c r="AS109">
        <v>18.3</v>
      </c>
      <c r="AT109">
        <v>19.079999999999998</v>
      </c>
      <c r="AU109">
        <v>18.14</v>
      </c>
      <c r="AV109">
        <v>18.78</v>
      </c>
      <c r="BA109" s="4"/>
      <c r="BB109" s="4">
        <v>92</v>
      </c>
      <c r="BC109" s="4" t="s">
        <v>11</v>
      </c>
      <c r="BD109" s="4">
        <v>145</v>
      </c>
      <c r="BE109" s="4">
        <v>142</v>
      </c>
      <c r="BF109" s="4">
        <v>138</v>
      </c>
      <c r="BG109" s="4">
        <v>133</v>
      </c>
    </row>
    <row r="110" spans="14:59">
      <c r="O110" s="4">
        <v>93</v>
      </c>
      <c r="P110" t="s">
        <v>4</v>
      </c>
      <c r="Q110">
        <v>22.6</v>
      </c>
      <c r="R110">
        <v>22.8</v>
      </c>
      <c r="S110">
        <v>22.2</v>
      </c>
      <c r="T110">
        <v>22.8</v>
      </c>
      <c r="U110">
        <v>23.7</v>
      </c>
      <c r="V110">
        <v>24.8</v>
      </c>
      <c r="W110">
        <v>23.3</v>
      </c>
      <c r="X110">
        <v>22.7</v>
      </c>
      <c r="Y110">
        <v>22.8</v>
      </c>
      <c r="Z110" s="120">
        <v>23.1</v>
      </c>
      <c r="AB110" s="120"/>
      <c r="AC110" s="120">
        <v>102</v>
      </c>
      <c r="AD110" t="s">
        <v>255</v>
      </c>
      <c r="AQ110" s="4">
        <v>93</v>
      </c>
      <c r="AR110" t="s">
        <v>6</v>
      </c>
      <c r="AS110">
        <v>21</v>
      </c>
      <c r="AT110">
        <v>20.73</v>
      </c>
      <c r="AU110">
        <v>20.6</v>
      </c>
      <c r="AV110">
        <v>20.41</v>
      </c>
      <c r="BA110" s="4"/>
      <c r="BB110" s="4">
        <v>93</v>
      </c>
      <c r="BC110" s="4" t="s">
        <v>6</v>
      </c>
      <c r="BD110" s="4">
        <v>127</v>
      </c>
      <c r="BE110" s="4">
        <v>134</v>
      </c>
      <c r="BF110" s="4">
        <v>129</v>
      </c>
      <c r="BG110" s="4">
        <v>124</v>
      </c>
    </row>
    <row r="111" spans="14:59">
      <c r="O111" s="4">
        <v>94</v>
      </c>
      <c r="P111" t="s">
        <v>0</v>
      </c>
      <c r="Q111">
        <v>16.2</v>
      </c>
      <c r="R111">
        <v>15.8</v>
      </c>
      <c r="S111">
        <v>16</v>
      </c>
      <c r="T111">
        <v>16.600000000000001</v>
      </c>
      <c r="U111">
        <v>15.9</v>
      </c>
      <c r="V111">
        <v>15.5</v>
      </c>
      <c r="W111">
        <v>16</v>
      </c>
      <c r="X111">
        <v>15.1</v>
      </c>
      <c r="Y111">
        <v>15.7</v>
      </c>
      <c r="Z111" s="120">
        <v>15.4</v>
      </c>
      <c r="AB111" s="120">
        <v>18</v>
      </c>
      <c r="AC111" s="120">
        <v>103</v>
      </c>
      <c r="AD111" t="s">
        <v>88</v>
      </c>
      <c r="AE111" t="s">
        <v>12</v>
      </c>
      <c r="AF111" t="s">
        <v>13</v>
      </c>
      <c r="AG111" t="s">
        <v>14</v>
      </c>
      <c r="AH111" t="s">
        <v>15</v>
      </c>
      <c r="AI111" t="s">
        <v>16</v>
      </c>
      <c r="AJ111" t="s">
        <v>17</v>
      </c>
      <c r="AK111" t="s">
        <v>18</v>
      </c>
      <c r="AL111" t="s">
        <v>19</v>
      </c>
      <c r="AM111" t="s">
        <v>20</v>
      </c>
      <c r="AN111" s="120">
        <v>2019</v>
      </c>
      <c r="AQ111" s="4">
        <v>94</v>
      </c>
      <c r="AR111" t="s">
        <v>7</v>
      </c>
      <c r="AS111">
        <v>15.1</v>
      </c>
      <c r="AT111">
        <v>15.78</v>
      </c>
      <c r="AU111">
        <v>15.92</v>
      </c>
      <c r="AV111">
        <v>15.19</v>
      </c>
      <c r="BA111" s="4"/>
      <c r="BB111" s="4">
        <v>94</v>
      </c>
      <c r="BC111" s="4" t="s">
        <v>7</v>
      </c>
      <c r="BD111" s="4">
        <v>233</v>
      </c>
      <c r="BE111" s="4">
        <v>234</v>
      </c>
      <c r="BF111" s="4">
        <v>232</v>
      </c>
      <c r="BG111" s="4">
        <v>221</v>
      </c>
    </row>
    <row r="112" spans="14:59">
      <c r="O112" s="4">
        <v>95</v>
      </c>
      <c r="P112" t="s">
        <v>3</v>
      </c>
      <c r="Q112">
        <v>15.9</v>
      </c>
      <c r="R112">
        <v>16.5</v>
      </c>
      <c r="S112">
        <v>15.5</v>
      </c>
      <c r="T112">
        <v>15.8</v>
      </c>
      <c r="U112">
        <v>16.600000000000001</v>
      </c>
      <c r="V112">
        <v>23.9</v>
      </c>
      <c r="W112">
        <v>28.9</v>
      </c>
      <c r="X112">
        <v>18.5</v>
      </c>
      <c r="Y112">
        <v>16.5</v>
      </c>
      <c r="Z112" s="120">
        <v>16.3</v>
      </c>
      <c r="AB112" s="120"/>
      <c r="AC112" s="120">
        <v>104</v>
      </c>
      <c r="AD112" t="s">
        <v>9</v>
      </c>
      <c r="AE112">
        <v>248</v>
      </c>
      <c r="AF112">
        <v>231</v>
      </c>
      <c r="AG112">
        <v>223</v>
      </c>
      <c r="AH112">
        <v>211</v>
      </c>
      <c r="AI112">
        <v>202</v>
      </c>
      <c r="AJ112">
        <v>186</v>
      </c>
      <c r="AK112">
        <v>172</v>
      </c>
      <c r="AL112">
        <v>187</v>
      </c>
      <c r="AM112">
        <v>176</v>
      </c>
      <c r="AN112" s="120">
        <v>178</v>
      </c>
      <c r="AQ112" s="4">
        <v>95</v>
      </c>
      <c r="AR112" t="s">
        <v>5</v>
      </c>
      <c r="AS112">
        <v>14.4</v>
      </c>
      <c r="AT112">
        <v>14.97</v>
      </c>
      <c r="AU112">
        <v>15.61</v>
      </c>
      <c r="AV112">
        <v>16.43</v>
      </c>
      <c r="BA112" s="4"/>
      <c r="BB112" s="4">
        <v>95</v>
      </c>
      <c r="BC112" s="4" t="s">
        <v>5</v>
      </c>
      <c r="BD112" s="4">
        <v>139</v>
      </c>
      <c r="BE112" s="4">
        <v>138</v>
      </c>
      <c r="BF112" s="4">
        <v>147</v>
      </c>
      <c r="BG112" s="4">
        <v>138</v>
      </c>
    </row>
    <row r="113" spans="14:59">
      <c r="O113" s="4">
        <v>96</v>
      </c>
      <c r="P113" s="120" t="s">
        <v>10</v>
      </c>
      <c r="Q113">
        <v>20.399999999999999</v>
      </c>
      <c r="R113">
        <v>20.3</v>
      </c>
      <c r="S113">
        <v>20.9</v>
      </c>
      <c r="T113">
        <v>22.6</v>
      </c>
      <c r="U113">
        <v>22.8</v>
      </c>
      <c r="V113">
        <v>22.1</v>
      </c>
      <c r="W113">
        <v>23.6</v>
      </c>
      <c r="X113">
        <v>23.9</v>
      </c>
      <c r="Y113">
        <v>24.3</v>
      </c>
      <c r="Z113" s="120">
        <v>23.9</v>
      </c>
      <c r="AB113" s="120"/>
      <c r="AC113" s="120">
        <v>105</v>
      </c>
      <c r="AD113" t="s">
        <v>23</v>
      </c>
      <c r="AE113">
        <v>352</v>
      </c>
      <c r="AF113">
        <v>330</v>
      </c>
      <c r="AG113">
        <v>321</v>
      </c>
      <c r="AH113">
        <v>320</v>
      </c>
      <c r="AI113">
        <v>325</v>
      </c>
      <c r="AJ113">
        <v>309</v>
      </c>
      <c r="AK113">
        <v>294</v>
      </c>
      <c r="AL113">
        <v>293</v>
      </c>
      <c r="AM113">
        <v>294</v>
      </c>
      <c r="AN113" s="120">
        <v>286</v>
      </c>
      <c r="AQ113" s="4">
        <v>96</v>
      </c>
      <c r="AR113" t="s">
        <v>2</v>
      </c>
      <c r="AS113">
        <v>15.9</v>
      </c>
      <c r="AT113">
        <v>16.11</v>
      </c>
      <c r="AU113">
        <v>16.309999999999999</v>
      </c>
      <c r="AV113">
        <v>16.7</v>
      </c>
      <c r="BA113" s="4"/>
      <c r="BB113" s="4">
        <v>96</v>
      </c>
      <c r="BC113" s="4" t="s">
        <v>2</v>
      </c>
      <c r="BD113" s="4">
        <v>178</v>
      </c>
      <c r="BE113" s="4">
        <v>179</v>
      </c>
      <c r="BF113" s="4">
        <v>178</v>
      </c>
      <c r="BG113" s="4">
        <v>176</v>
      </c>
    </row>
    <row r="114" spans="14:59">
      <c r="O114" s="4">
        <v>97</v>
      </c>
      <c r="Z114" s="120"/>
      <c r="AB114" s="120"/>
      <c r="AC114" s="120">
        <v>106</v>
      </c>
      <c r="AD114" t="s">
        <v>8</v>
      </c>
      <c r="AE114">
        <v>273</v>
      </c>
      <c r="AF114">
        <v>258</v>
      </c>
      <c r="AG114">
        <v>257</v>
      </c>
      <c r="AH114">
        <v>258</v>
      </c>
      <c r="AI114">
        <v>261</v>
      </c>
      <c r="AJ114">
        <v>248</v>
      </c>
      <c r="AK114">
        <v>234</v>
      </c>
      <c r="AL114">
        <v>231</v>
      </c>
      <c r="AM114">
        <v>234</v>
      </c>
      <c r="AN114" s="120">
        <v>225</v>
      </c>
      <c r="AQ114" s="4">
        <v>97</v>
      </c>
      <c r="AR114" t="s">
        <v>9</v>
      </c>
      <c r="AS114">
        <v>18.5</v>
      </c>
      <c r="AT114">
        <v>14.01</v>
      </c>
      <c r="AU114">
        <v>14.17</v>
      </c>
      <c r="AV114">
        <v>14.12</v>
      </c>
      <c r="BA114" s="4"/>
      <c r="BB114" s="4">
        <v>97</v>
      </c>
      <c r="BC114" s="4" t="s">
        <v>9</v>
      </c>
      <c r="BD114" s="4">
        <v>154</v>
      </c>
      <c r="BE114" s="4">
        <v>160</v>
      </c>
      <c r="BF114" s="4">
        <v>157</v>
      </c>
      <c r="BG114" s="4">
        <v>152</v>
      </c>
    </row>
    <row r="115" spans="14:59">
      <c r="O115" s="4">
        <v>98</v>
      </c>
      <c r="P115" t="s">
        <v>79</v>
      </c>
      <c r="Z115" s="120"/>
      <c r="AB115" s="120"/>
      <c r="AC115" s="120">
        <v>107</v>
      </c>
      <c r="AQ115" s="4">
        <v>98</v>
      </c>
      <c r="AR115" t="s">
        <v>1</v>
      </c>
      <c r="AS115">
        <v>14.1</v>
      </c>
      <c r="AT115">
        <v>13.65</v>
      </c>
      <c r="AU115">
        <v>13.8</v>
      </c>
      <c r="AV115">
        <v>13.88</v>
      </c>
      <c r="BA115" s="4"/>
      <c r="BB115" s="4">
        <v>98</v>
      </c>
      <c r="BC115" s="4" t="s">
        <v>1</v>
      </c>
      <c r="BD115" s="4">
        <v>129</v>
      </c>
      <c r="BE115" s="4">
        <v>142</v>
      </c>
      <c r="BF115" s="4">
        <v>127</v>
      </c>
      <c r="BG115" s="4">
        <v>130</v>
      </c>
    </row>
    <row r="116" spans="14:59">
      <c r="N116">
        <v>8</v>
      </c>
      <c r="O116" s="4">
        <v>99</v>
      </c>
      <c r="P116" t="s">
        <v>22</v>
      </c>
      <c r="Q116" t="s">
        <v>34</v>
      </c>
      <c r="R116" t="s">
        <v>35</v>
      </c>
      <c r="S116" t="s">
        <v>36</v>
      </c>
      <c r="T116" t="s">
        <v>37</v>
      </c>
      <c r="U116" t="s">
        <v>38</v>
      </c>
      <c r="V116" t="s">
        <v>39</v>
      </c>
      <c r="W116" t="s">
        <v>40</v>
      </c>
      <c r="X116" t="s">
        <v>41</v>
      </c>
      <c r="Y116" t="s">
        <v>42</v>
      </c>
      <c r="Z116" s="120" t="s">
        <v>43</v>
      </c>
      <c r="AB116" s="120"/>
      <c r="AC116" s="120">
        <v>108</v>
      </c>
      <c r="AQ116" s="4">
        <v>99</v>
      </c>
      <c r="AR116" t="s">
        <v>4</v>
      </c>
      <c r="AS116">
        <v>13.9</v>
      </c>
      <c r="AT116">
        <v>14.6</v>
      </c>
      <c r="AU116">
        <v>15.22</v>
      </c>
      <c r="AV116">
        <v>15.81</v>
      </c>
      <c r="BA116" s="4"/>
      <c r="BB116" s="4">
        <v>99</v>
      </c>
      <c r="BC116" s="4" t="s">
        <v>4</v>
      </c>
      <c r="BD116" s="4">
        <v>150</v>
      </c>
      <c r="BE116" s="4">
        <v>162</v>
      </c>
      <c r="BF116" s="4">
        <v>164</v>
      </c>
      <c r="BG116" s="4">
        <v>172</v>
      </c>
    </row>
    <row r="117" spans="14:59">
      <c r="O117" s="4">
        <v>100</v>
      </c>
      <c r="P117" t="s">
        <v>11</v>
      </c>
      <c r="Q117">
        <v>5756</v>
      </c>
      <c r="R117">
        <v>5377</v>
      </c>
      <c r="S117">
        <v>4961</v>
      </c>
      <c r="T117">
        <v>4717</v>
      </c>
      <c r="U117">
        <v>4452</v>
      </c>
      <c r="V117">
        <v>4258</v>
      </c>
      <c r="W117">
        <v>4068</v>
      </c>
      <c r="X117">
        <v>3930</v>
      </c>
      <c r="Y117">
        <v>3749</v>
      </c>
      <c r="Z117" s="120">
        <v>3741</v>
      </c>
      <c r="AB117" s="120">
        <v>19</v>
      </c>
      <c r="AC117" s="120">
        <v>109</v>
      </c>
      <c r="AF117" s="120"/>
      <c r="AG117" s="120"/>
      <c r="AH117" s="120"/>
      <c r="AQ117" s="4">
        <v>100</v>
      </c>
      <c r="AR117" t="s">
        <v>0</v>
      </c>
      <c r="AS117">
        <v>69.5</v>
      </c>
      <c r="AT117">
        <v>19.37</v>
      </c>
      <c r="AU117">
        <v>20.93</v>
      </c>
      <c r="AV117">
        <v>20.94</v>
      </c>
      <c r="BA117" s="4"/>
      <c r="BB117" s="4">
        <v>100</v>
      </c>
      <c r="BC117" s="4" t="s">
        <v>0</v>
      </c>
      <c r="BD117" s="4">
        <v>65</v>
      </c>
      <c r="BE117" s="4">
        <v>62</v>
      </c>
      <c r="BF117" s="4">
        <v>61</v>
      </c>
      <c r="BG117" s="4">
        <v>63</v>
      </c>
    </row>
    <row r="118" spans="14:59">
      <c r="O118" s="4">
        <v>101</v>
      </c>
      <c r="P118" t="s">
        <v>6</v>
      </c>
      <c r="Q118">
        <v>3958</v>
      </c>
      <c r="R118">
        <v>3757</v>
      </c>
      <c r="S118">
        <v>3596</v>
      </c>
      <c r="T118">
        <v>3436</v>
      </c>
      <c r="U118">
        <v>3339</v>
      </c>
      <c r="V118">
        <v>3219</v>
      </c>
      <c r="W118">
        <v>3154</v>
      </c>
      <c r="X118">
        <v>3043</v>
      </c>
      <c r="Y118">
        <v>2926</v>
      </c>
      <c r="Z118" s="120">
        <v>2882</v>
      </c>
      <c r="AB118" s="120"/>
      <c r="AC118" s="120">
        <v>110</v>
      </c>
      <c r="AE118" s="120"/>
      <c r="AF118" s="120"/>
      <c r="AG118" s="120"/>
      <c r="AH118" s="120"/>
      <c r="AQ118" s="4">
        <v>101</v>
      </c>
      <c r="AR118" t="s">
        <v>3</v>
      </c>
      <c r="AS118">
        <v>15</v>
      </c>
      <c r="AT118">
        <v>15.88</v>
      </c>
      <c r="AU118">
        <v>15.78</v>
      </c>
      <c r="AV118">
        <v>15.81</v>
      </c>
      <c r="BA118" s="4"/>
      <c r="BB118" s="4">
        <v>101</v>
      </c>
      <c r="BC118" s="4" t="s">
        <v>3</v>
      </c>
      <c r="BD118" s="4">
        <v>109</v>
      </c>
      <c r="BE118" s="4">
        <v>109</v>
      </c>
      <c r="BF118" s="4">
        <v>109</v>
      </c>
      <c r="BG118" s="4">
        <v>107</v>
      </c>
    </row>
    <row r="119" spans="14:59">
      <c r="O119" s="4">
        <v>102</v>
      </c>
      <c r="P119" t="s">
        <v>7</v>
      </c>
      <c r="Q119">
        <v>6118</v>
      </c>
      <c r="R119">
        <v>5821</v>
      </c>
      <c r="S119">
        <v>5483</v>
      </c>
      <c r="T119">
        <v>5211</v>
      </c>
      <c r="U119">
        <v>4956</v>
      </c>
      <c r="V119">
        <v>4720</v>
      </c>
      <c r="W119">
        <v>4466</v>
      </c>
      <c r="X119">
        <v>4231</v>
      </c>
      <c r="Y119">
        <v>4029</v>
      </c>
      <c r="Z119" s="120">
        <v>3864</v>
      </c>
      <c r="AB119" s="120"/>
      <c r="AC119" s="120">
        <v>111</v>
      </c>
      <c r="AE119" s="120"/>
      <c r="AF119" s="120"/>
      <c r="AG119" s="120"/>
      <c r="AH119" s="120"/>
      <c r="AQ119" s="4">
        <v>102</v>
      </c>
      <c r="AR119" s="120" t="s">
        <v>10</v>
      </c>
      <c r="AS119">
        <v>17.2</v>
      </c>
      <c r="AT119">
        <v>16.920000000000002</v>
      </c>
      <c r="AU119">
        <v>17.739999999999998</v>
      </c>
      <c r="AV119">
        <v>18.079999999999998</v>
      </c>
      <c r="BA119" s="4"/>
      <c r="BB119" s="4">
        <v>102</v>
      </c>
      <c r="BC119" s="120" t="s">
        <v>10</v>
      </c>
      <c r="BD119" s="4">
        <v>135</v>
      </c>
      <c r="BE119" s="4">
        <v>130</v>
      </c>
      <c r="BF119" s="4">
        <v>143</v>
      </c>
      <c r="BG119" s="4">
        <v>154</v>
      </c>
    </row>
    <row r="120" spans="14:59">
      <c r="O120" s="4">
        <v>103</v>
      </c>
      <c r="P120" t="s">
        <v>5</v>
      </c>
      <c r="Q120">
        <v>6628</v>
      </c>
      <c r="R120">
        <v>6317</v>
      </c>
      <c r="S120">
        <v>5990</v>
      </c>
      <c r="T120">
        <v>5646</v>
      </c>
      <c r="U120">
        <v>5337</v>
      </c>
      <c r="V120">
        <v>5013</v>
      </c>
      <c r="W120">
        <v>4771</v>
      </c>
      <c r="X120">
        <v>4539</v>
      </c>
      <c r="Y120">
        <v>4331</v>
      </c>
      <c r="Z120" s="120">
        <v>4228</v>
      </c>
      <c r="AB120" s="120"/>
      <c r="AC120" s="120">
        <v>112</v>
      </c>
      <c r="AE120" s="120"/>
      <c r="AF120" s="120"/>
      <c r="AG120" s="120"/>
      <c r="AH120" s="120"/>
      <c r="AP120" s="4"/>
      <c r="AQ120" s="4">
        <v>103</v>
      </c>
      <c r="AR120" s="4" t="s">
        <v>87</v>
      </c>
      <c r="AS120" s="4">
        <v>14.4</v>
      </c>
      <c r="AT120" s="4">
        <v>14.37</v>
      </c>
      <c r="AU120" s="4">
        <v>14.4</v>
      </c>
      <c r="AV120" s="4">
        <v>14.16</v>
      </c>
      <c r="BA120" s="4"/>
      <c r="BB120" s="4">
        <v>103</v>
      </c>
      <c r="BC120" s="4" t="s">
        <v>87</v>
      </c>
      <c r="BD120" s="4"/>
      <c r="BE120" s="4"/>
      <c r="BF120" s="4"/>
      <c r="BG120" s="4"/>
    </row>
    <row r="121" spans="14:59">
      <c r="O121" s="4">
        <v>104</v>
      </c>
      <c r="P121" t="s">
        <v>2</v>
      </c>
      <c r="Q121">
        <v>5226</v>
      </c>
      <c r="R121">
        <v>4826</v>
      </c>
      <c r="S121">
        <v>4546</v>
      </c>
      <c r="T121">
        <v>4292</v>
      </c>
      <c r="U121">
        <v>4066</v>
      </c>
      <c r="V121">
        <v>3929</v>
      </c>
      <c r="W121">
        <v>3815</v>
      </c>
      <c r="X121">
        <v>3655</v>
      </c>
      <c r="Y121">
        <v>3532</v>
      </c>
      <c r="Z121" s="120">
        <v>3567</v>
      </c>
      <c r="AB121" s="120"/>
      <c r="AC121" s="120">
        <v>113</v>
      </c>
      <c r="AQ121" s="4">
        <v>104</v>
      </c>
      <c r="BA121" s="4"/>
      <c r="BB121" s="4">
        <v>104</v>
      </c>
      <c r="BC121" s="4"/>
      <c r="BD121" s="4"/>
      <c r="BE121" s="4"/>
      <c r="BF121" s="4"/>
      <c r="BG121" s="4"/>
    </row>
    <row r="122" spans="14:59">
      <c r="O122" s="4">
        <v>105</v>
      </c>
      <c r="P122" t="s">
        <v>9</v>
      </c>
      <c r="Q122">
        <v>6117</v>
      </c>
      <c r="R122">
        <v>5707</v>
      </c>
      <c r="S122">
        <v>5275</v>
      </c>
      <c r="T122">
        <v>4849</v>
      </c>
      <c r="U122">
        <v>4644</v>
      </c>
      <c r="V122">
        <v>4463</v>
      </c>
      <c r="W122">
        <v>4280</v>
      </c>
      <c r="X122">
        <v>4107</v>
      </c>
      <c r="Y122">
        <v>3957</v>
      </c>
      <c r="Z122" s="120">
        <v>3997</v>
      </c>
      <c r="AB122" s="120"/>
      <c r="AC122" s="120">
        <v>114</v>
      </c>
      <c r="AQ122" s="4">
        <v>105</v>
      </c>
      <c r="AR122" s="4" t="s">
        <v>66</v>
      </c>
      <c r="BA122" s="4"/>
      <c r="BB122" s="4">
        <v>105</v>
      </c>
      <c r="BC122" s="4" t="s">
        <v>77</v>
      </c>
      <c r="BD122" s="4"/>
      <c r="BE122" s="4"/>
      <c r="BF122" s="4"/>
      <c r="BG122" s="4"/>
    </row>
    <row r="123" spans="14:59">
      <c r="O123" s="4">
        <v>106</v>
      </c>
      <c r="P123" t="s">
        <v>1</v>
      </c>
      <c r="Q123">
        <v>4674</v>
      </c>
      <c r="R123">
        <v>4608</v>
      </c>
      <c r="S123">
        <v>4390</v>
      </c>
      <c r="T123">
        <v>4015</v>
      </c>
      <c r="U123">
        <v>3906</v>
      </c>
      <c r="V123">
        <v>3723</v>
      </c>
      <c r="W123">
        <v>3683</v>
      </c>
      <c r="X123">
        <v>3651</v>
      </c>
      <c r="Y123">
        <v>3575</v>
      </c>
      <c r="Z123" s="120">
        <v>3575</v>
      </c>
      <c r="AB123" s="120">
        <v>20</v>
      </c>
      <c r="AC123" s="120">
        <v>115</v>
      </c>
      <c r="AP123">
        <v>8</v>
      </c>
      <c r="AQ123" s="4">
        <v>106</v>
      </c>
      <c r="AR123" t="s">
        <v>66</v>
      </c>
      <c r="AS123" t="s">
        <v>38</v>
      </c>
      <c r="AT123" t="s">
        <v>39</v>
      </c>
      <c r="AU123" t="s">
        <v>40</v>
      </c>
      <c r="AV123" t="s">
        <v>41</v>
      </c>
      <c r="BA123" s="4">
        <v>8</v>
      </c>
      <c r="BB123" s="4">
        <v>106</v>
      </c>
      <c r="BC123" s="4" t="s">
        <v>66</v>
      </c>
      <c r="BD123" s="4" t="s">
        <v>38</v>
      </c>
      <c r="BE123" s="4" t="s">
        <v>39</v>
      </c>
      <c r="BF123" s="4" t="s">
        <v>40</v>
      </c>
      <c r="BG123" s="4" t="s">
        <v>41</v>
      </c>
    </row>
    <row r="124" spans="14:59">
      <c r="O124" s="4">
        <v>107</v>
      </c>
      <c r="P124" t="s">
        <v>4</v>
      </c>
      <c r="Q124">
        <v>5307</v>
      </c>
      <c r="R124">
        <v>4992</v>
      </c>
      <c r="S124">
        <v>4680</v>
      </c>
      <c r="T124">
        <v>4373</v>
      </c>
      <c r="U124">
        <v>4150</v>
      </c>
      <c r="V124">
        <v>3935</v>
      </c>
      <c r="W124">
        <v>3738</v>
      </c>
      <c r="X124">
        <v>3588</v>
      </c>
      <c r="Y124">
        <v>3463</v>
      </c>
      <c r="Z124" s="120">
        <v>3410</v>
      </c>
      <c r="AB124" s="120"/>
      <c r="AC124" s="120">
        <v>116</v>
      </c>
      <c r="AQ124" s="4">
        <v>107</v>
      </c>
      <c r="AR124" t="s">
        <v>11</v>
      </c>
      <c r="AS124">
        <v>11</v>
      </c>
      <c r="AT124">
        <v>11</v>
      </c>
      <c r="AU124">
        <v>13</v>
      </c>
      <c r="AV124">
        <v>14</v>
      </c>
      <c r="BA124" s="4"/>
      <c r="BB124" s="4">
        <v>107</v>
      </c>
      <c r="BC124" s="4" t="s">
        <v>11</v>
      </c>
      <c r="BD124" s="4">
        <v>10</v>
      </c>
      <c r="BE124" s="4">
        <v>9</v>
      </c>
      <c r="BF124" s="4">
        <v>8</v>
      </c>
      <c r="BG124" s="4">
        <v>9</v>
      </c>
    </row>
    <row r="125" spans="14:59">
      <c r="O125" s="4">
        <v>108</v>
      </c>
      <c r="P125" t="s">
        <v>0</v>
      </c>
      <c r="Q125">
        <v>4745</v>
      </c>
      <c r="R125">
        <v>4535</v>
      </c>
      <c r="S125">
        <v>4374</v>
      </c>
      <c r="T125">
        <v>4223</v>
      </c>
      <c r="U125">
        <v>4071</v>
      </c>
      <c r="V125">
        <v>3962</v>
      </c>
      <c r="W125">
        <v>3894</v>
      </c>
      <c r="X125">
        <v>3829</v>
      </c>
      <c r="Y125">
        <v>3786</v>
      </c>
      <c r="Z125" s="120">
        <v>3805</v>
      </c>
      <c r="AB125" s="120"/>
      <c r="AC125" s="120">
        <v>117</v>
      </c>
      <c r="AQ125" s="4">
        <v>108</v>
      </c>
      <c r="AR125" t="s">
        <v>6</v>
      </c>
      <c r="AS125">
        <v>10</v>
      </c>
      <c r="AT125">
        <v>10</v>
      </c>
      <c r="AU125">
        <v>12</v>
      </c>
      <c r="AV125">
        <v>12</v>
      </c>
      <c r="BA125" s="4"/>
      <c r="BB125" s="4">
        <v>108</v>
      </c>
      <c r="BC125" s="4" t="s">
        <v>6</v>
      </c>
      <c r="BD125" s="4">
        <v>2</v>
      </c>
      <c r="BE125" s="4">
        <v>1</v>
      </c>
      <c r="BF125" s="4">
        <v>1</v>
      </c>
      <c r="BG125" s="4">
        <v>1</v>
      </c>
    </row>
    <row r="126" spans="14:59">
      <c r="O126" s="4">
        <v>109</v>
      </c>
      <c r="P126" t="s">
        <v>3</v>
      </c>
      <c r="Q126">
        <v>4377</v>
      </c>
      <c r="R126">
        <v>4099</v>
      </c>
      <c r="S126">
        <v>4227</v>
      </c>
      <c r="T126">
        <v>4136</v>
      </c>
      <c r="U126">
        <v>3950</v>
      </c>
      <c r="V126">
        <v>3789</v>
      </c>
      <c r="W126">
        <v>3674</v>
      </c>
      <c r="X126">
        <v>3629</v>
      </c>
      <c r="Y126">
        <v>3452</v>
      </c>
      <c r="Z126" s="120">
        <v>3411</v>
      </c>
      <c r="AB126" s="120"/>
      <c r="AC126" s="120">
        <v>118</v>
      </c>
      <c r="AQ126" s="4">
        <v>109</v>
      </c>
      <c r="AR126" t="s">
        <v>7</v>
      </c>
      <c r="AS126">
        <v>13</v>
      </c>
      <c r="AT126">
        <v>13</v>
      </c>
      <c r="AU126">
        <v>13</v>
      </c>
      <c r="AV126">
        <v>13</v>
      </c>
      <c r="BA126" s="4"/>
      <c r="BB126" s="4">
        <v>109</v>
      </c>
      <c r="BC126" s="4" t="s">
        <v>7</v>
      </c>
      <c r="BD126" s="4">
        <v>19</v>
      </c>
      <c r="BE126" s="4">
        <v>18</v>
      </c>
      <c r="BF126" s="4">
        <v>18</v>
      </c>
      <c r="BG126" s="4">
        <v>17</v>
      </c>
    </row>
    <row r="127" spans="14:59">
      <c r="O127" s="4">
        <v>110</v>
      </c>
      <c r="P127" s="120" t="s">
        <v>10</v>
      </c>
      <c r="Q127">
        <v>7308</v>
      </c>
      <c r="R127">
        <v>6701</v>
      </c>
      <c r="S127">
        <v>6228</v>
      </c>
      <c r="T127">
        <v>5849</v>
      </c>
      <c r="U127">
        <v>5477</v>
      </c>
      <c r="V127">
        <v>5232</v>
      </c>
      <c r="W127">
        <v>5027</v>
      </c>
      <c r="X127">
        <v>4811</v>
      </c>
      <c r="Y127">
        <v>4604</v>
      </c>
      <c r="Z127" s="120">
        <v>4615</v>
      </c>
      <c r="AB127" s="120"/>
      <c r="AC127" s="120">
        <v>119</v>
      </c>
      <c r="AQ127" s="4">
        <v>110</v>
      </c>
      <c r="AR127" t="s">
        <v>5</v>
      </c>
      <c r="AS127">
        <v>12</v>
      </c>
      <c r="AT127">
        <v>12</v>
      </c>
      <c r="AU127">
        <v>13</v>
      </c>
      <c r="AV127">
        <v>14</v>
      </c>
      <c r="BA127" s="4"/>
      <c r="BB127" s="4">
        <v>110</v>
      </c>
      <c r="BC127" s="4" t="s">
        <v>5</v>
      </c>
      <c r="BD127" s="4">
        <v>3</v>
      </c>
      <c r="BE127" s="4">
        <v>4</v>
      </c>
      <c r="BF127" s="4">
        <v>3</v>
      </c>
      <c r="BG127" s="4">
        <v>4</v>
      </c>
    </row>
    <row r="128" spans="14:59">
      <c r="O128" s="4">
        <v>111</v>
      </c>
      <c r="Z128" s="120"/>
      <c r="AB128" s="120"/>
      <c r="AC128" s="120">
        <v>120</v>
      </c>
      <c r="AQ128" s="4">
        <v>111</v>
      </c>
      <c r="AR128" t="s">
        <v>2</v>
      </c>
      <c r="AS128">
        <v>16</v>
      </c>
      <c r="AT128">
        <v>16</v>
      </c>
      <c r="AU128">
        <v>15</v>
      </c>
      <c r="AV128">
        <v>15</v>
      </c>
      <c r="BA128" s="4"/>
      <c r="BB128" s="4">
        <v>111</v>
      </c>
      <c r="BC128" s="4" t="s">
        <v>2</v>
      </c>
      <c r="BD128" s="4">
        <v>6</v>
      </c>
      <c r="BE128" s="4">
        <v>6</v>
      </c>
      <c r="BF128" s="4">
        <v>7</v>
      </c>
      <c r="BG128" s="4">
        <v>8</v>
      </c>
    </row>
    <row r="129" spans="14:59">
      <c r="O129" s="4">
        <v>112</v>
      </c>
      <c r="P129" t="s">
        <v>80</v>
      </c>
      <c r="Z129" s="120"/>
      <c r="AB129" s="120">
        <v>21</v>
      </c>
      <c r="AC129" s="120">
        <v>121</v>
      </c>
      <c r="AQ129" s="4">
        <v>112</v>
      </c>
      <c r="AR129" t="s">
        <v>9</v>
      </c>
      <c r="AS129">
        <v>10</v>
      </c>
      <c r="AT129">
        <v>10</v>
      </c>
      <c r="AU129">
        <v>12</v>
      </c>
      <c r="AV129">
        <v>12</v>
      </c>
      <c r="BA129" s="4"/>
      <c r="BB129" s="4">
        <v>112</v>
      </c>
      <c r="BC129" s="4" t="s">
        <v>9</v>
      </c>
      <c r="BD129" s="4">
        <v>2</v>
      </c>
      <c r="BE129" s="4">
        <v>1</v>
      </c>
      <c r="BF129" s="4">
        <v>1</v>
      </c>
      <c r="BG129" s="4">
        <v>1</v>
      </c>
    </row>
    <row r="130" spans="14:59">
      <c r="N130">
        <v>9</v>
      </c>
      <c r="O130" s="4">
        <v>113</v>
      </c>
      <c r="P130" t="s">
        <v>22</v>
      </c>
      <c r="Q130" t="s">
        <v>12</v>
      </c>
      <c r="R130" t="s">
        <v>13</v>
      </c>
      <c r="S130" t="s">
        <v>14</v>
      </c>
      <c r="T130" t="s">
        <v>15</v>
      </c>
      <c r="U130" t="s">
        <v>16</v>
      </c>
      <c r="V130" t="s">
        <v>17</v>
      </c>
      <c r="W130" t="s">
        <v>18</v>
      </c>
      <c r="X130" t="s">
        <v>19</v>
      </c>
      <c r="Y130" t="s">
        <v>20</v>
      </c>
      <c r="Z130" s="120" t="s">
        <v>21</v>
      </c>
      <c r="AB130" s="120"/>
      <c r="AC130" s="120">
        <v>122</v>
      </c>
      <c r="AQ130" s="4">
        <v>113</v>
      </c>
      <c r="AR130" t="s">
        <v>1</v>
      </c>
      <c r="AS130">
        <v>9</v>
      </c>
      <c r="AT130">
        <v>9</v>
      </c>
      <c r="AU130">
        <v>9</v>
      </c>
      <c r="AV130">
        <v>11</v>
      </c>
      <c r="BA130" s="4"/>
      <c r="BB130" s="4">
        <v>113</v>
      </c>
      <c r="BC130" s="4" t="s">
        <v>1</v>
      </c>
      <c r="BD130" s="4">
        <v>6</v>
      </c>
      <c r="BE130" s="4">
        <v>9</v>
      </c>
      <c r="BF130" s="4">
        <v>7</v>
      </c>
      <c r="BG130" s="4">
        <v>5</v>
      </c>
    </row>
    <row r="131" spans="14:59">
      <c r="O131" s="4">
        <v>114</v>
      </c>
      <c r="P131" t="s">
        <v>11</v>
      </c>
      <c r="Q131">
        <v>33</v>
      </c>
      <c r="R131">
        <v>32</v>
      </c>
      <c r="S131">
        <v>33</v>
      </c>
      <c r="T131">
        <v>34</v>
      </c>
      <c r="U131">
        <v>33</v>
      </c>
      <c r="V131">
        <v>24</v>
      </c>
      <c r="W131">
        <v>29</v>
      </c>
      <c r="X131">
        <v>23</v>
      </c>
      <c r="Y131">
        <v>40</v>
      </c>
      <c r="Z131" s="120">
        <v>35</v>
      </c>
      <c r="AB131" s="120"/>
      <c r="AC131" s="120">
        <v>123</v>
      </c>
      <c r="AQ131" s="4">
        <v>114</v>
      </c>
      <c r="AR131" t="s">
        <v>4</v>
      </c>
      <c r="AS131">
        <v>12</v>
      </c>
      <c r="AT131">
        <v>12</v>
      </c>
      <c r="AU131">
        <v>13</v>
      </c>
      <c r="AV131">
        <v>14</v>
      </c>
      <c r="BA131" s="4"/>
      <c r="BB131" s="4">
        <v>114</v>
      </c>
      <c r="BC131" s="4" t="s">
        <v>4</v>
      </c>
      <c r="BD131" s="4">
        <v>10</v>
      </c>
      <c r="BE131" s="4">
        <v>10</v>
      </c>
      <c r="BF131" s="4">
        <v>11</v>
      </c>
      <c r="BG131" s="4">
        <v>11</v>
      </c>
    </row>
    <row r="132" spans="14:59">
      <c r="O132" s="4">
        <v>115</v>
      </c>
      <c r="P132" t="s">
        <v>6</v>
      </c>
      <c r="Q132">
        <v>63</v>
      </c>
      <c r="R132">
        <v>56</v>
      </c>
      <c r="S132">
        <v>55</v>
      </c>
      <c r="T132">
        <v>62</v>
      </c>
      <c r="U132">
        <v>64</v>
      </c>
      <c r="V132">
        <v>74</v>
      </c>
      <c r="W132">
        <v>58</v>
      </c>
      <c r="X132">
        <v>65</v>
      </c>
      <c r="Y132">
        <v>62</v>
      </c>
      <c r="Z132" s="120">
        <v>70</v>
      </c>
      <c r="AB132" s="120"/>
      <c r="AC132" s="120">
        <v>124</v>
      </c>
      <c r="AQ132" s="4">
        <v>115</v>
      </c>
      <c r="AR132" t="s">
        <v>0</v>
      </c>
      <c r="AS132">
        <v>2</v>
      </c>
      <c r="AT132">
        <v>2</v>
      </c>
      <c r="AU132">
        <v>13</v>
      </c>
      <c r="AV132">
        <v>14</v>
      </c>
      <c r="BA132" s="4"/>
      <c r="BB132" s="4">
        <v>115</v>
      </c>
      <c r="BC132" s="4" t="s">
        <v>0</v>
      </c>
      <c r="BD132" s="4">
        <v>2</v>
      </c>
      <c r="BE132" s="4">
        <v>2</v>
      </c>
      <c r="BF132" s="4">
        <v>2</v>
      </c>
      <c r="BG132" s="4">
        <v>2</v>
      </c>
    </row>
    <row r="133" spans="14:59">
      <c r="O133" s="4">
        <v>116</v>
      </c>
      <c r="P133" t="s">
        <v>7</v>
      </c>
      <c r="Q133">
        <v>43</v>
      </c>
      <c r="R133">
        <v>50</v>
      </c>
      <c r="S133">
        <v>61</v>
      </c>
      <c r="T133">
        <v>56</v>
      </c>
      <c r="U133">
        <v>41</v>
      </c>
      <c r="V133">
        <v>38</v>
      </c>
      <c r="W133">
        <v>39</v>
      </c>
      <c r="X133">
        <v>27</v>
      </c>
      <c r="Y133">
        <v>34</v>
      </c>
      <c r="Z133" s="120">
        <v>38</v>
      </c>
      <c r="AB133" s="120"/>
      <c r="AC133" s="120">
        <v>125</v>
      </c>
      <c r="AQ133" s="4">
        <v>116</v>
      </c>
      <c r="AR133" t="s">
        <v>3</v>
      </c>
      <c r="AS133">
        <v>12</v>
      </c>
      <c r="AT133">
        <v>12</v>
      </c>
      <c r="AU133">
        <v>15</v>
      </c>
      <c r="AV133">
        <v>15</v>
      </c>
      <c r="BA133" s="4"/>
      <c r="BB133" s="4">
        <v>116</v>
      </c>
      <c r="BC133" s="4" t="s">
        <v>3</v>
      </c>
      <c r="BD133" s="4">
        <v>11</v>
      </c>
      <c r="BE133" s="4">
        <v>11</v>
      </c>
      <c r="BF133" s="4">
        <v>11</v>
      </c>
      <c r="BG133" s="4">
        <v>9</v>
      </c>
    </row>
    <row r="134" spans="14:59">
      <c r="O134" s="4">
        <v>117</v>
      </c>
      <c r="P134" t="s">
        <v>5</v>
      </c>
      <c r="Q134">
        <v>66</v>
      </c>
      <c r="R134">
        <v>54</v>
      </c>
      <c r="S134">
        <v>49</v>
      </c>
      <c r="T134">
        <v>34</v>
      </c>
      <c r="U134">
        <v>33</v>
      </c>
      <c r="V134">
        <v>20</v>
      </c>
      <c r="W134">
        <v>20</v>
      </c>
      <c r="X134">
        <v>20</v>
      </c>
      <c r="Y134">
        <v>23</v>
      </c>
      <c r="Z134" s="120">
        <v>38</v>
      </c>
      <c r="AB134" s="120"/>
      <c r="AC134" s="120">
        <v>126</v>
      </c>
      <c r="AQ134" s="4">
        <v>117</v>
      </c>
      <c r="AR134" s="120" t="s">
        <v>10</v>
      </c>
      <c r="AS134">
        <v>14</v>
      </c>
      <c r="AT134">
        <v>14</v>
      </c>
      <c r="AU134">
        <v>13</v>
      </c>
      <c r="AV134">
        <v>15</v>
      </c>
      <c r="BA134" s="4"/>
      <c r="BB134" s="4">
        <v>117</v>
      </c>
      <c r="BC134" s="4" t="s">
        <v>10</v>
      </c>
      <c r="BD134" s="4">
        <v>2</v>
      </c>
      <c r="BE134" s="4">
        <v>2</v>
      </c>
      <c r="BF134" s="4">
        <v>2</v>
      </c>
      <c r="BG134" s="4">
        <v>2</v>
      </c>
    </row>
    <row r="135" spans="14:59">
      <c r="O135" s="4">
        <v>118</v>
      </c>
      <c r="P135" t="s">
        <v>2</v>
      </c>
      <c r="Q135">
        <v>44</v>
      </c>
      <c r="R135">
        <v>32</v>
      </c>
      <c r="S135">
        <v>32</v>
      </c>
      <c r="T135">
        <v>22</v>
      </c>
      <c r="U135">
        <v>23</v>
      </c>
      <c r="V135">
        <v>19</v>
      </c>
      <c r="W135">
        <v>22</v>
      </c>
      <c r="X135">
        <v>22</v>
      </c>
      <c r="Y135">
        <v>24</v>
      </c>
      <c r="Z135" s="120">
        <v>24</v>
      </c>
      <c r="AB135" s="120">
        <v>22</v>
      </c>
      <c r="AC135" s="120">
        <v>127</v>
      </c>
      <c r="AQ135" s="4">
        <v>118</v>
      </c>
      <c r="AR135" s="4" t="s">
        <v>87</v>
      </c>
      <c r="BB135">
        <v>118</v>
      </c>
      <c r="BC135" t="s">
        <v>87</v>
      </c>
    </row>
    <row r="136" spans="14:59">
      <c r="O136" s="4">
        <v>119</v>
      </c>
      <c r="P136" t="s">
        <v>9</v>
      </c>
      <c r="Q136">
        <v>34</v>
      </c>
      <c r="R136">
        <v>31</v>
      </c>
      <c r="S136">
        <v>27</v>
      </c>
      <c r="T136">
        <v>40</v>
      </c>
      <c r="U136">
        <v>40</v>
      </c>
      <c r="V136">
        <v>22</v>
      </c>
      <c r="W136">
        <v>26</v>
      </c>
      <c r="X136">
        <v>36</v>
      </c>
      <c r="Y136">
        <v>50</v>
      </c>
      <c r="Z136" s="120">
        <v>54</v>
      </c>
      <c r="AB136" s="120"/>
      <c r="AC136" s="120">
        <v>128</v>
      </c>
    </row>
    <row r="137" spans="14:59">
      <c r="O137" s="4">
        <v>120</v>
      </c>
      <c r="P137" t="s">
        <v>1</v>
      </c>
      <c r="Q137">
        <v>55</v>
      </c>
      <c r="R137">
        <v>38</v>
      </c>
      <c r="S137">
        <v>27</v>
      </c>
      <c r="T137">
        <v>20</v>
      </c>
      <c r="U137">
        <v>32</v>
      </c>
      <c r="V137">
        <v>33</v>
      </c>
      <c r="W137">
        <v>33</v>
      </c>
      <c r="X137">
        <v>40</v>
      </c>
      <c r="Y137">
        <v>38</v>
      </c>
      <c r="Z137" s="120">
        <v>45</v>
      </c>
      <c r="AB137" s="120"/>
      <c r="AC137" s="120">
        <v>129</v>
      </c>
    </row>
    <row r="138" spans="14:59">
      <c r="O138" s="4">
        <v>121</v>
      </c>
      <c r="P138" t="s">
        <v>4</v>
      </c>
      <c r="Q138">
        <v>37</v>
      </c>
      <c r="R138">
        <v>42</v>
      </c>
      <c r="S138">
        <v>28</v>
      </c>
      <c r="T138">
        <v>39</v>
      </c>
      <c r="U138">
        <v>50</v>
      </c>
      <c r="V138">
        <v>36</v>
      </c>
      <c r="W138">
        <v>62</v>
      </c>
      <c r="X138">
        <v>52</v>
      </c>
      <c r="Y138">
        <v>42</v>
      </c>
      <c r="Z138" s="120">
        <v>48</v>
      </c>
      <c r="AB138" s="120"/>
      <c r="AC138" s="120">
        <v>130</v>
      </c>
    </row>
    <row r="139" spans="14:59">
      <c r="O139" s="4">
        <v>122</v>
      </c>
      <c r="P139" t="s">
        <v>0</v>
      </c>
      <c r="Q139">
        <v>35</v>
      </c>
      <c r="R139">
        <v>31</v>
      </c>
      <c r="S139">
        <v>28</v>
      </c>
      <c r="T139">
        <v>24</v>
      </c>
      <c r="U139">
        <v>32</v>
      </c>
      <c r="V139">
        <v>25</v>
      </c>
      <c r="W139">
        <v>19</v>
      </c>
      <c r="X139">
        <v>23</v>
      </c>
      <c r="Y139">
        <v>23</v>
      </c>
      <c r="Z139" s="120">
        <v>28</v>
      </c>
      <c r="AB139" s="120"/>
      <c r="AC139" s="120">
        <v>131</v>
      </c>
    </row>
    <row r="140" spans="14:59">
      <c r="O140" s="4">
        <v>123</v>
      </c>
      <c r="P140" t="s">
        <v>3</v>
      </c>
      <c r="Q140">
        <v>43</v>
      </c>
      <c r="R140">
        <v>46</v>
      </c>
      <c r="S140">
        <v>35</v>
      </c>
      <c r="T140">
        <v>31</v>
      </c>
      <c r="U140">
        <v>32</v>
      </c>
      <c r="V140">
        <v>43</v>
      </c>
      <c r="W140">
        <v>39</v>
      </c>
      <c r="X140">
        <v>28</v>
      </c>
      <c r="Y140">
        <v>20</v>
      </c>
      <c r="Z140" s="120">
        <v>39</v>
      </c>
      <c r="AB140" s="120"/>
      <c r="AC140" s="120">
        <v>132</v>
      </c>
    </row>
    <row r="141" spans="14:59">
      <c r="O141" s="4">
        <v>124</v>
      </c>
      <c r="P141" s="120" t="s">
        <v>10</v>
      </c>
      <c r="Q141">
        <v>59</v>
      </c>
      <c r="R141">
        <v>47</v>
      </c>
      <c r="S141">
        <v>42</v>
      </c>
      <c r="T141">
        <v>29</v>
      </c>
      <c r="U141">
        <v>37</v>
      </c>
      <c r="V141">
        <v>30</v>
      </c>
      <c r="W141">
        <v>48</v>
      </c>
      <c r="X141">
        <v>35</v>
      </c>
      <c r="Y141">
        <v>42</v>
      </c>
      <c r="Z141" s="120">
        <v>47</v>
      </c>
      <c r="AB141" s="120">
        <v>23</v>
      </c>
      <c r="AC141" s="120">
        <v>133</v>
      </c>
    </row>
    <row r="142" spans="14:59">
      <c r="N142" s="139"/>
      <c r="O142" s="139">
        <v>125</v>
      </c>
      <c r="P142" s="139"/>
      <c r="Q142" s="139"/>
      <c r="R142" s="139"/>
      <c r="S142" s="139"/>
      <c r="T142" s="139"/>
      <c r="U142" s="139"/>
      <c r="V142" s="139"/>
      <c r="W142" s="139"/>
      <c r="X142" s="139"/>
      <c r="Y142" s="139"/>
      <c r="Z142" s="139"/>
      <c r="AB142" s="120"/>
      <c r="AC142" s="120">
        <v>134</v>
      </c>
    </row>
    <row r="143" spans="14:59">
      <c r="N143" s="120"/>
      <c r="O143" s="120">
        <v>126</v>
      </c>
      <c r="P143" t="s">
        <v>247</v>
      </c>
      <c r="Z143" s="120"/>
      <c r="AB143" s="120"/>
      <c r="AC143" s="120">
        <v>135</v>
      </c>
    </row>
    <row r="144" spans="14:59">
      <c r="N144" s="10">
        <v>10</v>
      </c>
      <c r="O144" s="120">
        <v>127</v>
      </c>
      <c r="P144" t="s">
        <v>245</v>
      </c>
      <c r="Q144">
        <v>2010</v>
      </c>
      <c r="R144">
        <v>2011</v>
      </c>
      <c r="S144">
        <v>2012</v>
      </c>
      <c r="T144">
        <v>2013</v>
      </c>
      <c r="U144">
        <v>2014</v>
      </c>
      <c r="V144">
        <v>2015</v>
      </c>
      <c r="W144">
        <v>2016</v>
      </c>
      <c r="X144">
        <v>2017</v>
      </c>
      <c r="Y144">
        <v>2018</v>
      </c>
      <c r="Z144" s="120">
        <v>2019</v>
      </c>
      <c r="AB144" s="120"/>
      <c r="AC144" s="120">
        <v>136</v>
      </c>
    </row>
    <row r="145" spans="14:29">
      <c r="N145" s="10"/>
      <c r="O145" s="120">
        <v>128</v>
      </c>
      <c r="P145" t="s">
        <v>11</v>
      </c>
      <c r="Q145">
        <v>-321</v>
      </c>
      <c r="R145">
        <v>-359</v>
      </c>
      <c r="S145">
        <v>-333</v>
      </c>
      <c r="T145">
        <v>-360</v>
      </c>
      <c r="U145">
        <v>-325</v>
      </c>
      <c r="V145">
        <v>-291</v>
      </c>
      <c r="W145">
        <v>-361</v>
      </c>
      <c r="X145">
        <v>-362</v>
      </c>
      <c r="Y145">
        <v>-345</v>
      </c>
      <c r="Z145" s="120">
        <v>-380</v>
      </c>
      <c r="AB145" s="120"/>
      <c r="AC145" s="120">
        <v>137</v>
      </c>
    </row>
    <row r="146" spans="14:29">
      <c r="N146" s="10"/>
      <c r="O146" s="120">
        <v>129</v>
      </c>
      <c r="P146" t="s">
        <v>6</v>
      </c>
      <c r="Q146">
        <v>-247</v>
      </c>
      <c r="R146">
        <v>-253</v>
      </c>
      <c r="S146">
        <v>-185</v>
      </c>
      <c r="T146">
        <v>-172</v>
      </c>
      <c r="U146">
        <v>-138</v>
      </c>
      <c r="V146">
        <v>-228</v>
      </c>
      <c r="W146">
        <v>-227</v>
      </c>
      <c r="X146">
        <v>-259</v>
      </c>
      <c r="Y146">
        <v>-204</v>
      </c>
      <c r="Z146" s="120">
        <v>-201</v>
      </c>
      <c r="AB146" s="120"/>
      <c r="AC146" s="120">
        <v>138</v>
      </c>
    </row>
    <row r="147" spans="14:29">
      <c r="N147" s="10"/>
      <c r="O147" s="120">
        <v>130</v>
      </c>
      <c r="P147" t="s">
        <v>7</v>
      </c>
      <c r="Q147">
        <v>-341</v>
      </c>
      <c r="R147">
        <v>-290</v>
      </c>
      <c r="S147">
        <v>-353</v>
      </c>
      <c r="T147">
        <v>-301</v>
      </c>
      <c r="U147">
        <v>-265</v>
      </c>
      <c r="V147">
        <v>-282</v>
      </c>
      <c r="W147">
        <v>-283</v>
      </c>
      <c r="X147">
        <v>-315</v>
      </c>
      <c r="Y147">
        <v>-309</v>
      </c>
      <c r="Z147" s="120">
        <v>-243</v>
      </c>
      <c r="AB147" s="120">
        <v>24</v>
      </c>
      <c r="AC147" s="120">
        <v>139</v>
      </c>
    </row>
    <row r="148" spans="14:29">
      <c r="N148" s="10"/>
      <c r="O148" s="120">
        <v>131</v>
      </c>
      <c r="P148" t="s">
        <v>5</v>
      </c>
      <c r="Q148">
        <v>-243</v>
      </c>
      <c r="R148">
        <v>-211</v>
      </c>
      <c r="S148">
        <v>-231</v>
      </c>
      <c r="T148">
        <v>-287</v>
      </c>
      <c r="U148">
        <v>-237</v>
      </c>
      <c r="V148">
        <v>-279</v>
      </c>
      <c r="W148">
        <v>-247</v>
      </c>
      <c r="X148">
        <v>-253</v>
      </c>
      <c r="Y148">
        <v>-305</v>
      </c>
      <c r="Z148" s="120">
        <v>-292</v>
      </c>
      <c r="AB148" s="120"/>
      <c r="AC148" s="120">
        <v>140</v>
      </c>
    </row>
    <row r="149" spans="14:29">
      <c r="N149" s="10"/>
      <c r="O149" s="120">
        <v>132</v>
      </c>
      <c r="P149" t="s">
        <v>2</v>
      </c>
      <c r="Q149">
        <v>-361</v>
      </c>
      <c r="R149">
        <v>-378</v>
      </c>
      <c r="S149">
        <v>-419</v>
      </c>
      <c r="T149">
        <v>-423</v>
      </c>
      <c r="U149">
        <v>-315</v>
      </c>
      <c r="V149">
        <v>-379</v>
      </c>
      <c r="W149">
        <v>-356</v>
      </c>
      <c r="X149">
        <v>-350</v>
      </c>
      <c r="Y149">
        <v>-385</v>
      </c>
      <c r="Z149" s="120">
        <v>-344</v>
      </c>
      <c r="AB149" s="120"/>
      <c r="AC149" s="120">
        <v>141</v>
      </c>
    </row>
    <row r="150" spans="14:29">
      <c r="N150" s="10"/>
      <c r="O150" s="120">
        <v>133</v>
      </c>
      <c r="P150" t="s">
        <v>9</v>
      </c>
      <c r="Q150">
        <v>-108</v>
      </c>
      <c r="R150">
        <v>-140</v>
      </c>
      <c r="S150">
        <v>-65</v>
      </c>
      <c r="T150">
        <v>-153</v>
      </c>
      <c r="U150">
        <v>-154</v>
      </c>
      <c r="V150">
        <v>-83</v>
      </c>
      <c r="W150">
        <v>-78</v>
      </c>
      <c r="X150">
        <v>-145</v>
      </c>
      <c r="Y150">
        <v>-97</v>
      </c>
      <c r="Z150" s="120">
        <v>-23</v>
      </c>
      <c r="AB150" s="120"/>
      <c r="AC150" s="120">
        <v>142</v>
      </c>
    </row>
    <row r="151" spans="14:29">
      <c r="N151" s="10"/>
      <c r="O151" s="120">
        <v>134</v>
      </c>
      <c r="P151" t="s">
        <v>1</v>
      </c>
      <c r="Q151">
        <v>-189</v>
      </c>
      <c r="R151">
        <v>-145</v>
      </c>
      <c r="S151">
        <v>-156</v>
      </c>
      <c r="T151">
        <v>-170</v>
      </c>
      <c r="U151">
        <v>-154</v>
      </c>
      <c r="V151">
        <v>-204</v>
      </c>
      <c r="W151">
        <v>-168</v>
      </c>
      <c r="X151">
        <v>-138</v>
      </c>
      <c r="Y151">
        <v>-167</v>
      </c>
      <c r="Z151" s="120">
        <v>-128</v>
      </c>
      <c r="AB151" s="120"/>
      <c r="AC151" s="120">
        <v>143</v>
      </c>
    </row>
    <row r="152" spans="14:29">
      <c r="N152" s="10"/>
      <c r="O152" s="120">
        <v>135</v>
      </c>
      <c r="P152" t="s">
        <v>4</v>
      </c>
      <c r="Q152">
        <v>-358</v>
      </c>
      <c r="R152">
        <v>-264</v>
      </c>
      <c r="S152">
        <v>-265</v>
      </c>
      <c r="T152">
        <v>-257</v>
      </c>
      <c r="U152">
        <v>-187</v>
      </c>
      <c r="V152">
        <v>-329</v>
      </c>
      <c r="W152">
        <v>-316</v>
      </c>
      <c r="X152">
        <v>-299</v>
      </c>
      <c r="Y152">
        <v>-254</v>
      </c>
      <c r="Z152" s="120">
        <v>-260</v>
      </c>
      <c r="AB152" s="120"/>
      <c r="AC152" s="120">
        <v>144</v>
      </c>
    </row>
    <row r="153" spans="14:29">
      <c r="N153" s="10"/>
      <c r="O153" s="120">
        <v>136</v>
      </c>
      <c r="P153" t="s">
        <v>0</v>
      </c>
      <c r="Q153">
        <v>-270</v>
      </c>
      <c r="R153">
        <v>-185</v>
      </c>
      <c r="S153">
        <v>-111</v>
      </c>
      <c r="T153">
        <v>-225</v>
      </c>
      <c r="U153">
        <v>-182</v>
      </c>
      <c r="V153">
        <v>-167</v>
      </c>
      <c r="W153">
        <v>-151</v>
      </c>
      <c r="X153">
        <v>-196</v>
      </c>
      <c r="Y153">
        <v>-214</v>
      </c>
      <c r="Z153" s="120">
        <v>-272</v>
      </c>
      <c r="AB153" s="120">
        <v>25</v>
      </c>
      <c r="AC153" s="120">
        <v>145</v>
      </c>
    </row>
    <row r="154" spans="14:29">
      <c r="N154" s="10"/>
      <c r="O154" s="120">
        <v>137</v>
      </c>
      <c r="P154" t="s">
        <v>3</v>
      </c>
      <c r="Q154">
        <v>-244</v>
      </c>
      <c r="R154">
        <v>-237</v>
      </c>
      <c r="S154">
        <v>-226</v>
      </c>
      <c r="T154">
        <v>-245</v>
      </c>
      <c r="U154">
        <v>-226</v>
      </c>
      <c r="V154">
        <v>-229</v>
      </c>
      <c r="W154">
        <v>-245</v>
      </c>
      <c r="X154">
        <v>-231</v>
      </c>
      <c r="Y154">
        <v>-194</v>
      </c>
      <c r="Z154" s="120">
        <v>-216</v>
      </c>
      <c r="AB154" s="120"/>
      <c r="AC154" s="120">
        <v>146</v>
      </c>
    </row>
    <row r="155" spans="14:29">
      <c r="N155" s="10"/>
      <c r="O155" s="120">
        <v>138</v>
      </c>
      <c r="P155" t="s">
        <v>10</v>
      </c>
      <c r="Q155">
        <v>-197</v>
      </c>
      <c r="R155">
        <v>-220</v>
      </c>
      <c r="S155">
        <v>-183</v>
      </c>
      <c r="T155">
        <v>-235</v>
      </c>
      <c r="U155">
        <v>-165</v>
      </c>
      <c r="V155">
        <v>-207</v>
      </c>
      <c r="W155">
        <v>-238</v>
      </c>
      <c r="X155">
        <v>-278</v>
      </c>
      <c r="Y155">
        <v>-288</v>
      </c>
      <c r="Z155" s="120">
        <v>-257</v>
      </c>
      <c r="AB155" s="120"/>
      <c r="AC155" s="120">
        <v>147</v>
      </c>
    </row>
    <row r="156" spans="14:29">
      <c r="N156" s="10"/>
      <c r="O156" s="120">
        <v>139</v>
      </c>
      <c r="Z156" s="120"/>
      <c r="AB156" s="120"/>
      <c r="AC156" s="120">
        <v>148</v>
      </c>
    </row>
    <row r="157" spans="14:29">
      <c r="N157" s="10"/>
      <c r="O157" s="120">
        <v>140</v>
      </c>
      <c r="P157" t="s">
        <v>248</v>
      </c>
      <c r="Z157" s="120"/>
      <c r="AB157" s="120"/>
      <c r="AC157" s="120">
        <v>149</v>
      </c>
    </row>
    <row r="158" spans="14:29">
      <c r="N158" s="10">
        <v>11</v>
      </c>
      <c r="O158" s="120">
        <v>141</v>
      </c>
      <c r="P158" t="s">
        <v>245</v>
      </c>
      <c r="Q158">
        <v>2010</v>
      </c>
      <c r="R158">
        <v>2011</v>
      </c>
      <c r="S158">
        <v>2012</v>
      </c>
      <c r="T158">
        <v>2013</v>
      </c>
      <c r="U158">
        <v>2014</v>
      </c>
      <c r="V158">
        <v>2015</v>
      </c>
      <c r="W158">
        <v>2016</v>
      </c>
      <c r="X158">
        <v>2017</v>
      </c>
      <c r="Y158">
        <v>2018</v>
      </c>
      <c r="Z158" s="120">
        <v>2019</v>
      </c>
      <c r="AB158" s="120"/>
      <c r="AC158" s="120">
        <v>150</v>
      </c>
    </row>
    <row r="159" spans="14:29">
      <c r="N159" s="10"/>
      <c r="O159" s="120">
        <v>142</v>
      </c>
      <c r="P159" t="s">
        <v>11</v>
      </c>
      <c r="Q159">
        <v>5.4</v>
      </c>
      <c r="R159">
        <v>4.8</v>
      </c>
      <c r="S159">
        <v>5.7</v>
      </c>
      <c r="T159">
        <v>5</v>
      </c>
      <c r="U159">
        <v>5.5</v>
      </c>
      <c r="V159">
        <v>6.3</v>
      </c>
      <c r="W159">
        <v>5.7</v>
      </c>
      <c r="X159">
        <v>6.3</v>
      </c>
      <c r="Y159">
        <v>5.7</v>
      </c>
      <c r="Z159" s="120">
        <v>6.1</v>
      </c>
      <c r="AB159" s="120">
        <v>26</v>
      </c>
      <c r="AC159" s="120">
        <v>151</v>
      </c>
    </row>
    <row r="160" spans="14:29" ht="15.75" thickBot="1">
      <c r="N160" s="23"/>
      <c r="O160" s="120">
        <v>143</v>
      </c>
      <c r="P160" t="s">
        <v>6</v>
      </c>
      <c r="Q160">
        <v>5.3</v>
      </c>
      <c r="R160">
        <v>5.8</v>
      </c>
      <c r="S160">
        <v>7.3</v>
      </c>
      <c r="T160">
        <v>6.1</v>
      </c>
      <c r="U160">
        <v>7.3</v>
      </c>
      <c r="V160">
        <v>6.4</v>
      </c>
      <c r="W160">
        <v>6.3</v>
      </c>
      <c r="X160">
        <v>7</v>
      </c>
      <c r="Y160">
        <v>7.4</v>
      </c>
      <c r="Z160" s="120">
        <v>6.1</v>
      </c>
      <c r="AB160" s="120"/>
      <c r="AC160" s="120">
        <v>152</v>
      </c>
    </row>
    <row r="161" spans="14:29">
      <c r="N161" s="120"/>
      <c r="O161" s="120">
        <v>144</v>
      </c>
      <c r="P161" t="s">
        <v>7</v>
      </c>
      <c r="Q161">
        <v>5.9</v>
      </c>
      <c r="R161">
        <v>5.7</v>
      </c>
      <c r="S161">
        <v>6.3</v>
      </c>
      <c r="T161">
        <v>6.8</v>
      </c>
      <c r="U161">
        <v>7.4</v>
      </c>
      <c r="V161">
        <v>6.7</v>
      </c>
      <c r="W161">
        <v>7.2</v>
      </c>
      <c r="X161">
        <v>6.5</v>
      </c>
      <c r="Y161">
        <v>7.2</v>
      </c>
      <c r="Z161" s="120">
        <v>6.2</v>
      </c>
      <c r="AB161" s="120"/>
      <c r="AC161" s="120">
        <v>153</v>
      </c>
    </row>
    <row r="162" spans="14:29">
      <c r="N162" s="120"/>
      <c r="O162" s="120">
        <v>145</v>
      </c>
      <c r="P162" t="s">
        <v>5</v>
      </c>
      <c r="Q162">
        <v>5.3</v>
      </c>
      <c r="R162">
        <v>5.2</v>
      </c>
      <c r="S162">
        <v>5.9</v>
      </c>
      <c r="T162">
        <v>6.2</v>
      </c>
      <c r="U162">
        <v>7</v>
      </c>
      <c r="V162">
        <v>7.7</v>
      </c>
      <c r="W162">
        <v>8</v>
      </c>
      <c r="X162">
        <v>6.8</v>
      </c>
      <c r="Y162">
        <v>5.5</v>
      </c>
      <c r="Z162" s="120">
        <v>6.4</v>
      </c>
      <c r="AB162" s="120"/>
      <c r="AC162" s="120">
        <v>154</v>
      </c>
    </row>
    <row r="163" spans="14:29">
      <c r="N163" s="120"/>
      <c r="O163" s="120">
        <v>146</v>
      </c>
      <c r="P163" t="s">
        <v>2</v>
      </c>
      <c r="Q163">
        <v>5.2</v>
      </c>
      <c r="R163">
        <v>5</v>
      </c>
      <c r="S163">
        <v>5.2</v>
      </c>
      <c r="T163">
        <v>7</v>
      </c>
      <c r="U163">
        <v>7.1</v>
      </c>
      <c r="V163">
        <v>6.8</v>
      </c>
      <c r="W163">
        <v>6.9</v>
      </c>
      <c r="X163">
        <v>5.6</v>
      </c>
      <c r="Y163">
        <v>5.9</v>
      </c>
      <c r="Z163" s="120">
        <v>6</v>
      </c>
      <c r="AB163" s="120"/>
      <c r="AC163" s="120">
        <v>155</v>
      </c>
    </row>
    <row r="164" spans="14:29">
      <c r="N164" s="120"/>
      <c r="O164" s="120">
        <v>147</v>
      </c>
      <c r="P164" t="s">
        <v>9</v>
      </c>
      <c r="Q164">
        <v>5.6</v>
      </c>
      <c r="R164">
        <v>6.1</v>
      </c>
      <c r="S164">
        <v>6.8</v>
      </c>
      <c r="T164">
        <v>7.1</v>
      </c>
      <c r="U164">
        <v>7.4</v>
      </c>
      <c r="V164">
        <v>8.1999999999999993</v>
      </c>
      <c r="W164">
        <v>7.7</v>
      </c>
      <c r="X164">
        <v>8</v>
      </c>
      <c r="Y164">
        <v>7</v>
      </c>
      <c r="Z164" s="120">
        <v>6.9</v>
      </c>
      <c r="AB164" s="120"/>
      <c r="AC164" s="120">
        <v>156</v>
      </c>
    </row>
    <row r="165" spans="14:29">
      <c r="N165" s="120"/>
      <c r="O165" s="120">
        <v>148</v>
      </c>
      <c r="P165" t="s">
        <v>1</v>
      </c>
      <c r="Q165">
        <v>5</v>
      </c>
      <c r="R165">
        <v>6.4</v>
      </c>
      <c r="S165">
        <v>7.1</v>
      </c>
      <c r="T165">
        <v>7.1</v>
      </c>
      <c r="U165">
        <v>7.3</v>
      </c>
      <c r="V165">
        <v>7.6</v>
      </c>
      <c r="W165">
        <v>7.2</v>
      </c>
      <c r="X165">
        <v>7.1</v>
      </c>
      <c r="Y165">
        <v>7.9</v>
      </c>
      <c r="Z165" s="120">
        <v>7.1</v>
      </c>
      <c r="AB165" s="120">
        <v>27</v>
      </c>
      <c r="AC165" s="120">
        <v>157</v>
      </c>
    </row>
    <row r="166" spans="14:29">
      <c r="N166" s="120"/>
      <c r="O166" s="120">
        <v>149</v>
      </c>
      <c r="P166" t="s">
        <v>4</v>
      </c>
      <c r="Q166">
        <v>4.9000000000000004</v>
      </c>
      <c r="R166">
        <v>5.3</v>
      </c>
      <c r="S166">
        <v>6.6</v>
      </c>
      <c r="T166">
        <v>5.6</v>
      </c>
      <c r="U166">
        <v>6.4</v>
      </c>
      <c r="V166">
        <v>6.3</v>
      </c>
      <c r="W166">
        <v>5.8</v>
      </c>
      <c r="X166">
        <v>6.8</v>
      </c>
      <c r="Y166">
        <v>5.7</v>
      </c>
      <c r="Z166" s="120">
        <v>5.8</v>
      </c>
      <c r="AB166" s="120"/>
      <c r="AC166" s="120">
        <v>158</v>
      </c>
    </row>
    <row r="167" spans="14:29">
      <c r="N167" s="120"/>
      <c r="O167" s="120">
        <v>150</v>
      </c>
      <c r="P167" t="s">
        <v>0</v>
      </c>
      <c r="Q167">
        <v>5.7</v>
      </c>
      <c r="R167">
        <v>7.5</v>
      </c>
      <c r="S167">
        <v>7.5</v>
      </c>
      <c r="T167">
        <v>6.4</v>
      </c>
      <c r="U167">
        <v>7.9</v>
      </c>
      <c r="V167">
        <v>7.8</v>
      </c>
      <c r="W167">
        <v>7.8</v>
      </c>
      <c r="X167">
        <v>8.3000000000000007</v>
      </c>
      <c r="Y167">
        <v>6.9</v>
      </c>
      <c r="Z167" s="120">
        <v>7.1</v>
      </c>
      <c r="AB167" s="120"/>
      <c r="AC167" s="120">
        <v>159</v>
      </c>
    </row>
    <row r="168" spans="14:29">
      <c r="N168" s="120"/>
      <c r="O168" s="120">
        <v>151</v>
      </c>
      <c r="P168" t="s">
        <v>3</v>
      </c>
      <c r="Q168">
        <v>5.8</v>
      </c>
      <c r="R168">
        <v>5.7</v>
      </c>
      <c r="S168">
        <v>5.5</v>
      </c>
      <c r="T168">
        <v>5.9</v>
      </c>
      <c r="U168">
        <v>5.9</v>
      </c>
      <c r="V168">
        <v>6.2</v>
      </c>
      <c r="W168">
        <v>5.7</v>
      </c>
      <c r="X168">
        <v>6.3</v>
      </c>
      <c r="Y168">
        <v>6.1</v>
      </c>
      <c r="Z168" s="120">
        <v>6.2</v>
      </c>
      <c r="AB168" s="120"/>
      <c r="AC168" s="120">
        <v>160</v>
      </c>
    </row>
    <row r="169" spans="14:29">
      <c r="N169" s="120"/>
      <c r="O169" s="120">
        <v>152</v>
      </c>
      <c r="P169" t="s">
        <v>10</v>
      </c>
      <c r="Q169">
        <v>4.8</v>
      </c>
      <c r="R169">
        <v>5.5</v>
      </c>
      <c r="S169">
        <v>6.3</v>
      </c>
      <c r="T169">
        <v>6.3</v>
      </c>
      <c r="U169">
        <v>6.4</v>
      </c>
      <c r="V169">
        <v>6.9</v>
      </c>
      <c r="W169">
        <v>7.3</v>
      </c>
      <c r="X169">
        <v>7.1</v>
      </c>
      <c r="Y169">
        <v>7.2</v>
      </c>
      <c r="Z169" s="120">
        <v>6.9</v>
      </c>
      <c r="AB169" s="120"/>
      <c r="AC169" s="120">
        <v>161</v>
      </c>
    </row>
    <row r="170" spans="14:29">
      <c r="N170" s="120"/>
      <c r="O170" s="120">
        <v>153</v>
      </c>
      <c r="Z170" s="120"/>
      <c r="AB170" s="120"/>
      <c r="AC170" s="120">
        <v>162</v>
      </c>
    </row>
    <row r="171" spans="14:29">
      <c r="N171" s="120"/>
      <c r="O171" s="120">
        <v>154</v>
      </c>
      <c r="P171" t="s">
        <v>249</v>
      </c>
      <c r="Z171" s="120"/>
      <c r="AB171" s="120">
        <v>28</v>
      </c>
      <c r="AC171" s="120">
        <v>163</v>
      </c>
    </row>
    <row r="172" spans="14:29">
      <c r="N172" s="120">
        <v>12</v>
      </c>
      <c r="O172" s="120">
        <v>155</v>
      </c>
      <c r="P172" t="s">
        <v>245</v>
      </c>
      <c r="Q172">
        <v>2010</v>
      </c>
      <c r="R172">
        <v>2011</v>
      </c>
      <c r="S172">
        <v>2012</v>
      </c>
      <c r="T172">
        <v>2013</v>
      </c>
      <c r="U172">
        <v>2014</v>
      </c>
      <c r="V172">
        <v>2015</v>
      </c>
      <c r="W172">
        <v>2016</v>
      </c>
      <c r="X172">
        <v>2017</v>
      </c>
      <c r="Y172">
        <v>2018</v>
      </c>
      <c r="Z172" s="120">
        <v>2019</v>
      </c>
      <c r="AB172" s="120"/>
      <c r="AC172" s="120">
        <v>164</v>
      </c>
    </row>
    <row r="173" spans="14:29">
      <c r="N173" s="120"/>
      <c r="O173" s="120">
        <v>156</v>
      </c>
      <c r="P173" t="s">
        <v>11</v>
      </c>
      <c r="Q173">
        <v>-90</v>
      </c>
      <c r="R173">
        <v>-185</v>
      </c>
      <c r="S173">
        <v>-188</v>
      </c>
      <c r="T173">
        <v>-183</v>
      </c>
      <c r="U173">
        <v>-75</v>
      </c>
      <c r="V173">
        <v>-120</v>
      </c>
      <c r="W173">
        <v>-175</v>
      </c>
      <c r="X173">
        <v>-83</v>
      </c>
      <c r="Y173">
        <v>-20</v>
      </c>
      <c r="Z173" s="120">
        <v>-72</v>
      </c>
      <c r="AB173" s="120"/>
      <c r="AC173" s="120">
        <v>165</v>
      </c>
    </row>
    <row r="174" spans="14:29">
      <c r="N174" s="120"/>
      <c r="O174" s="120">
        <v>157</v>
      </c>
      <c r="P174" t="s">
        <v>6</v>
      </c>
      <c r="Q174">
        <v>-201</v>
      </c>
      <c r="R174">
        <v>-144</v>
      </c>
      <c r="S174">
        <v>-176</v>
      </c>
      <c r="T174">
        <v>-30</v>
      </c>
      <c r="U174">
        <v>-44</v>
      </c>
      <c r="V174">
        <v>-93</v>
      </c>
      <c r="W174">
        <v>323</v>
      </c>
      <c r="X174">
        <v>94</v>
      </c>
      <c r="Y174">
        <v>85</v>
      </c>
      <c r="Z174" s="120">
        <v>34</v>
      </c>
      <c r="AB174" s="120"/>
      <c r="AC174" s="120">
        <v>166</v>
      </c>
    </row>
    <row r="175" spans="14:29">
      <c r="N175" s="120"/>
      <c r="O175" s="120">
        <v>158</v>
      </c>
      <c r="P175" t="s">
        <v>7</v>
      </c>
      <c r="Q175">
        <v>-190</v>
      </c>
      <c r="R175">
        <v>-224</v>
      </c>
      <c r="S175">
        <v>-247</v>
      </c>
      <c r="T175">
        <v>-290</v>
      </c>
      <c r="U175">
        <v>-175</v>
      </c>
      <c r="V175">
        <v>-206</v>
      </c>
      <c r="W175">
        <v>-366</v>
      </c>
      <c r="X175">
        <v>-188</v>
      </c>
      <c r="Y175">
        <v>-250</v>
      </c>
      <c r="Z175" s="120">
        <v>-384</v>
      </c>
      <c r="AB175" s="120"/>
      <c r="AC175" s="120">
        <v>167</v>
      </c>
    </row>
    <row r="176" spans="14:29">
      <c r="N176" s="120"/>
      <c r="O176" s="120">
        <v>159</v>
      </c>
      <c r="P176" t="s">
        <v>5</v>
      </c>
      <c r="Q176">
        <v>-131</v>
      </c>
      <c r="R176">
        <v>-153</v>
      </c>
      <c r="S176">
        <v>-235</v>
      </c>
      <c r="T176">
        <v>-281</v>
      </c>
      <c r="U176">
        <v>-244</v>
      </c>
      <c r="V176">
        <v>-291</v>
      </c>
      <c r="W176">
        <v>-207</v>
      </c>
      <c r="X176">
        <v>-375</v>
      </c>
      <c r="Y176">
        <v>-209</v>
      </c>
      <c r="Z176" s="120">
        <v>-256</v>
      </c>
      <c r="AB176" s="120"/>
      <c r="AC176" s="120">
        <v>168</v>
      </c>
    </row>
    <row r="177" spans="14:29">
      <c r="N177" s="120"/>
      <c r="O177" s="120">
        <v>160</v>
      </c>
      <c r="P177" t="s">
        <v>2</v>
      </c>
      <c r="Q177">
        <v>-142</v>
      </c>
      <c r="R177">
        <v>-84</v>
      </c>
      <c r="S177">
        <v>-178</v>
      </c>
      <c r="T177">
        <v>-119</v>
      </c>
      <c r="U177">
        <v>-97</v>
      </c>
      <c r="V177">
        <v>-135</v>
      </c>
      <c r="W177">
        <v>-87</v>
      </c>
      <c r="X177">
        <v>-104</v>
      </c>
      <c r="Y177">
        <v>32</v>
      </c>
      <c r="Z177" s="120">
        <v>-159</v>
      </c>
      <c r="AB177" s="120">
        <v>29</v>
      </c>
      <c r="AC177" s="120">
        <v>169</v>
      </c>
    </row>
    <row r="178" spans="14:29">
      <c r="N178" s="120"/>
      <c r="O178" s="120">
        <v>161</v>
      </c>
      <c r="P178" t="s">
        <v>9</v>
      </c>
      <c r="Q178">
        <v>-80</v>
      </c>
      <c r="R178">
        <v>-95</v>
      </c>
      <c r="S178">
        <v>-128</v>
      </c>
      <c r="T178">
        <v>-218</v>
      </c>
      <c r="U178">
        <v>-157</v>
      </c>
      <c r="V178">
        <v>-197</v>
      </c>
      <c r="W178">
        <v>-210</v>
      </c>
      <c r="X178">
        <v>-336</v>
      </c>
      <c r="Y178">
        <v>-234</v>
      </c>
      <c r="Z178" s="120">
        <v>-253</v>
      </c>
      <c r="AB178" s="120"/>
      <c r="AC178" s="120">
        <v>170</v>
      </c>
    </row>
    <row r="179" spans="14:29">
      <c r="N179" s="120"/>
      <c r="O179" s="120">
        <v>162</v>
      </c>
      <c r="P179" t="s">
        <v>1</v>
      </c>
      <c r="Q179">
        <v>87</v>
      </c>
      <c r="R179">
        <v>122</v>
      </c>
      <c r="S179">
        <v>6</v>
      </c>
      <c r="T179">
        <v>-13</v>
      </c>
      <c r="U179">
        <v>127</v>
      </c>
      <c r="V179">
        <v>-36</v>
      </c>
      <c r="W179">
        <v>142</v>
      </c>
      <c r="X179">
        <v>181</v>
      </c>
      <c r="Y179">
        <v>272</v>
      </c>
      <c r="Z179" s="120">
        <v>10</v>
      </c>
      <c r="AB179" s="120"/>
      <c r="AC179" s="120">
        <v>171</v>
      </c>
    </row>
    <row r="180" spans="14:29">
      <c r="N180" s="120"/>
      <c r="O180" s="120">
        <v>163</v>
      </c>
      <c r="P180" t="s">
        <v>4</v>
      </c>
      <c r="Q180">
        <v>-144</v>
      </c>
      <c r="R180">
        <v>-108</v>
      </c>
      <c r="S180">
        <v>-285</v>
      </c>
      <c r="T180">
        <v>-205</v>
      </c>
      <c r="U180">
        <v>-171</v>
      </c>
      <c r="V180">
        <v>-255</v>
      </c>
      <c r="W180">
        <v>-231</v>
      </c>
      <c r="X180">
        <v>-271</v>
      </c>
      <c r="Y180">
        <v>-157</v>
      </c>
      <c r="Z180" s="120">
        <v>-392</v>
      </c>
      <c r="AB180" s="120"/>
      <c r="AC180" s="120">
        <v>172</v>
      </c>
    </row>
    <row r="181" spans="14:29">
      <c r="N181" s="120"/>
      <c r="O181" s="120">
        <v>164</v>
      </c>
      <c r="P181" t="s">
        <v>0</v>
      </c>
      <c r="Q181">
        <v>-90</v>
      </c>
      <c r="R181">
        <v>-57</v>
      </c>
      <c r="S181">
        <v>-242</v>
      </c>
      <c r="T181">
        <v>-218</v>
      </c>
      <c r="U181">
        <v>-155</v>
      </c>
      <c r="V181">
        <v>-146</v>
      </c>
      <c r="W181">
        <v>-167</v>
      </c>
      <c r="X181">
        <v>-209</v>
      </c>
      <c r="Y181">
        <v>-115</v>
      </c>
      <c r="Z181" s="120">
        <v>-341</v>
      </c>
      <c r="AB181" s="120"/>
      <c r="AC181" s="120">
        <v>173</v>
      </c>
    </row>
    <row r="182" spans="14:29">
      <c r="N182" s="120"/>
      <c r="O182" s="120">
        <v>165</v>
      </c>
      <c r="P182" t="s">
        <v>3</v>
      </c>
      <c r="Q182">
        <v>16</v>
      </c>
      <c r="R182">
        <v>16</v>
      </c>
      <c r="S182">
        <v>-9</v>
      </c>
      <c r="T182">
        <v>-73</v>
      </c>
      <c r="U182">
        <v>-69</v>
      </c>
      <c r="V182">
        <v>-65</v>
      </c>
      <c r="W182">
        <v>-34</v>
      </c>
      <c r="X182">
        <v>-54</v>
      </c>
      <c r="Y182">
        <v>-74</v>
      </c>
      <c r="Z182" s="120">
        <v>-179</v>
      </c>
      <c r="AB182" s="120"/>
      <c r="AC182" s="120">
        <v>174</v>
      </c>
    </row>
    <row r="183" spans="14:29">
      <c r="N183" s="120"/>
      <c r="O183" s="120">
        <v>166</v>
      </c>
      <c r="P183" t="s">
        <v>10</v>
      </c>
      <c r="Q183">
        <v>-264</v>
      </c>
      <c r="R183">
        <v>-115</v>
      </c>
      <c r="S183">
        <v>-233</v>
      </c>
      <c r="T183">
        <v>-306</v>
      </c>
      <c r="U183">
        <v>-242</v>
      </c>
      <c r="V183">
        <v>-250</v>
      </c>
      <c r="W183">
        <v>-322</v>
      </c>
      <c r="X183">
        <v>-290</v>
      </c>
      <c r="Y183">
        <v>-313</v>
      </c>
      <c r="Z183" s="120">
        <v>-286</v>
      </c>
      <c r="AB183" s="120">
        <v>30</v>
      </c>
      <c r="AC183" s="120">
        <v>175</v>
      </c>
    </row>
    <row r="184" spans="14:29">
      <c r="N184" s="120"/>
      <c r="O184" s="120">
        <v>167</v>
      </c>
      <c r="Z184" s="120"/>
      <c r="AB184" s="120"/>
      <c r="AC184" s="120">
        <v>176</v>
      </c>
    </row>
    <row r="185" spans="14:29">
      <c r="N185" s="120"/>
      <c r="O185" s="120">
        <v>168</v>
      </c>
      <c r="P185" t="s">
        <v>250</v>
      </c>
      <c r="Z185" s="120"/>
      <c r="AB185" s="120"/>
      <c r="AC185" s="120">
        <v>177</v>
      </c>
    </row>
    <row r="186" spans="14:29">
      <c r="N186" s="120">
        <v>13</v>
      </c>
      <c r="O186" s="120">
        <v>169</v>
      </c>
      <c r="P186" t="s">
        <v>245</v>
      </c>
      <c r="Q186">
        <v>2010</v>
      </c>
      <c r="R186">
        <v>2011</v>
      </c>
      <c r="S186">
        <v>2012</v>
      </c>
      <c r="T186">
        <v>2013</v>
      </c>
      <c r="U186">
        <v>2014</v>
      </c>
      <c r="V186">
        <v>2015</v>
      </c>
      <c r="W186">
        <v>2016</v>
      </c>
      <c r="X186">
        <v>2017</v>
      </c>
      <c r="Y186">
        <v>2018</v>
      </c>
      <c r="Z186" s="120">
        <v>2019</v>
      </c>
      <c r="AB186" s="120"/>
      <c r="AC186" s="120">
        <v>178</v>
      </c>
    </row>
    <row r="187" spans="14:29">
      <c r="N187" s="120"/>
      <c r="O187" s="120">
        <v>170</v>
      </c>
      <c r="P187" t="s">
        <v>11</v>
      </c>
      <c r="Q187">
        <v>973</v>
      </c>
      <c r="R187">
        <v>806</v>
      </c>
      <c r="S187">
        <v>789</v>
      </c>
      <c r="T187">
        <v>815</v>
      </c>
      <c r="U187">
        <v>669</v>
      </c>
      <c r="V187">
        <v>674</v>
      </c>
      <c r="W187">
        <v>766</v>
      </c>
      <c r="X187">
        <v>642</v>
      </c>
      <c r="Y187">
        <v>749</v>
      </c>
      <c r="Z187" s="120">
        <v>704</v>
      </c>
      <c r="AB187" s="120"/>
      <c r="AC187" s="120">
        <v>179</v>
      </c>
    </row>
    <row r="188" spans="14:29">
      <c r="N188" s="120"/>
      <c r="O188" s="120">
        <v>171</v>
      </c>
      <c r="P188" t="s">
        <v>6</v>
      </c>
      <c r="Q188">
        <v>2358</v>
      </c>
      <c r="R188">
        <v>1750</v>
      </c>
      <c r="S188">
        <v>2049</v>
      </c>
      <c r="T188">
        <v>2057</v>
      </c>
      <c r="U188">
        <v>2056</v>
      </c>
      <c r="V188">
        <v>2123</v>
      </c>
      <c r="W188">
        <v>2300</v>
      </c>
      <c r="X188">
        <v>2497</v>
      </c>
      <c r="Y188">
        <v>2396</v>
      </c>
      <c r="Z188" s="120">
        <v>2673</v>
      </c>
      <c r="AB188" s="120"/>
      <c r="AC188" s="120">
        <v>180</v>
      </c>
    </row>
    <row r="189" spans="14:29">
      <c r="N189" s="120"/>
      <c r="O189" s="120">
        <v>172</v>
      </c>
      <c r="P189" t="s">
        <v>7</v>
      </c>
      <c r="Q189">
        <v>1825</v>
      </c>
      <c r="R189">
        <v>1243</v>
      </c>
      <c r="S189">
        <v>535</v>
      </c>
      <c r="T189">
        <v>572</v>
      </c>
      <c r="U189">
        <v>652</v>
      </c>
      <c r="V189">
        <v>653</v>
      </c>
      <c r="W189">
        <v>670</v>
      </c>
      <c r="X189">
        <v>1099</v>
      </c>
      <c r="Y189">
        <v>1071</v>
      </c>
      <c r="Z189" s="120">
        <v>1054</v>
      </c>
      <c r="AB189" s="120">
        <v>31</v>
      </c>
      <c r="AC189" s="120">
        <v>181</v>
      </c>
    </row>
    <row r="190" spans="14:29">
      <c r="N190" s="120"/>
      <c r="O190" s="120">
        <v>173</v>
      </c>
      <c r="P190" t="s">
        <v>5</v>
      </c>
      <c r="Q190">
        <v>999</v>
      </c>
      <c r="R190">
        <v>493</v>
      </c>
      <c r="S190">
        <v>1021</v>
      </c>
      <c r="T190">
        <v>1224</v>
      </c>
      <c r="U190">
        <v>1120</v>
      </c>
      <c r="V190">
        <v>1504</v>
      </c>
      <c r="W190">
        <v>1591</v>
      </c>
      <c r="X190">
        <v>1605</v>
      </c>
      <c r="Y190">
        <v>1319</v>
      </c>
      <c r="Z190" s="120">
        <v>1232</v>
      </c>
      <c r="AB190" s="120"/>
      <c r="AC190" s="120">
        <v>182</v>
      </c>
    </row>
    <row r="191" spans="14:29">
      <c r="N191" s="120"/>
      <c r="O191" s="120">
        <v>174</v>
      </c>
      <c r="P191" t="s">
        <v>2</v>
      </c>
      <c r="Q191">
        <v>1511</v>
      </c>
      <c r="R191">
        <v>680</v>
      </c>
      <c r="S191">
        <v>1453</v>
      </c>
      <c r="T191">
        <v>1608</v>
      </c>
      <c r="U191">
        <v>1572</v>
      </c>
      <c r="V191">
        <v>1435</v>
      </c>
      <c r="W191">
        <v>1392</v>
      </c>
      <c r="X191">
        <v>1378</v>
      </c>
      <c r="Y191">
        <v>1298</v>
      </c>
      <c r="Z191" s="120">
        <v>1223</v>
      </c>
      <c r="AB191" s="120"/>
      <c r="AC191" s="120">
        <v>183</v>
      </c>
    </row>
    <row r="192" spans="14:29">
      <c r="N192" s="120"/>
      <c r="O192" s="120">
        <v>175</v>
      </c>
      <c r="P192" t="s">
        <v>9</v>
      </c>
      <c r="Q192">
        <v>1403</v>
      </c>
      <c r="R192">
        <v>978</v>
      </c>
      <c r="S192">
        <v>1444</v>
      </c>
      <c r="T192">
        <v>1589</v>
      </c>
      <c r="U192">
        <v>1565</v>
      </c>
      <c r="V192">
        <v>1657</v>
      </c>
      <c r="W192">
        <v>1717</v>
      </c>
      <c r="X192">
        <v>1692</v>
      </c>
      <c r="Y192">
        <v>1649</v>
      </c>
      <c r="Z192" s="120">
        <v>1661</v>
      </c>
      <c r="AB192" s="120"/>
      <c r="AC192" s="120">
        <v>184</v>
      </c>
    </row>
    <row r="193" spans="14:29">
      <c r="N193" s="120"/>
      <c r="O193" s="120">
        <v>176</v>
      </c>
      <c r="P193" t="s">
        <v>1</v>
      </c>
      <c r="Q193">
        <v>575</v>
      </c>
      <c r="R193">
        <v>529</v>
      </c>
      <c r="S193">
        <v>612</v>
      </c>
      <c r="T193">
        <v>506</v>
      </c>
      <c r="U193">
        <v>588</v>
      </c>
      <c r="V193">
        <v>484</v>
      </c>
      <c r="W193">
        <v>608</v>
      </c>
      <c r="X193">
        <v>687</v>
      </c>
      <c r="Y193">
        <v>732</v>
      </c>
      <c r="Z193" s="120">
        <v>764</v>
      </c>
      <c r="AB193" s="120"/>
      <c r="AC193" s="120">
        <v>185</v>
      </c>
    </row>
    <row r="194" spans="14:29">
      <c r="N194" s="120"/>
      <c r="O194" s="120">
        <v>177</v>
      </c>
      <c r="P194" t="s">
        <v>4</v>
      </c>
      <c r="Q194">
        <v>1126</v>
      </c>
      <c r="R194">
        <v>981</v>
      </c>
      <c r="S194">
        <v>897</v>
      </c>
      <c r="T194">
        <v>960</v>
      </c>
      <c r="U194">
        <v>961</v>
      </c>
      <c r="V194">
        <v>952</v>
      </c>
      <c r="W194">
        <v>944</v>
      </c>
      <c r="X194">
        <v>940</v>
      </c>
      <c r="Y194">
        <v>960</v>
      </c>
      <c r="Z194" s="120">
        <v>978</v>
      </c>
      <c r="AB194" s="120"/>
      <c r="AC194" s="120">
        <v>186</v>
      </c>
    </row>
    <row r="195" spans="14:29">
      <c r="N195" s="120"/>
      <c r="O195" s="120">
        <v>178</v>
      </c>
      <c r="P195" t="s">
        <v>0</v>
      </c>
      <c r="Q195">
        <v>478</v>
      </c>
      <c r="R195">
        <v>397</v>
      </c>
      <c r="S195">
        <v>473</v>
      </c>
      <c r="T195">
        <v>483</v>
      </c>
      <c r="U195">
        <v>506</v>
      </c>
      <c r="V195">
        <v>559</v>
      </c>
      <c r="W195">
        <v>570</v>
      </c>
      <c r="X195">
        <v>607</v>
      </c>
      <c r="Y195">
        <v>603</v>
      </c>
      <c r="Z195" s="120">
        <v>603</v>
      </c>
      <c r="AB195" s="120">
        <v>32</v>
      </c>
      <c r="AC195" s="120">
        <v>187</v>
      </c>
    </row>
    <row r="196" spans="14:29">
      <c r="N196" s="120"/>
      <c r="O196" s="120">
        <v>179</v>
      </c>
      <c r="P196" t="s">
        <v>3</v>
      </c>
      <c r="Q196">
        <v>1293</v>
      </c>
      <c r="R196">
        <v>458</v>
      </c>
      <c r="S196">
        <v>1247</v>
      </c>
      <c r="T196">
        <v>1155</v>
      </c>
      <c r="U196">
        <v>1092</v>
      </c>
      <c r="V196">
        <v>1121</v>
      </c>
      <c r="W196">
        <v>1055</v>
      </c>
      <c r="X196">
        <v>1047</v>
      </c>
      <c r="Y196">
        <v>1125</v>
      </c>
      <c r="Z196" s="120">
        <v>1155</v>
      </c>
      <c r="AB196" s="120"/>
      <c r="AC196" s="120">
        <v>188</v>
      </c>
    </row>
    <row r="197" spans="14:29">
      <c r="N197" s="120"/>
      <c r="O197" s="120">
        <v>180</v>
      </c>
      <c r="P197" t="s">
        <v>10</v>
      </c>
      <c r="Q197">
        <v>999</v>
      </c>
      <c r="R197">
        <v>845</v>
      </c>
      <c r="S197">
        <v>1102</v>
      </c>
      <c r="T197">
        <v>1124</v>
      </c>
      <c r="U197">
        <v>929</v>
      </c>
      <c r="V197">
        <v>4207</v>
      </c>
      <c r="W197">
        <v>843</v>
      </c>
      <c r="X197">
        <v>703</v>
      </c>
      <c r="Y197">
        <v>757</v>
      </c>
      <c r="Z197" s="120">
        <v>886</v>
      </c>
      <c r="AB197" s="120"/>
      <c r="AC197" s="120">
        <v>189</v>
      </c>
    </row>
    <row r="198" spans="14:29">
      <c r="N198" s="120"/>
      <c r="O198" s="120">
        <v>181</v>
      </c>
      <c r="Z198" s="120"/>
      <c r="AB198" s="120"/>
      <c r="AC198" s="120">
        <v>190</v>
      </c>
    </row>
    <row r="199" spans="14:29">
      <c r="N199" s="120"/>
      <c r="O199" s="120">
        <v>182</v>
      </c>
      <c r="P199" t="s">
        <v>251</v>
      </c>
      <c r="Z199" s="120"/>
      <c r="AB199" s="120"/>
      <c r="AC199" s="120">
        <v>191</v>
      </c>
    </row>
    <row r="200" spans="14:29">
      <c r="N200" s="120">
        <v>14</v>
      </c>
      <c r="O200" s="120">
        <v>183</v>
      </c>
      <c r="P200" t="s">
        <v>245</v>
      </c>
      <c r="Q200">
        <v>2010</v>
      </c>
      <c r="R200">
        <v>2011</v>
      </c>
      <c r="S200">
        <v>2012</v>
      </c>
      <c r="T200">
        <v>2013</v>
      </c>
      <c r="U200">
        <v>2014</v>
      </c>
      <c r="V200">
        <v>2015</v>
      </c>
      <c r="W200">
        <v>2016</v>
      </c>
      <c r="X200">
        <v>2017</v>
      </c>
      <c r="Y200">
        <v>2018</v>
      </c>
      <c r="Z200" s="120">
        <v>2019</v>
      </c>
      <c r="AB200" s="120"/>
      <c r="AC200" s="120">
        <v>192</v>
      </c>
    </row>
    <row r="201" spans="14:29">
      <c r="N201" s="120"/>
      <c r="O201" s="120">
        <v>184</v>
      </c>
      <c r="P201" t="s">
        <v>11</v>
      </c>
      <c r="Q201">
        <v>9</v>
      </c>
      <c r="R201">
        <v>11</v>
      </c>
      <c r="S201">
        <v>14</v>
      </c>
      <c r="T201">
        <v>12</v>
      </c>
      <c r="U201">
        <v>12</v>
      </c>
      <c r="V201">
        <v>16</v>
      </c>
      <c r="W201">
        <v>16</v>
      </c>
      <c r="X201">
        <v>16</v>
      </c>
      <c r="Y201">
        <v>20</v>
      </c>
      <c r="Z201" s="120">
        <v>22</v>
      </c>
      <c r="AB201" s="120">
        <v>33</v>
      </c>
      <c r="AC201" s="120">
        <v>193</v>
      </c>
    </row>
    <row r="202" spans="14:29">
      <c r="N202" s="120"/>
      <c r="O202" s="120">
        <v>185</v>
      </c>
      <c r="P202" t="s">
        <v>6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 s="120">
        <v>0</v>
      </c>
      <c r="AB202" s="120"/>
      <c r="AC202" s="120">
        <v>194</v>
      </c>
    </row>
    <row r="203" spans="14:29">
      <c r="N203" s="120"/>
      <c r="O203" s="120">
        <v>186</v>
      </c>
      <c r="P203" t="s">
        <v>7</v>
      </c>
      <c r="Q203">
        <v>76</v>
      </c>
      <c r="R203">
        <v>66</v>
      </c>
      <c r="S203">
        <v>59</v>
      </c>
      <c r="T203">
        <v>58</v>
      </c>
      <c r="U203">
        <v>51</v>
      </c>
      <c r="V203">
        <v>74</v>
      </c>
      <c r="W203">
        <v>56</v>
      </c>
      <c r="X203">
        <v>59</v>
      </c>
      <c r="Y203">
        <v>52</v>
      </c>
      <c r="Z203" s="120">
        <v>49</v>
      </c>
      <c r="AB203" s="120"/>
      <c r="AC203" s="120">
        <v>195</v>
      </c>
    </row>
    <row r="204" spans="14:29">
      <c r="N204" s="120"/>
      <c r="O204" s="120">
        <v>187</v>
      </c>
      <c r="P204" t="s">
        <v>5</v>
      </c>
      <c r="Q204">
        <v>6</v>
      </c>
      <c r="R204">
        <v>6</v>
      </c>
      <c r="S204">
        <v>7</v>
      </c>
      <c r="T204">
        <v>21</v>
      </c>
      <c r="U204">
        <v>23</v>
      </c>
      <c r="V204">
        <v>21</v>
      </c>
      <c r="W204">
        <v>18</v>
      </c>
      <c r="X204">
        <v>21</v>
      </c>
      <c r="Y204">
        <v>20</v>
      </c>
      <c r="Z204" s="120">
        <v>44</v>
      </c>
      <c r="AB204" s="120"/>
      <c r="AC204" s="120">
        <v>196</v>
      </c>
    </row>
    <row r="205" spans="14:29">
      <c r="N205" s="120"/>
      <c r="O205" s="120">
        <v>188</v>
      </c>
      <c r="P205" t="s">
        <v>2</v>
      </c>
      <c r="Q205">
        <v>9</v>
      </c>
      <c r="R205">
        <v>10</v>
      </c>
      <c r="S205">
        <v>9</v>
      </c>
      <c r="T205">
        <v>9</v>
      </c>
      <c r="U205">
        <v>12</v>
      </c>
      <c r="V205">
        <v>12</v>
      </c>
      <c r="W205">
        <v>14</v>
      </c>
      <c r="X205">
        <v>14</v>
      </c>
      <c r="Y205">
        <v>17</v>
      </c>
      <c r="Z205" s="120">
        <v>21</v>
      </c>
      <c r="AB205" s="120"/>
      <c r="AC205" s="120">
        <v>197</v>
      </c>
    </row>
    <row r="206" spans="14:29">
      <c r="N206" s="120"/>
      <c r="O206" s="120">
        <v>189</v>
      </c>
      <c r="P206" t="s">
        <v>9</v>
      </c>
      <c r="Q206">
        <v>5</v>
      </c>
      <c r="R206">
        <v>15</v>
      </c>
      <c r="S206">
        <v>31</v>
      </c>
      <c r="T206">
        <v>28</v>
      </c>
      <c r="U206">
        <v>30</v>
      </c>
      <c r="V206">
        <v>46</v>
      </c>
      <c r="W206">
        <v>46</v>
      </c>
      <c r="X206">
        <v>35</v>
      </c>
      <c r="Y206">
        <v>57</v>
      </c>
      <c r="Z206" s="120">
        <v>54</v>
      </c>
      <c r="AB206" s="120"/>
      <c r="AC206" s="120">
        <v>198</v>
      </c>
    </row>
    <row r="207" spans="14:29">
      <c r="N207" s="120"/>
      <c r="O207" s="120">
        <v>190</v>
      </c>
      <c r="P207" t="s">
        <v>1</v>
      </c>
      <c r="Q207">
        <v>275</v>
      </c>
      <c r="R207">
        <v>305</v>
      </c>
      <c r="S207">
        <v>337</v>
      </c>
      <c r="T207">
        <v>345</v>
      </c>
      <c r="U207">
        <v>354</v>
      </c>
      <c r="V207">
        <v>363</v>
      </c>
      <c r="W207">
        <v>385</v>
      </c>
      <c r="X207">
        <v>380</v>
      </c>
      <c r="Y207">
        <v>394</v>
      </c>
      <c r="Z207" s="120">
        <v>441</v>
      </c>
      <c r="AB207" s="120">
        <v>34</v>
      </c>
      <c r="AC207" s="120">
        <v>199</v>
      </c>
    </row>
    <row r="208" spans="14:29">
      <c r="N208" s="120"/>
      <c r="O208" s="120">
        <v>191</v>
      </c>
      <c r="P208" t="s">
        <v>4</v>
      </c>
      <c r="Q208">
        <v>11</v>
      </c>
      <c r="R208">
        <v>16</v>
      </c>
      <c r="S208">
        <v>24</v>
      </c>
      <c r="T208">
        <v>19</v>
      </c>
      <c r="U208">
        <v>27</v>
      </c>
      <c r="V208">
        <v>23</v>
      </c>
      <c r="W208">
        <v>23</v>
      </c>
      <c r="X208">
        <v>20</v>
      </c>
      <c r="Y208">
        <v>21</v>
      </c>
      <c r="Z208" s="120">
        <v>23</v>
      </c>
      <c r="AB208" s="120"/>
      <c r="AC208" s="120">
        <v>200</v>
      </c>
    </row>
    <row r="209" spans="14:29">
      <c r="N209" s="120"/>
      <c r="O209" s="120">
        <v>192</v>
      </c>
      <c r="P209" t="s">
        <v>0</v>
      </c>
      <c r="Q209" t="e">
        <f>NA()</f>
        <v>#N/A</v>
      </c>
      <c r="R209" s="120" t="e">
        <f>NA()</f>
        <v>#N/A</v>
      </c>
      <c r="S209" s="120" t="e">
        <f>NA()</f>
        <v>#N/A</v>
      </c>
      <c r="T209" s="120" t="e">
        <f>NA()</f>
        <v>#N/A</v>
      </c>
      <c r="U209" s="120" t="e">
        <f>NA()</f>
        <v>#N/A</v>
      </c>
      <c r="V209" s="120" t="e">
        <f>NA()</f>
        <v>#N/A</v>
      </c>
      <c r="W209" s="120" t="e">
        <f>NA()</f>
        <v>#N/A</v>
      </c>
      <c r="X209" s="120" t="e">
        <f>NA()</f>
        <v>#N/A</v>
      </c>
      <c r="Y209" s="120" t="e">
        <f>NA()</f>
        <v>#N/A</v>
      </c>
      <c r="Z209" s="120" t="e">
        <f>NA()</f>
        <v>#N/A</v>
      </c>
      <c r="AB209" s="120"/>
      <c r="AC209" s="120">
        <v>201</v>
      </c>
    </row>
    <row r="210" spans="14:29">
      <c r="N210" s="120"/>
      <c r="O210" s="120">
        <v>193</v>
      </c>
      <c r="P210" t="s">
        <v>3</v>
      </c>
      <c r="Q210">
        <v>81</v>
      </c>
      <c r="R210">
        <v>81</v>
      </c>
      <c r="S210">
        <v>82</v>
      </c>
      <c r="T210">
        <v>83</v>
      </c>
      <c r="U210">
        <v>90</v>
      </c>
      <c r="V210">
        <v>87</v>
      </c>
      <c r="W210">
        <v>92</v>
      </c>
      <c r="X210">
        <v>103</v>
      </c>
      <c r="Y210">
        <v>117</v>
      </c>
      <c r="Z210" s="120">
        <v>103</v>
      </c>
      <c r="AB210" s="120"/>
      <c r="AC210" s="120">
        <v>202</v>
      </c>
    </row>
    <row r="211" spans="14:29">
      <c r="N211" s="120"/>
      <c r="O211" s="120">
        <v>194</v>
      </c>
      <c r="P211" t="s">
        <v>10</v>
      </c>
      <c r="Q211">
        <v>14</v>
      </c>
      <c r="R211">
        <v>15</v>
      </c>
      <c r="S211">
        <v>18</v>
      </c>
      <c r="T211">
        <v>25</v>
      </c>
      <c r="U211">
        <v>30</v>
      </c>
      <c r="V211">
        <v>30</v>
      </c>
      <c r="W211">
        <v>31</v>
      </c>
      <c r="X211">
        <v>32</v>
      </c>
      <c r="Y211">
        <v>35</v>
      </c>
      <c r="Z211" s="120">
        <v>38</v>
      </c>
      <c r="AB211" s="120"/>
      <c r="AC211" s="120">
        <v>203</v>
      </c>
    </row>
    <row r="212" spans="14:29">
      <c r="N212" s="120"/>
      <c r="O212" s="120">
        <v>195</v>
      </c>
      <c r="Z212" s="120"/>
      <c r="AB212" s="120"/>
      <c r="AC212" s="120">
        <v>204</v>
      </c>
    </row>
    <row r="213" spans="14:29">
      <c r="N213" s="120"/>
      <c r="O213" s="120">
        <v>196</v>
      </c>
      <c r="P213" t="s">
        <v>252</v>
      </c>
      <c r="Z213" s="120"/>
      <c r="AB213" s="120">
        <v>35</v>
      </c>
      <c r="AC213" s="120">
        <v>205</v>
      </c>
    </row>
    <row r="214" spans="14:29">
      <c r="N214" s="120">
        <v>15</v>
      </c>
      <c r="O214" s="120">
        <v>197</v>
      </c>
      <c r="P214" t="s">
        <v>245</v>
      </c>
      <c r="Q214">
        <v>2010</v>
      </c>
      <c r="R214">
        <v>2011</v>
      </c>
      <c r="S214">
        <v>2012</v>
      </c>
      <c r="T214">
        <v>2013</v>
      </c>
      <c r="U214">
        <v>2014</v>
      </c>
      <c r="V214">
        <v>2015</v>
      </c>
      <c r="W214">
        <v>2016</v>
      </c>
      <c r="X214">
        <v>2017</v>
      </c>
      <c r="Y214">
        <v>2018</v>
      </c>
      <c r="Z214" s="120">
        <v>2019</v>
      </c>
      <c r="AB214" s="120"/>
      <c r="AC214" s="120">
        <v>206</v>
      </c>
    </row>
    <row r="215" spans="14:29">
      <c r="N215" s="120"/>
      <c r="O215" s="120">
        <v>198</v>
      </c>
      <c r="P215" t="s">
        <v>11</v>
      </c>
      <c r="Q215">
        <v>13249</v>
      </c>
      <c r="R215">
        <v>12618</v>
      </c>
      <c r="S215">
        <v>14825</v>
      </c>
      <c r="T215">
        <v>15594</v>
      </c>
      <c r="U215">
        <v>18843</v>
      </c>
      <c r="V215">
        <v>20186</v>
      </c>
      <c r="W215">
        <v>22394</v>
      </c>
      <c r="X215">
        <v>22721</v>
      </c>
      <c r="Y215">
        <v>25026</v>
      </c>
      <c r="Z215" s="120" t="e">
        <f>NA()</f>
        <v>#N/A</v>
      </c>
      <c r="AB215" s="120"/>
      <c r="AC215" s="120">
        <v>207</v>
      </c>
    </row>
    <row r="216" spans="14:29">
      <c r="N216" s="120"/>
      <c r="O216" s="120">
        <v>199</v>
      </c>
      <c r="P216" t="s">
        <v>6</v>
      </c>
      <c r="Q216">
        <v>8083</v>
      </c>
      <c r="R216">
        <v>6161</v>
      </c>
      <c r="S216">
        <v>4289</v>
      </c>
      <c r="T216">
        <v>3987</v>
      </c>
      <c r="U216">
        <v>3320</v>
      </c>
      <c r="V216">
        <v>3300</v>
      </c>
      <c r="W216">
        <v>3888</v>
      </c>
      <c r="X216">
        <v>3920</v>
      </c>
      <c r="Y216">
        <v>3920</v>
      </c>
      <c r="Z216" s="120" t="e">
        <f>NA()</f>
        <v>#N/A</v>
      </c>
      <c r="AB216" s="120"/>
      <c r="AC216" s="120">
        <v>208</v>
      </c>
    </row>
    <row r="217" spans="14:29">
      <c r="N217" s="120"/>
      <c r="O217" s="120">
        <v>200</v>
      </c>
      <c r="P217" t="s">
        <v>7</v>
      </c>
      <c r="Q217">
        <v>9279</v>
      </c>
      <c r="R217">
        <v>9917</v>
      </c>
      <c r="S217">
        <v>9708</v>
      </c>
      <c r="T217">
        <v>8614</v>
      </c>
      <c r="U217">
        <v>7552</v>
      </c>
      <c r="V217">
        <v>14124</v>
      </c>
      <c r="W217">
        <v>11183</v>
      </c>
      <c r="X217">
        <v>10933</v>
      </c>
      <c r="Y217">
        <v>11560</v>
      </c>
      <c r="Z217" s="120" t="e">
        <f>NA()</f>
        <v>#N/A</v>
      </c>
      <c r="AB217" s="120"/>
      <c r="AC217" s="120">
        <v>209</v>
      </c>
    </row>
    <row r="218" spans="14:29">
      <c r="N218" s="120"/>
      <c r="O218" s="120">
        <v>201</v>
      </c>
      <c r="P218" t="s">
        <v>5</v>
      </c>
      <c r="Q218">
        <v>60699</v>
      </c>
      <c r="R218">
        <v>13417</v>
      </c>
      <c r="S218">
        <v>15650</v>
      </c>
      <c r="T218">
        <v>16470</v>
      </c>
      <c r="U218">
        <v>5750</v>
      </c>
      <c r="V218">
        <v>6047</v>
      </c>
      <c r="W218">
        <v>5972</v>
      </c>
      <c r="X218">
        <v>6634</v>
      </c>
      <c r="Y218">
        <v>5209</v>
      </c>
      <c r="Z218" s="120" t="e">
        <f>NA()</f>
        <v>#N/A</v>
      </c>
      <c r="AB218" s="120"/>
      <c r="AC218" s="120">
        <v>210</v>
      </c>
    </row>
    <row r="219" spans="14:29">
      <c r="N219" s="120"/>
      <c r="O219" s="120">
        <v>202</v>
      </c>
      <c r="P219" t="s">
        <v>2</v>
      </c>
      <c r="Q219">
        <v>6948</v>
      </c>
      <c r="R219">
        <v>8427</v>
      </c>
      <c r="S219">
        <v>8641</v>
      </c>
      <c r="T219">
        <v>8820</v>
      </c>
      <c r="U219">
        <v>10290</v>
      </c>
      <c r="V219">
        <v>11250</v>
      </c>
      <c r="W219">
        <v>13163</v>
      </c>
      <c r="X219">
        <v>13350</v>
      </c>
      <c r="Y219">
        <v>13830</v>
      </c>
      <c r="Z219" s="120" t="e">
        <f>NA()</f>
        <v>#N/A</v>
      </c>
      <c r="AB219" s="120">
        <v>36</v>
      </c>
      <c r="AC219" s="120">
        <v>211</v>
      </c>
    </row>
    <row r="220" spans="14:29">
      <c r="N220" s="120"/>
      <c r="O220" s="120">
        <v>203</v>
      </c>
      <c r="P220" t="s">
        <v>9</v>
      </c>
      <c r="Q220">
        <v>6062</v>
      </c>
      <c r="R220">
        <v>5874</v>
      </c>
      <c r="S220">
        <v>5005</v>
      </c>
      <c r="T220">
        <v>7027</v>
      </c>
      <c r="U220">
        <v>8222</v>
      </c>
      <c r="V220">
        <v>8399</v>
      </c>
      <c r="W220">
        <v>8816</v>
      </c>
      <c r="X220">
        <v>7356</v>
      </c>
      <c r="Y220">
        <v>7653</v>
      </c>
      <c r="Z220" s="120" t="e">
        <f>NA()</f>
        <v>#N/A</v>
      </c>
      <c r="AB220" s="120"/>
      <c r="AC220" s="120">
        <v>212</v>
      </c>
    </row>
    <row r="221" spans="14:29">
      <c r="N221" s="120"/>
      <c r="O221" s="120">
        <v>204</v>
      </c>
      <c r="P221" t="s">
        <v>1</v>
      </c>
      <c r="Q221">
        <v>2956</v>
      </c>
      <c r="R221">
        <v>3953</v>
      </c>
      <c r="S221">
        <v>4973</v>
      </c>
      <c r="T221">
        <v>8443</v>
      </c>
      <c r="U221">
        <v>10030</v>
      </c>
      <c r="V221">
        <v>10667</v>
      </c>
      <c r="W221">
        <v>10638</v>
      </c>
      <c r="X221">
        <v>10609</v>
      </c>
      <c r="Y221">
        <v>10534</v>
      </c>
      <c r="Z221" s="120" t="e">
        <f>NA()</f>
        <v>#N/A</v>
      </c>
      <c r="AB221" s="120"/>
      <c r="AC221" s="120">
        <v>213</v>
      </c>
    </row>
    <row r="222" spans="14:29">
      <c r="N222" s="120"/>
      <c r="O222" s="120">
        <v>205</v>
      </c>
      <c r="P222" t="s">
        <v>4</v>
      </c>
      <c r="Q222">
        <v>8396</v>
      </c>
      <c r="R222">
        <v>8765</v>
      </c>
      <c r="S222">
        <v>8071</v>
      </c>
      <c r="T222">
        <v>4922</v>
      </c>
      <c r="U222">
        <v>5080</v>
      </c>
      <c r="V222">
        <v>5252</v>
      </c>
      <c r="W222">
        <v>6066</v>
      </c>
      <c r="X222">
        <v>7080</v>
      </c>
      <c r="Y222">
        <v>8286</v>
      </c>
      <c r="Z222" s="120" t="e">
        <f>NA()</f>
        <v>#N/A</v>
      </c>
      <c r="AB222" s="120"/>
      <c r="AC222" s="120">
        <v>214</v>
      </c>
    </row>
    <row r="223" spans="14:29">
      <c r="N223" s="120"/>
      <c r="O223" s="120">
        <v>206</v>
      </c>
      <c r="P223" t="s">
        <v>0</v>
      </c>
      <c r="Q223">
        <v>7750</v>
      </c>
      <c r="R223">
        <v>8036</v>
      </c>
      <c r="S223">
        <v>8389</v>
      </c>
      <c r="T223">
        <v>7523</v>
      </c>
      <c r="U223">
        <v>7567</v>
      </c>
      <c r="V223">
        <v>8351</v>
      </c>
      <c r="W223">
        <v>7843</v>
      </c>
      <c r="X223">
        <v>8321</v>
      </c>
      <c r="Y223">
        <v>9400</v>
      </c>
      <c r="Z223" s="120" t="e">
        <f>NA()</f>
        <v>#N/A</v>
      </c>
      <c r="AB223" s="120"/>
      <c r="AC223" s="120">
        <v>215</v>
      </c>
    </row>
    <row r="224" spans="14:29">
      <c r="N224" s="120"/>
      <c r="O224" s="120">
        <v>207</v>
      </c>
      <c r="P224" t="s">
        <v>3</v>
      </c>
      <c r="Q224">
        <v>3560</v>
      </c>
      <c r="R224">
        <v>2960</v>
      </c>
      <c r="S224">
        <v>2690</v>
      </c>
      <c r="T224">
        <v>2380</v>
      </c>
      <c r="U224">
        <v>3092</v>
      </c>
      <c r="V224">
        <v>3180</v>
      </c>
      <c r="W224">
        <v>2187</v>
      </c>
      <c r="X224">
        <v>2205</v>
      </c>
      <c r="Y224">
        <v>1992</v>
      </c>
      <c r="Z224" s="120" t="e">
        <f>NA()</f>
        <v>#N/A</v>
      </c>
      <c r="AB224" s="120"/>
      <c r="AC224" s="120">
        <v>216</v>
      </c>
    </row>
    <row r="225" spans="14:29">
      <c r="N225" s="120"/>
      <c r="O225" s="120">
        <v>208</v>
      </c>
      <c r="P225" t="s">
        <v>10</v>
      </c>
      <c r="Q225">
        <v>9318</v>
      </c>
      <c r="R225">
        <v>8129</v>
      </c>
      <c r="S225">
        <v>9433</v>
      </c>
      <c r="T225">
        <v>11527</v>
      </c>
      <c r="U225">
        <v>14386</v>
      </c>
      <c r="V225">
        <v>11893</v>
      </c>
      <c r="W225">
        <v>11829</v>
      </c>
      <c r="X225">
        <v>15038</v>
      </c>
      <c r="Y225">
        <v>13517</v>
      </c>
      <c r="Z225" s="120" t="e">
        <f>NA()</f>
        <v>#N/A</v>
      </c>
      <c r="AB225" s="120">
        <v>37</v>
      </c>
      <c r="AC225" s="120">
        <v>217</v>
      </c>
    </row>
    <row r="226" spans="14:29">
      <c r="N226" s="120"/>
      <c r="O226" s="120">
        <v>209</v>
      </c>
      <c r="Z226" s="120"/>
      <c r="AB226" s="120"/>
      <c r="AC226" s="120">
        <v>218</v>
      </c>
    </row>
    <row r="227" spans="14:29">
      <c r="N227" s="120"/>
      <c r="O227" s="120">
        <v>210</v>
      </c>
      <c r="P227" t="s">
        <v>253</v>
      </c>
      <c r="Z227" s="120"/>
      <c r="AB227" s="120"/>
      <c r="AC227" s="120">
        <v>219</v>
      </c>
    </row>
    <row r="228" spans="14:29">
      <c r="N228" s="120">
        <v>16</v>
      </c>
      <c r="O228" s="120">
        <v>211</v>
      </c>
      <c r="P228" t="s">
        <v>245</v>
      </c>
      <c r="Q228">
        <v>2010</v>
      </c>
      <c r="R228">
        <v>2011</v>
      </c>
      <c r="S228">
        <v>2012</v>
      </c>
      <c r="T228">
        <v>2013</v>
      </c>
      <c r="U228">
        <v>2014</v>
      </c>
      <c r="V228">
        <v>2015</v>
      </c>
      <c r="W228">
        <v>2016</v>
      </c>
      <c r="X228">
        <v>2017</v>
      </c>
      <c r="Y228">
        <v>2018</v>
      </c>
      <c r="Z228" s="120">
        <v>2019</v>
      </c>
      <c r="AB228" s="120"/>
      <c r="AC228" s="120">
        <v>220</v>
      </c>
    </row>
    <row r="229" spans="14:29">
      <c r="N229" s="120"/>
      <c r="O229" s="120">
        <v>212</v>
      </c>
      <c r="P229" t="s">
        <v>11</v>
      </c>
      <c r="Q229">
        <v>164</v>
      </c>
      <c r="R229">
        <v>169</v>
      </c>
      <c r="S229">
        <v>186</v>
      </c>
      <c r="T229">
        <v>174</v>
      </c>
      <c r="U229">
        <v>163</v>
      </c>
      <c r="V229">
        <v>159</v>
      </c>
      <c r="W229">
        <v>169</v>
      </c>
      <c r="X229">
        <v>166</v>
      </c>
      <c r="Y229">
        <v>150</v>
      </c>
      <c r="Z229" s="120" t="e">
        <f>NA()</f>
        <v>#N/A</v>
      </c>
      <c r="AB229" s="120"/>
      <c r="AC229" s="120">
        <v>221</v>
      </c>
    </row>
    <row r="230" spans="14:29">
      <c r="N230" s="120"/>
      <c r="O230" s="120">
        <v>213</v>
      </c>
      <c r="P230" t="s">
        <v>6</v>
      </c>
      <c r="Q230">
        <v>250</v>
      </c>
      <c r="R230">
        <v>231</v>
      </c>
      <c r="S230">
        <v>249</v>
      </c>
      <c r="T230">
        <v>270</v>
      </c>
      <c r="U230">
        <v>271</v>
      </c>
      <c r="V230">
        <v>246</v>
      </c>
      <c r="W230">
        <v>219</v>
      </c>
      <c r="X230">
        <v>224</v>
      </c>
      <c r="Y230">
        <v>222</v>
      </c>
      <c r="Z230" s="120" t="e">
        <f>NA()</f>
        <v>#N/A</v>
      </c>
      <c r="AB230" s="120"/>
      <c r="AC230" s="120">
        <v>222</v>
      </c>
    </row>
    <row r="231" spans="14:29">
      <c r="N231" s="120"/>
      <c r="O231" s="120">
        <v>214</v>
      </c>
      <c r="P231" t="s">
        <v>7</v>
      </c>
      <c r="Q231">
        <v>230</v>
      </c>
      <c r="R231">
        <v>254</v>
      </c>
      <c r="S231">
        <v>284</v>
      </c>
      <c r="T231">
        <v>305</v>
      </c>
      <c r="U231">
        <v>298</v>
      </c>
      <c r="V231">
        <v>293</v>
      </c>
      <c r="W231">
        <v>298</v>
      </c>
      <c r="X231">
        <v>301</v>
      </c>
      <c r="Y231">
        <v>306</v>
      </c>
      <c r="Z231" s="120" t="e">
        <f>NA()</f>
        <v>#N/A</v>
      </c>
      <c r="AB231" s="120">
        <v>38</v>
      </c>
      <c r="AC231" s="120">
        <v>223</v>
      </c>
    </row>
    <row r="232" spans="14:29">
      <c r="N232" s="120"/>
      <c r="O232" s="120">
        <v>215</v>
      </c>
      <c r="P232" t="s">
        <v>5</v>
      </c>
      <c r="Q232">
        <v>316</v>
      </c>
      <c r="R232">
        <v>300</v>
      </c>
      <c r="S232">
        <v>290</v>
      </c>
      <c r="T232">
        <v>267</v>
      </c>
      <c r="U232">
        <v>237</v>
      </c>
      <c r="V232">
        <v>213</v>
      </c>
      <c r="W232">
        <v>195</v>
      </c>
      <c r="X232">
        <v>189</v>
      </c>
      <c r="Y232">
        <v>159</v>
      </c>
      <c r="Z232" s="120" t="e">
        <f>NA()</f>
        <v>#N/A</v>
      </c>
      <c r="AB232" s="120"/>
      <c r="AC232" s="120">
        <v>224</v>
      </c>
    </row>
    <row r="233" spans="14:29">
      <c r="N233" s="120"/>
      <c r="O233" s="120">
        <v>216</v>
      </c>
      <c r="P233" t="s">
        <v>2</v>
      </c>
      <c r="Q233">
        <v>281</v>
      </c>
      <c r="R233">
        <v>255</v>
      </c>
      <c r="S233">
        <v>267</v>
      </c>
      <c r="T233">
        <v>249</v>
      </c>
      <c r="U233">
        <v>250</v>
      </c>
      <c r="V233">
        <v>240</v>
      </c>
      <c r="W233">
        <v>229</v>
      </c>
      <c r="X233">
        <v>227</v>
      </c>
      <c r="Y233">
        <v>208</v>
      </c>
      <c r="Z233" s="120" t="e">
        <f>NA()</f>
        <v>#N/A</v>
      </c>
      <c r="AB233" s="120"/>
      <c r="AC233" s="120">
        <v>225</v>
      </c>
    </row>
    <row r="234" spans="14:29">
      <c r="N234" s="120"/>
      <c r="O234" s="120">
        <v>217</v>
      </c>
      <c r="P234" t="s">
        <v>9</v>
      </c>
      <c r="Q234">
        <v>151</v>
      </c>
      <c r="R234">
        <v>155</v>
      </c>
      <c r="S234">
        <v>154</v>
      </c>
      <c r="T234">
        <v>157</v>
      </c>
      <c r="U234">
        <v>164</v>
      </c>
      <c r="V234">
        <v>151</v>
      </c>
      <c r="W234">
        <v>164</v>
      </c>
      <c r="X234">
        <v>173</v>
      </c>
      <c r="Y234">
        <v>182</v>
      </c>
      <c r="Z234" s="120" t="e">
        <f>NA()</f>
        <v>#N/A</v>
      </c>
      <c r="AB234" s="120"/>
      <c r="AC234" s="120">
        <v>226</v>
      </c>
    </row>
    <row r="235" spans="14:29">
      <c r="N235" s="120"/>
      <c r="O235" s="120">
        <v>218</v>
      </c>
      <c r="P235" t="s">
        <v>1</v>
      </c>
      <c r="Q235">
        <v>163</v>
      </c>
      <c r="R235">
        <v>153</v>
      </c>
      <c r="S235">
        <v>154</v>
      </c>
      <c r="T235">
        <v>144</v>
      </c>
      <c r="U235">
        <v>140</v>
      </c>
      <c r="V235">
        <v>138</v>
      </c>
      <c r="W235">
        <v>125</v>
      </c>
      <c r="X235">
        <v>126</v>
      </c>
      <c r="Y235">
        <v>119</v>
      </c>
      <c r="Z235" s="120" t="e">
        <f>NA()</f>
        <v>#N/A</v>
      </c>
      <c r="AB235" s="120"/>
      <c r="AC235" s="120">
        <v>227</v>
      </c>
    </row>
    <row r="236" spans="14:29">
      <c r="N236" s="120"/>
      <c r="O236" s="120">
        <v>219</v>
      </c>
      <c r="P236" t="s">
        <v>4</v>
      </c>
      <c r="Q236">
        <v>221</v>
      </c>
      <c r="R236">
        <v>229</v>
      </c>
      <c r="S236">
        <v>234</v>
      </c>
      <c r="T236">
        <v>241</v>
      </c>
      <c r="U236">
        <v>236</v>
      </c>
      <c r="V236">
        <v>232</v>
      </c>
      <c r="W236">
        <v>210</v>
      </c>
      <c r="X236">
        <v>196</v>
      </c>
      <c r="Y236">
        <v>192</v>
      </c>
      <c r="Z236" s="120" t="e">
        <f>NA()</f>
        <v>#N/A</v>
      </c>
      <c r="AB236" s="120"/>
      <c r="AC236" s="120">
        <v>228</v>
      </c>
    </row>
    <row r="237" spans="14:29">
      <c r="N237" s="120"/>
      <c r="O237" s="120">
        <v>220</v>
      </c>
      <c r="P237" t="s">
        <v>0</v>
      </c>
      <c r="Q237">
        <v>152</v>
      </c>
      <c r="R237">
        <v>119</v>
      </c>
      <c r="S237">
        <v>125</v>
      </c>
      <c r="T237">
        <v>131</v>
      </c>
      <c r="U237">
        <v>103</v>
      </c>
      <c r="V237">
        <v>108</v>
      </c>
      <c r="W237">
        <v>124</v>
      </c>
      <c r="X237">
        <v>137</v>
      </c>
      <c r="Y237">
        <v>138</v>
      </c>
      <c r="Z237" s="120" t="e">
        <f>NA()</f>
        <v>#N/A</v>
      </c>
      <c r="AB237" s="120">
        <v>39</v>
      </c>
      <c r="AC237" s="120">
        <v>229</v>
      </c>
    </row>
    <row r="238" spans="14:29">
      <c r="N238" s="120"/>
      <c r="O238" s="120">
        <v>221</v>
      </c>
      <c r="P238" t="s">
        <v>3</v>
      </c>
      <c r="Q238">
        <v>211</v>
      </c>
      <c r="R238">
        <v>202</v>
      </c>
      <c r="S238">
        <v>188</v>
      </c>
      <c r="T238">
        <v>179</v>
      </c>
      <c r="U238">
        <v>157</v>
      </c>
      <c r="V238">
        <v>152</v>
      </c>
      <c r="W238">
        <v>154</v>
      </c>
      <c r="X238">
        <v>151</v>
      </c>
      <c r="Y238">
        <v>148</v>
      </c>
      <c r="Z238" s="120" t="e">
        <f>NA()</f>
        <v>#N/A</v>
      </c>
      <c r="AB238" s="120"/>
      <c r="AC238" s="120">
        <v>230</v>
      </c>
    </row>
    <row r="239" spans="14:29">
      <c r="N239" s="120"/>
      <c r="O239" s="120">
        <v>222</v>
      </c>
      <c r="P239" t="s">
        <v>10</v>
      </c>
      <c r="Q239">
        <v>207</v>
      </c>
      <c r="R239">
        <v>198</v>
      </c>
      <c r="S239">
        <v>169</v>
      </c>
      <c r="T239">
        <v>160</v>
      </c>
      <c r="U239">
        <v>159</v>
      </c>
      <c r="V239">
        <v>156</v>
      </c>
      <c r="W239">
        <v>165</v>
      </c>
      <c r="X239">
        <v>163</v>
      </c>
      <c r="Y239">
        <v>151</v>
      </c>
      <c r="Z239" s="120" t="e">
        <f>NA()</f>
        <v>#N/A</v>
      </c>
      <c r="AB239" s="120"/>
      <c r="AC239" s="120">
        <v>231</v>
      </c>
    </row>
    <row r="240" spans="14:29">
      <c r="N240" s="120"/>
      <c r="O240" s="120">
        <v>223</v>
      </c>
      <c r="Z240" s="120"/>
      <c r="AB240" s="120"/>
      <c r="AC240" s="120">
        <v>232</v>
      </c>
    </row>
    <row r="241" spans="14:29">
      <c r="N241" s="120"/>
      <c r="O241" s="120">
        <v>224</v>
      </c>
      <c r="P241" t="s">
        <v>254</v>
      </c>
      <c r="Z241" s="120"/>
      <c r="AB241" s="120"/>
      <c r="AC241" s="120">
        <v>233</v>
      </c>
    </row>
    <row r="242" spans="14:29">
      <c r="N242" s="120">
        <v>17</v>
      </c>
      <c r="O242" s="120">
        <v>225</v>
      </c>
      <c r="P242" t="s">
        <v>245</v>
      </c>
      <c r="Q242">
        <v>2010</v>
      </c>
      <c r="R242">
        <v>2011</v>
      </c>
      <c r="S242">
        <v>2012</v>
      </c>
      <c r="T242">
        <v>2013</v>
      </c>
      <c r="U242">
        <v>2014</v>
      </c>
      <c r="V242">
        <v>2015</v>
      </c>
      <c r="W242">
        <v>2016</v>
      </c>
      <c r="X242">
        <v>2017</v>
      </c>
      <c r="Y242">
        <v>2018</v>
      </c>
      <c r="Z242" s="120">
        <v>2019</v>
      </c>
      <c r="AB242" s="120"/>
      <c r="AC242" s="120">
        <v>234</v>
      </c>
    </row>
    <row r="243" spans="14:29">
      <c r="N243" s="120"/>
      <c r="O243" s="120">
        <v>226</v>
      </c>
      <c r="P243" t="s">
        <v>11</v>
      </c>
      <c r="Q243">
        <v>44</v>
      </c>
      <c r="R243">
        <v>38</v>
      </c>
      <c r="S243">
        <v>66</v>
      </c>
      <c r="T243">
        <v>40</v>
      </c>
      <c r="U243">
        <v>43</v>
      </c>
      <c r="V243">
        <v>30</v>
      </c>
      <c r="W243">
        <v>40</v>
      </c>
      <c r="X243">
        <v>29</v>
      </c>
      <c r="Y243">
        <v>26</v>
      </c>
      <c r="Z243" s="120">
        <v>35</v>
      </c>
      <c r="AB243" s="120">
        <v>40</v>
      </c>
      <c r="AC243" s="120">
        <v>235</v>
      </c>
    </row>
    <row r="244" spans="14:29">
      <c r="N244" s="120"/>
      <c r="O244" s="120">
        <v>227</v>
      </c>
      <c r="P244" t="s">
        <v>6</v>
      </c>
      <c r="Q244">
        <v>43</v>
      </c>
      <c r="R244">
        <v>65</v>
      </c>
      <c r="S244">
        <v>80</v>
      </c>
      <c r="T244">
        <v>65</v>
      </c>
      <c r="U244">
        <v>48</v>
      </c>
      <c r="V244">
        <v>28</v>
      </c>
      <c r="W244">
        <v>11</v>
      </c>
      <c r="X244">
        <v>6</v>
      </c>
      <c r="Y244">
        <v>10</v>
      </c>
      <c r="Z244" s="120">
        <v>23</v>
      </c>
      <c r="AB244" s="120"/>
      <c r="AC244" s="120">
        <v>236</v>
      </c>
    </row>
    <row r="245" spans="14:29">
      <c r="N245" s="120"/>
      <c r="O245" s="120">
        <v>228</v>
      </c>
      <c r="P245" t="s">
        <v>7</v>
      </c>
      <c r="Q245">
        <v>101</v>
      </c>
      <c r="R245">
        <v>66</v>
      </c>
      <c r="S245">
        <v>120</v>
      </c>
      <c r="T245">
        <v>52</v>
      </c>
      <c r="U245">
        <v>59</v>
      </c>
      <c r="V245">
        <v>48</v>
      </c>
      <c r="W245">
        <v>42</v>
      </c>
      <c r="X245">
        <v>28</v>
      </c>
      <c r="Y245">
        <v>44</v>
      </c>
      <c r="Z245" s="120">
        <v>38</v>
      </c>
      <c r="AB245" s="120"/>
      <c r="AC245" s="120">
        <v>237</v>
      </c>
    </row>
    <row r="246" spans="14:29">
      <c r="N246" s="120"/>
      <c r="O246" s="120">
        <v>229</v>
      </c>
      <c r="P246" t="s">
        <v>5</v>
      </c>
      <c r="Q246">
        <v>43</v>
      </c>
      <c r="R246">
        <v>46</v>
      </c>
      <c r="S246">
        <v>30</v>
      </c>
      <c r="T246">
        <v>55</v>
      </c>
      <c r="U246">
        <v>67</v>
      </c>
      <c r="V246">
        <v>49</v>
      </c>
      <c r="W246">
        <v>39</v>
      </c>
      <c r="X246">
        <v>53</v>
      </c>
      <c r="Y246">
        <v>31</v>
      </c>
      <c r="Z246" s="120">
        <v>53</v>
      </c>
      <c r="AB246" s="120"/>
      <c r="AC246" s="120">
        <v>238</v>
      </c>
    </row>
    <row r="247" spans="14:29">
      <c r="N247" s="120"/>
      <c r="O247" s="120">
        <v>230</v>
      </c>
      <c r="P247" t="s">
        <v>2</v>
      </c>
      <c r="Q247">
        <v>50</v>
      </c>
      <c r="R247">
        <v>37</v>
      </c>
      <c r="S247">
        <v>51</v>
      </c>
      <c r="T247">
        <v>55</v>
      </c>
      <c r="U247">
        <v>73</v>
      </c>
      <c r="V247">
        <v>50</v>
      </c>
      <c r="W247">
        <v>24</v>
      </c>
      <c r="X247">
        <v>21</v>
      </c>
      <c r="Y247">
        <v>18</v>
      </c>
      <c r="Z247" s="120">
        <v>18</v>
      </c>
      <c r="AB247" s="120"/>
      <c r="AC247" s="120">
        <v>239</v>
      </c>
    </row>
    <row r="248" spans="14:29">
      <c r="N248" s="120"/>
      <c r="O248" s="120">
        <v>231</v>
      </c>
      <c r="P248" t="s">
        <v>9</v>
      </c>
      <c r="Q248">
        <v>56</v>
      </c>
      <c r="R248">
        <v>113</v>
      </c>
      <c r="S248">
        <v>78</v>
      </c>
      <c r="T248">
        <v>53</v>
      </c>
      <c r="U248">
        <v>32</v>
      </c>
      <c r="V248">
        <v>27</v>
      </c>
      <c r="W248">
        <v>28</v>
      </c>
      <c r="X248">
        <v>33</v>
      </c>
      <c r="Y248">
        <v>17</v>
      </c>
      <c r="Z248" s="120">
        <v>10</v>
      </c>
      <c r="AB248" s="120"/>
      <c r="AC248" s="120">
        <v>240</v>
      </c>
    </row>
    <row r="249" spans="14:29">
      <c r="N249" s="120"/>
      <c r="O249" s="120">
        <v>232</v>
      </c>
      <c r="P249" t="s">
        <v>1</v>
      </c>
      <c r="Q249">
        <v>39</v>
      </c>
      <c r="R249">
        <v>36</v>
      </c>
      <c r="S249">
        <v>23</v>
      </c>
      <c r="T249">
        <v>21</v>
      </c>
      <c r="U249">
        <v>28</v>
      </c>
      <c r="V249">
        <v>30</v>
      </c>
      <c r="W249">
        <v>9</v>
      </c>
      <c r="X249">
        <v>17</v>
      </c>
      <c r="Y249">
        <v>36</v>
      </c>
      <c r="Z249" s="120">
        <v>8</v>
      </c>
      <c r="AB249" s="120">
        <v>41</v>
      </c>
      <c r="AC249" s="120">
        <v>241</v>
      </c>
    </row>
    <row r="250" spans="14:29">
      <c r="N250" s="120"/>
      <c r="O250" s="120">
        <v>233</v>
      </c>
      <c r="P250" t="s">
        <v>4</v>
      </c>
      <c r="Q250">
        <v>44</v>
      </c>
      <c r="R250">
        <v>35</v>
      </c>
      <c r="S250">
        <v>21</v>
      </c>
      <c r="T250">
        <v>46</v>
      </c>
      <c r="U250">
        <v>74</v>
      </c>
      <c r="V250">
        <v>16</v>
      </c>
      <c r="W250">
        <v>13</v>
      </c>
      <c r="X250">
        <v>10</v>
      </c>
      <c r="Y250">
        <v>19</v>
      </c>
      <c r="Z250" s="120">
        <v>12</v>
      </c>
      <c r="AB250" s="120"/>
      <c r="AC250" s="120">
        <v>242</v>
      </c>
    </row>
    <row r="251" spans="14:29">
      <c r="N251" s="120"/>
      <c r="O251" s="120">
        <v>234</v>
      </c>
      <c r="P251" t="s">
        <v>0</v>
      </c>
      <c r="Q251">
        <v>36</v>
      </c>
      <c r="R251">
        <v>57</v>
      </c>
      <c r="S251">
        <v>48</v>
      </c>
      <c r="T251">
        <v>26</v>
      </c>
      <c r="U251">
        <v>41</v>
      </c>
      <c r="V251">
        <v>30</v>
      </c>
      <c r="W251">
        <v>24</v>
      </c>
      <c r="X251">
        <v>27</v>
      </c>
      <c r="Y251">
        <v>39</v>
      </c>
      <c r="Z251" s="120">
        <v>10</v>
      </c>
      <c r="AB251" s="120"/>
      <c r="AC251" s="120">
        <v>243</v>
      </c>
    </row>
    <row r="252" spans="14:29">
      <c r="N252" s="120"/>
      <c r="O252" s="120">
        <v>235</v>
      </c>
      <c r="P252" t="s">
        <v>3</v>
      </c>
      <c r="Q252">
        <v>47</v>
      </c>
      <c r="R252">
        <v>42</v>
      </c>
      <c r="S252">
        <v>27</v>
      </c>
      <c r="T252">
        <v>29</v>
      </c>
      <c r="U252">
        <v>32</v>
      </c>
      <c r="V252">
        <v>19</v>
      </c>
      <c r="W252">
        <v>18</v>
      </c>
      <c r="X252">
        <v>20</v>
      </c>
      <c r="Y252">
        <v>29</v>
      </c>
      <c r="Z252" s="120">
        <v>18</v>
      </c>
      <c r="AB252" s="120"/>
      <c r="AC252" s="120">
        <v>244</v>
      </c>
    </row>
    <row r="253" spans="14:29">
      <c r="N253" s="120"/>
      <c r="O253" s="120">
        <v>236</v>
      </c>
      <c r="P253" t="s">
        <v>10</v>
      </c>
      <c r="Q253">
        <v>63</v>
      </c>
      <c r="R253">
        <v>57</v>
      </c>
      <c r="S253">
        <v>39</v>
      </c>
      <c r="T253">
        <v>62</v>
      </c>
      <c r="U253">
        <v>43</v>
      </c>
      <c r="V253">
        <v>39</v>
      </c>
      <c r="W253">
        <v>20</v>
      </c>
      <c r="X253">
        <v>27</v>
      </c>
      <c r="Y253">
        <v>27</v>
      </c>
      <c r="Z253" s="120">
        <v>35</v>
      </c>
      <c r="AB253" s="120"/>
      <c r="AC253" s="120">
        <v>245</v>
      </c>
    </row>
    <row r="254" spans="14:29">
      <c r="N254" s="120"/>
      <c r="O254" s="120">
        <v>237</v>
      </c>
      <c r="Z254" s="120"/>
      <c r="AB254" s="120"/>
      <c r="AC254" s="120">
        <v>246</v>
      </c>
    </row>
    <row r="255" spans="14:29">
      <c r="N255" s="120"/>
      <c r="O255" s="120">
        <v>238</v>
      </c>
      <c r="P255" t="s">
        <v>255</v>
      </c>
      <c r="Z255" s="120"/>
      <c r="AB255" s="120">
        <v>42</v>
      </c>
      <c r="AC255" s="120">
        <v>247</v>
      </c>
    </row>
    <row r="256" spans="14:29">
      <c r="N256" s="120">
        <v>18</v>
      </c>
      <c r="O256" s="120">
        <v>239</v>
      </c>
      <c r="P256" t="s">
        <v>245</v>
      </c>
      <c r="Q256">
        <v>2010</v>
      </c>
      <c r="R256">
        <v>2011</v>
      </c>
      <c r="S256">
        <v>2012</v>
      </c>
      <c r="T256">
        <v>2013</v>
      </c>
      <c r="U256">
        <v>2014</v>
      </c>
      <c r="V256">
        <v>2015</v>
      </c>
      <c r="W256">
        <v>2016</v>
      </c>
      <c r="X256">
        <v>2017</v>
      </c>
      <c r="Y256">
        <v>2018</v>
      </c>
      <c r="Z256" s="120">
        <v>2019</v>
      </c>
      <c r="AB256" s="120"/>
      <c r="AC256" s="120">
        <v>248</v>
      </c>
    </row>
    <row r="257" spans="14:29">
      <c r="N257" s="120"/>
      <c r="O257" s="120">
        <v>240</v>
      </c>
      <c r="P257" t="s">
        <v>11</v>
      </c>
      <c r="Q257">
        <v>406</v>
      </c>
      <c r="R257">
        <v>397</v>
      </c>
      <c r="S257">
        <v>399</v>
      </c>
      <c r="T257">
        <v>417</v>
      </c>
      <c r="U257">
        <v>438</v>
      </c>
      <c r="V257">
        <v>494</v>
      </c>
      <c r="W257">
        <v>522</v>
      </c>
      <c r="X257">
        <v>528</v>
      </c>
      <c r="Y257">
        <v>523</v>
      </c>
      <c r="Z257" s="120">
        <v>520</v>
      </c>
      <c r="AB257" s="120"/>
      <c r="AC257" s="120">
        <v>249</v>
      </c>
    </row>
    <row r="258" spans="14:29">
      <c r="N258" s="120"/>
      <c r="O258" s="120">
        <v>241</v>
      </c>
      <c r="P258" t="s">
        <v>6</v>
      </c>
      <c r="Q258">
        <v>232</v>
      </c>
      <c r="R258">
        <v>216</v>
      </c>
      <c r="S258">
        <v>158</v>
      </c>
      <c r="T258">
        <v>157</v>
      </c>
      <c r="U258">
        <v>143</v>
      </c>
      <c r="V258">
        <v>340</v>
      </c>
      <c r="W258">
        <v>341</v>
      </c>
      <c r="X258">
        <v>319</v>
      </c>
      <c r="Y258">
        <v>318</v>
      </c>
      <c r="Z258" s="120">
        <v>336</v>
      </c>
      <c r="AB258" s="120"/>
      <c r="AC258" s="120">
        <v>250</v>
      </c>
    </row>
    <row r="259" spans="14:29">
      <c r="N259" s="120"/>
      <c r="O259" s="120">
        <v>242</v>
      </c>
      <c r="P259" t="s">
        <v>7</v>
      </c>
      <c r="Q259">
        <v>253</v>
      </c>
      <c r="R259">
        <v>243</v>
      </c>
      <c r="S259">
        <v>234</v>
      </c>
      <c r="T259">
        <v>229</v>
      </c>
      <c r="U259">
        <v>241</v>
      </c>
      <c r="V259">
        <v>201</v>
      </c>
      <c r="W259">
        <v>183</v>
      </c>
      <c r="X259">
        <v>199</v>
      </c>
      <c r="Y259">
        <v>195</v>
      </c>
      <c r="Z259" s="120">
        <v>204</v>
      </c>
      <c r="AB259" s="120"/>
      <c r="AC259" s="120">
        <v>251</v>
      </c>
    </row>
    <row r="260" spans="14:29">
      <c r="N260" s="120"/>
      <c r="O260" s="120">
        <v>243</v>
      </c>
      <c r="P260" t="s">
        <v>5</v>
      </c>
      <c r="Q260">
        <v>229</v>
      </c>
      <c r="R260">
        <v>215</v>
      </c>
      <c r="S260">
        <v>209</v>
      </c>
      <c r="T260">
        <v>194</v>
      </c>
      <c r="U260">
        <v>180</v>
      </c>
      <c r="V260">
        <v>173</v>
      </c>
      <c r="W260">
        <v>168</v>
      </c>
      <c r="X260">
        <v>169</v>
      </c>
      <c r="Y260">
        <v>154</v>
      </c>
      <c r="Z260" s="120">
        <v>160</v>
      </c>
      <c r="AB260" s="120"/>
      <c r="AC260" s="120">
        <v>252</v>
      </c>
    </row>
    <row r="261" spans="14:29">
      <c r="N261" s="120"/>
      <c r="O261" s="120">
        <v>244</v>
      </c>
      <c r="P261" t="s">
        <v>2</v>
      </c>
      <c r="Q261">
        <v>261</v>
      </c>
      <c r="R261">
        <v>255</v>
      </c>
      <c r="S261">
        <v>260</v>
      </c>
      <c r="T261">
        <v>272</v>
      </c>
      <c r="U261">
        <v>257</v>
      </c>
      <c r="V261">
        <v>229</v>
      </c>
      <c r="W261">
        <v>243</v>
      </c>
      <c r="X261">
        <v>227</v>
      </c>
      <c r="Y261">
        <v>225</v>
      </c>
      <c r="Z261" s="120">
        <v>228</v>
      </c>
      <c r="AB261" s="120">
        <v>43</v>
      </c>
      <c r="AC261" s="120">
        <v>253</v>
      </c>
    </row>
    <row r="262" spans="14:29">
      <c r="N262" s="120"/>
      <c r="O262" s="120">
        <v>245</v>
      </c>
      <c r="P262" t="s">
        <v>9</v>
      </c>
      <c r="Q262">
        <v>248</v>
      </c>
      <c r="R262">
        <v>231</v>
      </c>
      <c r="S262">
        <v>223</v>
      </c>
      <c r="T262">
        <v>211</v>
      </c>
      <c r="U262">
        <v>202</v>
      </c>
      <c r="V262">
        <v>186</v>
      </c>
      <c r="W262">
        <v>172</v>
      </c>
      <c r="X262">
        <v>187</v>
      </c>
      <c r="Y262">
        <v>176</v>
      </c>
      <c r="Z262" s="120">
        <v>178</v>
      </c>
      <c r="AB262" s="120"/>
      <c r="AC262" s="120">
        <v>254</v>
      </c>
    </row>
    <row r="263" spans="14:29">
      <c r="N263" s="120"/>
      <c r="O263" s="120">
        <v>246</v>
      </c>
      <c r="P263" t="s">
        <v>1</v>
      </c>
      <c r="Q263">
        <v>279</v>
      </c>
      <c r="R263">
        <v>263</v>
      </c>
      <c r="S263">
        <v>259</v>
      </c>
      <c r="T263">
        <v>253</v>
      </c>
      <c r="U263">
        <v>248</v>
      </c>
      <c r="V263">
        <v>224</v>
      </c>
      <c r="W263">
        <v>171</v>
      </c>
      <c r="X263">
        <v>178</v>
      </c>
      <c r="Y263">
        <v>169</v>
      </c>
      <c r="Z263" s="120">
        <v>175</v>
      </c>
      <c r="AB263" s="120"/>
      <c r="AC263" s="120">
        <v>255</v>
      </c>
    </row>
    <row r="264" spans="14:29">
      <c r="N264" s="120"/>
      <c r="O264" s="120">
        <v>247</v>
      </c>
      <c r="P264" t="s">
        <v>4</v>
      </c>
      <c r="Q264">
        <v>255</v>
      </c>
      <c r="R264">
        <v>230</v>
      </c>
      <c r="S264">
        <v>232</v>
      </c>
      <c r="T264">
        <v>228</v>
      </c>
      <c r="U264">
        <v>246</v>
      </c>
      <c r="V264">
        <v>213</v>
      </c>
      <c r="W264">
        <v>203</v>
      </c>
      <c r="X264">
        <v>218</v>
      </c>
      <c r="Y264">
        <v>211</v>
      </c>
      <c r="Z264" s="120">
        <v>222</v>
      </c>
      <c r="AB264" s="120"/>
      <c r="AC264" s="120">
        <v>256</v>
      </c>
    </row>
    <row r="265" spans="14:29">
      <c r="N265" s="120"/>
      <c r="O265" s="120">
        <v>248</v>
      </c>
      <c r="P265" t="s">
        <v>0</v>
      </c>
      <c r="Q265">
        <v>262</v>
      </c>
      <c r="R265">
        <v>249</v>
      </c>
      <c r="S265">
        <v>231</v>
      </c>
      <c r="T265">
        <v>235</v>
      </c>
      <c r="U265">
        <v>263</v>
      </c>
      <c r="V265">
        <v>251</v>
      </c>
      <c r="W265">
        <v>201</v>
      </c>
      <c r="X265">
        <v>192</v>
      </c>
      <c r="Y265">
        <v>177</v>
      </c>
      <c r="Z265" s="120">
        <v>179</v>
      </c>
      <c r="AB265" s="120"/>
      <c r="AC265" s="120">
        <v>257</v>
      </c>
    </row>
    <row r="266" spans="14:29">
      <c r="N266" s="120"/>
      <c r="O266" s="120">
        <v>249</v>
      </c>
      <c r="P266" t="s">
        <v>3</v>
      </c>
      <c r="Q266">
        <v>221</v>
      </c>
      <c r="R266">
        <v>209</v>
      </c>
      <c r="S266">
        <v>191</v>
      </c>
      <c r="T266">
        <v>207</v>
      </c>
      <c r="U266">
        <v>207</v>
      </c>
      <c r="V266">
        <v>194</v>
      </c>
      <c r="W266">
        <v>178</v>
      </c>
      <c r="X266">
        <v>185</v>
      </c>
      <c r="Y266">
        <v>196</v>
      </c>
      <c r="Z266" s="120">
        <v>178</v>
      </c>
      <c r="AB266" s="120"/>
      <c r="AC266" s="120">
        <v>258</v>
      </c>
    </row>
    <row r="267" spans="14:29">
      <c r="N267" s="120"/>
      <c r="O267" s="120">
        <v>250</v>
      </c>
      <c r="P267" t="s">
        <v>10</v>
      </c>
      <c r="Q267">
        <v>333</v>
      </c>
      <c r="R267">
        <v>308</v>
      </c>
      <c r="S267">
        <v>335</v>
      </c>
      <c r="T267">
        <v>356</v>
      </c>
      <c r="U267">
        <v>369</v>
      </c>
      <c r="V267">
        <v>388</v>
      </c>
      <c r="W267">
        <v>422</v>
      </c>
      <c r="X267">
        <v>400</v>
      </c>
      <c r="Y267">
        <v>415</v>
      </c>
      <c r="Z267" s="120">
        <v>376</v>
      </c>
      <c r="AB267" s="120">
        <v>44</v>
      </c>
      <c r="AC267" s="120">
        <v>259</v>
      </c>
    </row>
    <row r="268" spans="14:29">
      <c r="N268" s="120"/>
      <c r="O268" s="120">
        <v>251</v>
      </c>
      <c r="AB268" s="120"/>
      <c r="AC268" s="120">
        <v>260</v>
      </c>
    </row>
    <row r="269" spans="14:29">
      <c r="N269" s="120"/>
      <c r="O269" s="120">
        <v>252</v>
      </c>
      <c r="AB269" s="120"/>
      <c r="AC269" s="120">
        <v>261</v>
      </c>
    </row>
    <row r="270" spans="14:29">
      <c r="N270" s="10">
        <v>19</v>
      </c>
      <c r="O270" s="120">
        <v>253</v>
      </c>
      <c r="AB270" s="120"/>
      <c r="AC270" s="120">
        <v>262</v>
      </c>
    </row>
    <row r="271" spans="14:29">
      <c r="N271" s="10"/>
      <c r="O271" s="120">
        <v>254</v>
      </c>
      <c r="AB271" s="120"/>
      <c r="AC271" s="120">
        <v>263</v>
      </c>
    </row>
    <row r="272" spans="14:29">
      <c r="N272" s="10"/>
      <c r="O272" s="120">
        <v>255</v>
      </c>
      <c r="AB272" s="120"/>
      <c r="AC272" s="120">
        <v>264</v>
      </c>
    </row>
    <row r="273" spans="14:29">
      <c r="N273" s="10"/>
      <c r="O273" s="120">
        <v>256</v>
      </c>
      <c r="AB273" s="120">
        <v>45</v>
      </c>
      <c r="AC273" s="120">
        <v>265</v>
      </c>
    </row>
    <row r="274" spans="14:29">
      <c r="N274" s="10"/>
      <c r="O274" s="120">
        <v>257</v>
      </c>
      <c r="AB274" s="120"/>
      <c r="AC274" s="120">
        <v>266</v>
      </c>
    </row>
    <row r="275" spans="14:29">
      <c r="N275" s="10"/>
      <c r="O275" s="120">
        <v>258</v>
      </c>
      <c r="AB275" s="120"/>
      <c r="AC275" s="120">
        <v>267</v>
      </c>
    </row>
    <row r="276" spans="14:29">
      <c r="N276" s="10"/>
      <c r="O276" s="120">
        <v>259</v>
      </c>
      <c r="AB276" s="120"/>
      <c r="AC276" s="120">
        <v>268</v>
      </c>
    </row>
    <row r="277" spans="14:29">
      <c r="N277" s="10"/>
      <c r="O277" s="120">
        <v>260</v>
      </c>
      <c r="AB277" s="120"/>
      <c r="AC277" s="120">
        <v>269</v>
      </c>
    </row>
    <row r="278" spans="14:29">
      <c r="N278" s="10"/>
      <c r="O278" s="120">
        <v>261</v>
      </c>
      <c r="AB278" s="120"/>
      <c r="AC278" s="120">
        <v>270</v>
      </c>
    </row>
    <row r="279" spans="14:29">
      <c r="N279" s="10"/>
      <c r="O279" s="120">
        <v>262</v>
      </c>
      <c r="AB279" s="120">
        <v>46</v>
      </c>
      <c r="AC279" s="120">
        <v>271</v>
      </c>
    </row>
    <row r="280" spans="14:29">
      <c r="N280" s="10"/>
      <c r="O280" s="120">
        <v>263</v>
      </c>
      <c r="AB280" s="120"/>
      <c r="AC280" s="120">
        <v>272</v>
      </c>
    </row>
    <row r="281" spans="14:29">
      <c r="N281" s="10"/>
      <c r="O281" s="120">
        <v>264</v>
      </c>
      <c r="AB281" s="120"/>
      <c r="AC281" s="120">
        <v>273</v>
      </c>
    </row>
    <row r="282" spans="14:29">
      <c r="N282" s="10"/>
      <c r="O282" s="120">
        <v>265</v>
      </c>
      <c r="AB282" s="120"/>
      <c r="AC282" s="120">
        <v>274</v>
      </c>
    </row>
    <row r="283" spans="14:29">
      <c r="N283" s="10"/>
      <c r="O283" s="120">
        <v>266</v>
      </c>
      <c r="AB283" s="120"/>
      <c r="AC283" s="120">
        <v>275</v>
      </c>
    </row>
    <row r="284" spans="14:29">
      <c r="N284" s="10">
        <v>20</v>
      </c>
      <c r="O284" s="120">
        <v>267</v>
      </c>
      <c r="AB284" s="120"/>
      <c r="AC284" s="120">
        <v>276</v>
      </c>
    </row>
    <row r="285" spans="14:29">
      <c r="N285" s="10"/>
      <c r="O285" s="120">
        <v>268</v>
      </c>
      <c r="AB285" s="120">
        <v>47</v>
      </c>
      <c r="AC285" s="120">
        <v>277</v>
      </c>
    </row>
    <row r="286" spans="14:29" ht="15.75" thickBot="1">
      <c r="N286" s="23"/>
      <c r="O286" s="120">
        <v>269</v>
      </c>
      <c r="AB286" s="120"/>
      <c r="AC286" s="120">
        <v>278</v>
      </c>
    </row>
    <row r="287" spans="14:29">
      <c r="N287" s="120"/>
      <c r="O287" s="120">
        <v>270</v>
      </c>
      <c r="AB287" s="120"/>
      <c r="AC287" s="120">
        <v>279</v>
      </c>
    </row>
    <row r="288" spans="14:29">
      <c r="N288" s="120"/>
      <c r="O288" s="120">
        <v>271</v>
      </c>
      <c r="AB288" s="120"/>
      <c r="AC288" s="120">
        <v>280</v>
      </c>
    </row>
    <row r="289" spans="14:29">
      <c r="N289" s="120"/>
      <c r="O289" s="120">
        <v>272</v>
      </c>
      <c r="AB289" s="120"/>
      <c r="AC289" s="120">
        <v>281</v>
      </c>
    </row>
    <row r="290" spans="14:29">
      <c r="N290" s="120"/>
      <c r="O290" s="120">
        <v>273</v>
      </c>
      <c r="AB290" s="120"/>
      <c r="AC290" s="120">
        <v>282</v>
      </c>
    </row>
    <row r="291" spans="14:29">
      <c r="N291" s="120"/>
      <c r="O291" s="120">
        <v>274</v>
      </c>
      <c r="AB291" s="120">
        <v>48</v>
      </c>
      <c r="AC291" s="120">
        <v>283</v>
      </c>
    </row>
    <row r="292" spans="14:29">
      <c r="N292" s="120"/>
      <c r="O292" s="120">
        <v>275</v>
      </c>
      <c r="AB292" s="120"/>
      <c r="AC292" s="120">
        <v>284</v>
      </c>
    </row>
    <row r="293" spans="14:29">
      <c r="N293" s="120"/>
      <c r="O293" s="120">
        <v>276</v>
      </c>
      <c r="AB293" s="120"/>
      <c r="AC293" s="120">
        <v>285</v>
      </c>
    </row>
    <row r="294" spans="14:29">
      <c r="N294" s="120"/>
      <c r="O294" s="120">
        <v>277</v>
      </c>
      <c r="AB294" s="120"/>
      <c r="AC294" s="120">
        <v>286</v>
      </c>
    </row>
    <row r="295" spans="14:29">
      <c r="N295" s="120"/>
      <c r="O295" s="120">
        <v>278</v>
      </c>
      <c r="AB295" s="120"/>
      <c r="AC295" s="120">
        <v>287</v>
      </c>
    </row>
    <row r="296" spans="14:29">
      <c r="N296" s="120"/>
      <c r="O296" s="120">
        <v>279</v>
      </c>
      <c r="AB296" s="120"/>
      <c r="AC296" s="120">
        <v>288</v>
      </c>
    </row>
    <row r="297" spans="14:29">
      <c r="N297" s="120"/>
      <c r="O297" s="120">
        <v>280</v>
      </c>
      <c r="AB297" s="120">
        <v>49</v>
      </c>
      <c r="AC297" s="120">
        <v>289</v>
      </c>
    </row>
    <row r="298" spans="14:29">
      <c r="N298" s="120">
        <v>21</v>
      </c>
      <c r="O298" s="120">
        <v>281</v>
      </c>
      <c r="AB298" s="120"/>
      <c r="AC298" s="120">
        <v>290</v>
      </c>
    </row>
    <row r="299" spans="14:29">
      <c r="N299" s="120"/>
      <c r="O299" s="120">
        <v>282</v>
      </c>
      <c r="AB299" s="120"/>
      <c r="AC299" s="120">
        <v>291</v>
      </c>
    </row>
    <row r="300" spans="14:29">
      <c r="N300" s="120"/>
      <c r="O300" s="120">
        <v>283</v>
      </c>
      <c r="AB300" s="120"/>
      <c r="AC300" s="120">
        <v>292</v>
      </c>
    </row>
    <row r="301" spans="14:29">
      <c r="N301" s="120"/>
      <c r="O301" s="120">
        <v>284</v>
      </c>
      <c r="AB301" s="120"/>
      <c r="AC301" s="120">
        <v>293</v>
      </c>
    </row>
    <row r="302" spans="14:29">
      <c r="N302" s="120"/>
      <c r="O302" s="120">
        <v>285</v>
      </c>
      <c r="AB302" s="120"/>
      <c r="AC302" s="120">
        <v>294</v>
      </c>
    </row>
    <row r="303" spans="14:29">
      <c r="N303" s="120"/>
      <c r="O303" s="120">
        <v>286</v>
      </c>
      <c r="AB303" s="120">
        <v>50</v>
      </c>
      <c r="AC303" s="120">
        <v>295</v>
      </c>
    </row>
    <row r="304" spans="14:29">
      <c r="N304" s="120"/>
      <c r="O304" s="120">
        <v>287</v>
      </c>
      <c r="AB304" s="120"/>
      <c r="AC304" s="120">
        <v>296</v>
      </c>
    </row>
    <row r="305" spans="14:29">
      <c r="N305" s="120"/>
      <c r="O305" s="120">
        <v>288</v>
      </c>
      <c r="AB305" s="120"/>
      <c r="AC305" s="120">
        <v>297</v>
      </c>
    </row>
    <row r="306" spans="14:29">
      <c r="N306" s="120"/>
      <c r="O306" s="120">
        <v>289</v>
      </c>
      <c r="AB306" s="120"/>
      <c r="AC306" s="120">
        <v>298</v>
      </c>
    </row>
    <row r="307" spans="14:29">
      <c r="N307" s="120"/>
      <c r="O307" s="120">
        <v>290</v>
      </c>
      <c r="AB307" s="120"/>
      <c r="AC307" s="120">
        <v>299</v>
      </c>
    </row>
    <row r="308" spans="14:29">
      <c r="N308" s="120"/>
      <c r="O308" s="120">
        <v>291</v>
      </c>
      <c r="AB308" s="120"/>
      <c r="AC308" s="120">
        <v>300</v>
      </c>
    </row>
    <row r="309" spans="14:29">
      <c r="N309" s="120"/>
      <c r="O309" s="120">
        <v>292</v>
      </c>
      <c r="AB309" s="120">
        <v>51</v>
      </c>
      <c r="AC309" s="120">
        <v>301</v>
      </c>
    </row>
    <row r="310" spans="14:29">
      <c r="N310" s="120"/>
      <c r="O310" s="120">
        <v>293</v>
      </c>
      <c r="AB310" s="120"/>
      <c r="AC310" s="120">
        <v>302</v>
      </c>
    </row>
    <row r="311" spans="14:29">
      <c r="N311" s="120"/>
      <c r="O311" s="120">
        <v>294</v>
      </c>
      <c r="AB311" s="120"/>
      <c r="AC311" s="120">
        <v>303</v>
      </c>
    </row>
    <row r="312" spans="14:29">
      <c r="N312" s="120">
        <v>22</v>
      </c>
      <c r="O312" s="120">
        <v>295</v>
      </c>
      <c r="AB312" s="120"/>
      <c r="AC312" s="120">
        <v>304</v>
      </c>
    </row>
    <row r="313" spans="14:29">
      <c r="N313" s="120"/>
      <c r="O313" s="120">
        <v>296</v>
      </c>
      <c r="AB313" s="120"/>
      <c r="AC313" s="120">
        <v>305</v>
      </c>
    </row>
    <row r="314" spans="14:29">
      <c r="N314" s="120"/>
      <c r="O314" s="120">
        <v>297</v>
      </c>
      <c r="AB314" s="120"/>
      <c r="AC314" s="120">
        <v>306</v>
      </c>
    </row>
    <row r="315" spans="14:29">
      <c r="N315" s="120"/>
      <c r="O315" s="120">
        <v>298</v>
      </c>
      <c r="AB315" s="120">
        <v>52</v>
      </c>
      <c r="AC315" s="120">
        <v>307</v>
      </c>
    </row>
    <row r="316" spans="14:29">
      <c r="N316" s="120"/>
      <c r="O316" s="120">
        <v>299</v>
      </c>
      <c r="AB316" s="120"/>
      <c r="AC316" s="120">
        <v>308</v>
      </c>
    </row>
    <row r="317" spans="14:29">
      <c r="N317" s="120"/>
      <c r="O317" s="120">
        <v>300</v>
      </c>
      <c r="AB317" s="120"/>
      <c r="AC317" s="120">
        <v>309</v>
      </c>
    </row>
    <row r="318" spans="14:29">
      <c r="N318" s="120"/>
      <c r="O318" s="120">
        <v>301</v>
      </c>
      <c r="AB318" s="120"/>
      <c r="AC318" s="120">
        <v>310</v>
      </c>
    </row>
    <row r="319" spans="14:29">
      <c r="N319" s="120"/>
      <c r="O319" s="120">
        <v>302</v>
      </c>
      <c r="AB319" s="120"/>
      <c r="AC319" s="120">
        <v>311</v>
      </c>
    </row>
    <row r="320" spans="14:29">
      <c r="N320" s="120"/>
      <c r="O320" s="120">
        <v>303</v>
      </c>
      <c r="AB320" s="120"/>
      <c r="AC320" s="120">
        <v>312</v>
      </c>
    </row>
    <row r="321" spans="14:29">
      <c r="N321" s="120"/>
      <c r="O321" s="120">
        <v>304</v>
      </c>
      <c r="AB321" s="120">
        <v>53</v>
      </c>
      <c r="AC321" s="120">
        <v>313</v>
      </c>
    </row>
    <row r="322" spans="14:29">
      <c r="N322" s="120"/>
      <c r="O322" s="120">
        <v>305</v>
      </c>
      <c r="AB322" s="120"/>
      <c r="AC322" s="120">
        <v>314</v>
      </c>
    </row>
    <row r="323" spans="14:29">
      <c r="N323" s="120"/>
      <c r="O323" s="120">
        <v>306</v>
      </c>
      <c r="AB323" s="120"/>
      <c r="AC323" s="120">
        <v>315</v>
      </c>
    </row>
    <row r="324" spans="14:29">
      <c r="N324" s="120"/>
      <c r="O324" s="120">
        <v>307</v>
      </c>
      <c r="AB324" s="120"/>
      <c r="AC324" s="120">
        <v>316</v>
      </c>
    </row>
    <row r="325" spans="14:29">
      <c r="N325" s="120"/>
      <c r="O325" s="120">
        <v>308</v>
      </c>
      <c r="AB325" s="120"/>
      <c r="AC325" s="120">
        <v>317</v>
      </c>
    </row>
    <row r="326" spans="14:29">
      <c r="N326" s="120">
        <v>23</v>
      </c>
      <c r="O326" s="120">
        <v>309</v>
      </c>
      <c r="AB326" s="120"/>
      <c r="AC326" s="120">
        <v>318</v>
      </c>
    </row>
    <row r="327" spans="14:29">
      <c r="N327" s="120"/>
      <c r="O327" s="120">
        <v>310</v>
      </c>
      <c r="AB327" s="120">
        <v>54</v>
      </c>
      <c r="AC327" s="120">
        <v>319</v>
      </c>
    </row>
    <row r="328" spans="14:29">
      <c r="N328" s="120"/>
      <c r="O328" s="120">
        <v>311</v>
      </c>
      <c r="AB328" s="120"/>
      <c r="AC328" s="120">
        <v>320</v>
      </c>
    </row>
    <row r="329" spans="14:29">
      <c r="N329" s="120"/>
      <c r="O329" s="120">
        <v>312</v>
      </c>
      <c r="AB329" s="120"/>
      <c r="AC329" s="120">
        <v>321</v>
      </c>
    </row>
    <row r="330" spans="14:29">
      <c r="N330" s="120"/>
      <c r="O330" s="120">
        <v>313</v>
      </c>
      <c r="AB330" s="120"/>
      <c r="AC330" s="120">
        <v>322</v>
      </c>
    </row>
    <row r="331" spans="14:29">
      <c r="N331" s="120"/>
      <c r="O331" s="120">
        <v>314</v>
      </c>
      <c r="AB331" s="120"/>
      <c r="AC331" s="120">
        <v>323</v>
      </c>
    </row>
    <row r="332" spans="14:29">
      <c r="N332" s="120"/>
      <c r="O332" s="120">
        <v>315</v>
      </c>
      <c r="AB332" s="120"/>
      <c r="AC332" s="120">
        <v>324</v>
      </c>
    </row>
    <row r="333" spans="14:29">
      <c r="N333" s="120"/>
      <c r="O333" s="120">
        <v>316</v>
      </c>
      <c r="AB333" s="120">
        <v>55</v>
      </c>
      <c r="AC333" s="120">
        <v>325</v>
      </c>
    </row>
    <row r="334" spans="14:29">
      <c r="N334" s="120"/>
      <c r="O334" s="120">
        <v>317</v>
      </c>
      <c r="AB334" s="120"/>
      <c r="AC334" s="120">
        <v>326</v>
      </c>
    </row>
    <row r="335" spans="14:29">
      <c r="N335" s="120"/>
      <c r="O335" s="120">
        <v>318</v>
      </c>
      <c r="AB335" s="120"/>
      <c r="AC335" s="120">
        <v>327</v>
      </c>
    </row>
    <row r="336" spans="14:29">
      <c r="N336" s="120"/>
      <c r="O336" s="120">
        <v>319</v>
      </c>
      <c r="AB336" s="120"/>
      <c r="AC336" s="120">
        <v>328</v>
      </c>
    </row>
    <row r="337" spans="14:29">
      <c r="N337" s="120"/>
      <c r="O337" s="120">
        <v>320</v>
      </c>
      <c r="AB337" s="120"/>
      <c r="AC337" s="120">
        <v>329</v>
      </c>
    </row>
    <row r="338" spans="14:29">
      <c r="N338" s="120"/>
      <c r="O338" s="120">
        <v>321</v>
      </c>
      <c r="AB338" s="120"/>
      <c r="AC338" s="120">
        <v>330</v>
      </c>
    </row>
    <row r="339" spans="14:29">
      <c r="N339" s="120"/>
      <c r="O339" s="120">
        <v>322</v>
      </c>
      <c r="AB339" s="120">
        <v>56</v>
      </c>
      <c r="AC339" s="120">
        <v>331</v>
      </c>
    </row>
    <row r="340" spans="14:29">
      <c r="N340" s="120">
        <v>24</v>
      </c>
      <c r="O340" s="120">
        <v>323</v>
      </c>
      <c r="AB340" s="120"/>
      <c r="AC340" s="120">
        <v>332</v>
      </c>
    </row>
    <row r="341" spans="14:29">
      <c r="N341" s="120"/>
      <c r="O341" s="120">
        <v>324</v>
      </c>
      <c r="AB341" s="120"/>
      <c r="AC341" s="120">
        <v>333</v>
      </c>
    </row>
    <row r="342" spans="14:29">
      <c r="N342" s="120"/>
      <c r="O342" s="120">
        <v>325</v>
      </c>
      <c r="AB342" s="120"/>
      <c r="AC342" s="120">
        <v>334</v>
      </c>
    </row>
    <row r="343" spans="14:29">
      <c r="N343" s="120"/>
      <c r="O343" s="120">
        <v>326</v>
      </c>
      <c r="AB343" s="120"/>
      <c r="AC343" s="120">
        <v>335</v>
      </c>
    </row>
    <row r="344" spans="14:29">
      <c r="N344" s="120"/>
      <c r="O344" s="120">
        <v>327</v>
      </c>
      <c r="AB344" s="120"/>
      <c r="AC344" s="120">
        <v>336</v>
      </c>
    </row>
    <row r="345" spans="14:29">
      <c r="N345" s="120"/>
      <c r="O345" s="120">
        <v>328</v>
      </c>
      <c r="AB345" s="120">
        <v>57</v>
      </c>
      <c r="AC345" s="120">
        <v>337</v>
      </c>
    </row>
    <row r="346" spans="14:29">
      <c r="N346" s="120"/>
      <c r="O346" s="120">
        <v>329</v>
      </c>
      <c r="AB346" s="120"/>
      <c r="AC346" s="120">
        <v>338</v>
      </c>
    </row>
    <row r="347" spans="14:29">
      <c r="N347" s="120"/>
      <c r="O347" s="120">
        <v>330</v>
      </c>
      <c r="AB347" s="120"/>
      <c r="AC347" s="120">
        <v>339</v>
      </c>
    </row>
    <row r="348" spans="14:29">
      <c r="N348" s="120"/>
      <c r="O348" s="120">
        <v>331</v>
      </c>
      <c r="AB348" s="120"/>
      <c r="AC348" s="120">
        <v>340</v>
      </c>
    </row>
    <row r="349" spans="14:29">
      <c r="N349" s="120"/>
      <c r="O349" s="120">
        <v>332</v>
      </c>
    </row>
    <row r="350" spans="14:29">
      <c r="N350" s="120"/>
      <c r="O350" s="120">
        <v>333</v>
      </c>
    </row>
    <row r="351" spans="14:29">
      <c r="N351" s="120"/>
      <c r="O351" s="120">
        <v>334</v>
      </c>
    </row>
    <row r="352" spans="14:29">
      <c r="N352" s="120"/>
      <c r="O352" s="120">
        <v>335</v>
      </c>
    </row>
    <row r="353" spans="14:15">
      <c r="N353" s="120"/>
      <c r="O353" s="120">
        <v>336</v>
      </c>
    </row>
    <row r="354" spans="14:15">
      <c r="N354" s="120">
        <v>25</v>
      </c>
      <c r="O354" s="120">
        <v>337</v>
      </c>
    </row>
    <row r="355" spans="14:15">
      <c r="N355" s="120"/>
      <c r="O355" s="120">
        <v>338</v>
      </c>
    </row>
    <row r="356" spans="14:15">
      <c r="N356" s="120"/>
      <c r="O356" s="120">
        <v>339</v>
      </c>
    </row>
    <row r="357" spans="14:15">
      <c r="N357" s="120"/>
      <c r="O357" s="120">
        <v>340</v>
      </c>
    </row>
    <row r="358" spans="14:15">
      <c r="N358" s="120"/>
      <c r="O358" s="120">
        <v>341</v>
      </c>
    </row>
    <row r="359" spans="14:15">
      <c r="N359" s="120"/>
      <c r="O359" s="120">
        <v>342</v>
      </c>
    </row>
    <row r="360" spans="14:15">
      <c r="N360" s="120"/>
      <c r="O360" s="120">
        <v>343</v>
      </c>
    </row>
    <row r="361" spans="14:15">
      <c r="N361" s="120"/>
      <c r="O361" s="120">
        <v>344</v>
      </c>
    </row>
    <row r="362" spans="14:15">
      <c r="N362" s="120"/>
      <c r="O362" s="120">
        <v>345</v>
      </c>
    </row>
    <row r="363" spans="14:15">
      <c r="N363" s="120"/>
      <c r="O363" s="120">
        <v>346</v>
      </c>
    </row>
    <row r="364" spans="14:15">
      <c r="N364" s="120"/>
      <c r="O364" s="120">
        <v>347</v>
      </c>
    </row>
    <row r="365" spans="14:15">
      <c r="N365" s="120"/>
      <c r="O365" s="120">
        <v>348</v>
      </c>
    </row>
    <row r="366" spans="14:15">
      <c r="N366" s="120"/>
      <c r="O366" s="120">
        <v>349</v>
      </c>
    </row>
    <row r="367" spans="14:15">
      <c r="N367" s="120"/>
      <c r="O367" s="120">
        <v>350</v>
      </c>
    </row>
    <row r="368" spans="14:15">
      <c r="N368" s="120">
        <v>26</v>
      </c>
      <c r="O368" s="120">
        <v>351</v>
      </c>
    </row>
    <row r="369" spans="14:15">
      <c r="N369" s="120"/>
      <c r="O369" s="120">
        <v>352</v>
      </c>
    </row>
    <row r="370" spans="14:15">
      <c r="N370" s="120"/>
      <c r="O370" s="120">
        <v>353</v>
      </c>
    </row>
    <row r="371" spans="14:15">
      <c r="N371" s="120"/>
      <c r="O371" s="120">
        <v>354</v>
      </c>
    </row>
    <row r="372" spans="14:15">
      <c r="N372" s="120"/>
      <c r="O372" s="120">
        <v>355</v>
      </c>
    </row>
    <row r="373" spans="14:15">
      <c r="N373" s="120"/>
      <c r="O373" s="120">
        <v>356</v>
      </c>
    </row>
    <row r="374" spans="14:15">
      <c r="N374" s="120"/>
      <c r="O374" s="120">
        <v>357</v>
      </c>
    </row>
    <row r="375" spans="14:15">
      <c r="N375" s="120"/>
      <c r="O375" s="120">
        <v>358</v>
      </c>
    </row>
    <row r="376" spans="14:15">
      <c r="N376" s="120"/>
      <c r="O376" s="120">
        <v>359</v>
      </c>
    </row>
    <row r="377" spans="14:15">
      <c r="N377" s="120"/>
      <c r="O377" s="120">
        <v>360</v>
      </c>
    </row>
    <row r="378" spans="14:15">
      <c r="N378" s="120"/>
      <c r="O378" s="120">
        <v>361</v>
      </c>
    </row>
    <row r="379" spans="14:15">
      <c r="N379" s="120"/>
      <c r="O379" s="120">
        <v>362</v>
      </c>
    </row>
    <row r="380" spans="14:15">
      <c r="N380" s="120"/>
      <c r="O380" s="120">
        <v>363</v>
      </c>
    </row>
    <row r="381" spans="14:15">
      <c r="N381" s="120"/>
      <c r="O381" s="120">
        <v>364</v>
      </c>
    </row>
    <row r="382" spans="14:15">
      <c r="N382" s="120">
        <v>27</v>
      </c>
      <c r="O382" s="120">
        <v>365</v>
      </c>
    </row>
    <row r="383" spans="14:15">
      <c r="N383" s="120"/>
      <c r="O383" s="120">
        <v>366</v>
      </c>
    </row>
    <row r="384" spans="14:15">
      <c r="N384" s="120"/>
      <c r="O384" s="120">
        <v>367</v>
      </c>
    </row>
    <row r="385" spans="14:15">
      <c r="N385" s="120"/>
      <c r="O385" s="120">
        <v>368</v>
      </c>
    </row>
    <row r="386" spans="14:15">
      <c r="N386" s="120"/>
      <c r="O386" s="120">
        <v>369</v>
      </c>
    </row>
    <row r="387" spans="14:15">
      <c r="N387" s="120"/>
      <c r="O387" s="120">
        <v>370</v>
      </c>
    </row>
    <row r="388" spans="14:15">
      <c r="N388" s="120"/>
      <c r="O388" s="120">
        <v>371</v>
      </c>
    </row>
    <row r="389" spans="14:15">
      <c r="N389" s="120"/>
      <c r="O389" s="120">
        <v>372</v>
      </c>
    </row>
    <row r="390" spans="14:15">
      <c r="N390" s="120"/>
      <c r="O390" s="120">
        <v>373</v>
      </c>
    </row>
    <row r="391" spans="14:15">
      <c r="N391" s="120"/>
      <c r="O391" s="120">
        <v>374</v>
      </c>
    </row>
    <row r="392" spans="14:15">
      <c r="N392" s="120"/>
      <c r="O392" s="120">
        <v>375</v>
      </c>
    </row>
    <row r="393" spans="14:15">
      <c r="N393" s="120"/>
    </row>
    <row r="394" spans="14:15">
      <c r="N394" s="10">
        <v>28</v>
      </c>
    </row>
    <row r="395" spans="14:15">
      <c r="N395" s="10"/>
    </row>
    <row r="396" spans="14:15">
      <c r="N396" s="10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EC393-725E-492F-BBF6-CEBDCB87BC1E}">
  <sheetPr codeName="Sheet26">
    <tabColor theme="1" tint="0.499984740745262"/>
  </sheetPr>
  <dimension ref="A1:BQ310"/>
  <sheetViews>
    <sheetView topLeftCell="L151" workbookViewId="0">
      <selection activeCell="Q75" sqref="Q75:R85"/>
    </sheetView>
  </sheetViews>
  <sheetFormatPr defaultColWidth="9.140625" defaultRowHeight="15"/>
  <cols>
    <col min="1" max="1" width="36.140625" style="32" customWidth="1"/>
    <col min="2" max="2" width="9.140625" style="4"/>
    <col min="3" max="9" width="12.140625" style="4" bestFit="1" customWidth="1"/>
    <col min="10" max="11" width="11.140625" style="4" bestFit="1" customWidth="1"/>
    <col min="12" max="12" width="9.140625" style="4"/>
    <col min="13" max="13" width="1.140625" style="51" customWidth="1"/>
    <col min="14" max="15" width="9.140625" style="4"/>
    <col min="16" max="16" width="17.5703125" style="4" customWidth="1"/>
    <col min="17" max="26" width="9.140625" style="4"/>
    <col min="27" max="27" width="1" style="60" customWidth="1"/>
    <col min="28" max="29" width="9.140625" style="4"/>
    <col min="30" max="30" width="18.7109375" style="4" customWidth="1"/>
    <col min="31" max="40" width="9.140625" style="4"/>
    <col min="41" max="41" width="2" style="72" customWidth="1"/>
    <col min="42" max="42" width="8.7109375" style="89" customWidth="1"/>
    <col min="43" max="53" width="9.140625" style="4"/>
    <col min="54" max="57" width="20.7109375" style="4" customWidth="1"/>
    <col min="58" max="63" width="20.7109375" style="120" customWidth="1"/>
    <col min="64" max="64" width="5.28515625" style="120" customWidth="1"/>
    <col min="65" max="16384" width="9.140625" style="4"/>
  </cols>
  <sheetData>
    <row r="1" spans="1:69">
      <c r="A1" s="32" t="s">
        <v>84</v>
      </c>
      <c r="O1" s="4" t="s">
        <v>85</v>
      </c>
      <c r="AC1" s="4" t="s">
        <v>86</v>
      </c>
    </row>
    <row r="2" spans="1:69">
      <c r="A2" s="52" t="s">
        <v>25</v>
      </c>
      <c r="B2" s="53">
        <v>2010</v>
      </c>
      <c r="C2" s="53">
        <v>2011</v>
      </c>
      <c r="D2" s="53">
        <v>2012</v>
      </c>
      <c r="E2" s="53">
        <v>2013</v>
      </c>
      <c r="F2" s="53">
        <v>2014</v>
      </c>
      <c r="G2" s="53">
        <v>2015</v>
      </c>
      <c r="H2" s="53">
        <v>2016</v>
      </c>
      <c r="I2" s="53">
        <v>2017</v>
      </c>
      <c r="J2" s="53">
        <v>2018</v>
      </c>
      <c r="K2" s="53">
        <v>2019</v>
      </c>
      <c r="L2" s="44"/>
      <c r="Q2" s="4">
        <v>1</v>
      </c>
      <c r="R2" s="4">
        <v>2</v>
      </c>
      <c r="S2" s="4">
        <v>3</v>
      </c>
      <c r="T2" s="4">
        <v>4</v>
      </c>
      <c r="U2" s="4">
        <v>5</v>
      </c>
      <c r="V2" s="4">
        <v>6</v>
      </c>
      <c r="W2" s="4">
        <v>7</v>
      </c>
      <c r="X2" s="4">
        <v>8</v>
      </c>
      <c r="Y2" s="4">
        <v>9</v>
      </c>
      <c r="Z2" s="4">
        <v>10</v>
      </c>
      <c r="AE2" s="4">
        <v>1</v>
      </c>
      <c r="AF2" s="4">
        <v>2</v>
      </c>
      <c r="AG2" s="4">
        <v>3</v>
      </c>
      <c r="AH2" s="4">
        <v>4</v>
      </c>
      <c r="AI2" s="4">
        <v>5</v>
      </c>
      <c r="AJ2" s="4">
        <v>6</v>
      </c>
      <c r="AK2" s="4">
        <v>7</v>
      </c>
      <c r="AL2" s="4">
        <v>8</v>
      </c>
      <c r="AM2" s="4">
        <v>9</v>
      </c>
      <c r="AN2" s="4">
        <v>10</v>
      </c>
    </row>
    <row r="3" spans="1:69" ht="15" customHeight="1">
      <c r="A3" s="73" t="s">
        <v>28</v>
      </c>
      <c r="B3" s="74">
        <v>41.6</v>
      </c>
      <c r="C3" s="75">
        <v>45.1</v>
      </c>
      <c r="D3" s="75">
        <v>49.6</v>
      </c>
      <c r="E3" s="75">
        <v>51.4</v>
      </c>
      <c r="F3" s="75">
        <v>65.3</v>
      </c>
      <c r="G3" s="75">
        <v>68.3</v>
      </c>
      <c r="H3" s="75">
        <v>64.7</v>
      </c>
      <c r="I3" s="75">
        <v>65.900000000000006</v>
      </c>
      <c r="J3" s="75">
        <v>68.3</v>
      </c>
      <c r="K3" s="76">
        <v>70.599999999999994</v>
      </c>
      <c r="L3" s="40"/>
      <c r="P3" s="59" t="str">
        <f>INDEX(A23:A34,B19)</f>
        <v>Užimtumo lygis, %</v>
      </c>
      <c r="Q3" s="57" t="s">
        <v>12</v>
      </c>
      <c r="R3" s="57" t="s">
        <v>13</v>
      </c>
      <c r="S3" s="57" t="s">
        <v>14</v>
      </c>
      <c r="T3" s="57" t="s">
        <v>15</v>
      </c>
      <c r="U3" s="57" t="s">
        <v>16</v>
      </c>
      <c r="V3" s="57" t="s">
        <v>17</v>
      </c>
      <c r="W3" s="57" t="s">
        <v>18</v>
      </c>
      <c r="X3" s="57" t="s">
        <v>19</v>
      </c>
      <c r="Y3" s="57" t="s">
        <v>20</v>
      </c>
      <c r="Z3" s="58" t="s">
        <v>21</v>
      </c>
      <c r="AD3" s="71" t="str">
        <f>INDEX(A23:A34,B19)</f>
        <v>Užimtumo lygis, %</v>
      </c>
      <c r="AE3" s="63" t="s">
        <v>12</v>
      </c>
      <c r="AF3" s="63" t="s">
        <v>13</v>
      </c>
      <c r="AG3" s="63" t="s">
        <v>14</v>
      </c>
      <c r="AH3" s="63" t="s">
        <v>15</v>
      </c>
      <c r="AI3" s="63" t="s">
        <v>16</v>
      </c>
      <c r="AJ3" s="63" t="s">
        <v>17</v>
      </c>
      <c r="AK3" s="63" t="s">
        <v>18</v>
      </c>
      <c r="AL3" s="63" t="s">
        <v>19</v>
      </c>
      <c r="AM3" s="64" t="s">
        <v>20</v>
      </c>
      <c r="AN3" s="4">
        <v>2019</v>
      </c>
    </row>
    <row r="4" spans="1:69">
      <c r="A4" s="77" t="s">
        <v>29</v>
      </c>
      <c r="B4" s="46">
        <v>17</v>
      </c>
      <c r="C4" s="47">
        <v>12.8</v>
      </c>
      <c r="D4" s="47">
        <v>11.4</v>
      </c>
      <c r="E4" s="47">
        <v>10.5</v>
      </c>
      <c r="F4" s="47">
        <v>8.6999999999999993</v>
      </c>
      <c r="G4" s="47">
        <v>8</v>
      </c>
      <c r="H4" s="47">
        <v>7.1</v>
      </c>
      <c r="I4" s="47">
        <v>6.5</v>
      </c>
      <c r="J4" s="47">
        <v>7.1</v>
      </c>
      <c r="K4" s="78">
        <v>7.2</v>
      </c>
      <c r="L4" s="40"/>
      <c r="N4" s="4" t="b">
        <f>'V1 Backend'!N4</f>
        <v>1</v>
      </c>
      <c r="O4" s="4">
        <v>1</v>
      </c>
      <c r="P4" s="9" t="str">
        <f>IF(N4,P19,"")</f>
        <v>Utenos r. sav.</v>
      </c>
      <c r="Q4" s="6">
        <f>IF($N4,INDEX(Q$18:Q$183,MATCH($B$19,$N$18:$N$183)+$O4),"")</f>
        <v>62.2</v>
      </c>
      <c r="R4" s="7">
        <f t="shared" ref="R4:Z14" si="0">IF($N4,INDEX(R$18:R$183,MATCH($B$19,$N$18:$N$183)+$O4),"")</f>
        <v>62.9</v>
      </c>
      <c r="S4" s="7">
        <f t="shared" si="0"/>
        <v>61.9</v>
      </c>
      <c r="T4" s="7">
        <f t="shared" si="0"/>
        <v>61.1</v>
      </c>
      <c r="U4" s="7">
        <f t="shared" si="0"/>
        <v>62.3</v>
      </c>
      <c r="V4" s="7">
        <f t="shared" si="0"/>
        <v>67.400000000000006</v>
      </c>
      <c r="W4" s="7">
        <f t="shared" si="0"/>
        <v>69.5</v>
      </c>
      <c r="X4" s="7">
        <f t="shared" si="0"/>
        <v>66.400000000000006</v>
      </c>
      <c r="Y4" s="7">
        <f t="shared" si="0"/>
        <v>69</v>
      </c>
      <c r="Z4" s="8">
        <f t="shared" si="0"/>
        <v>71.099999999999994</v>
      </c>
      <c r="AB4" s="16" t="b">
        <f>'V1 Backend'!AB4</f>
        <v>1</v>
      </c>
      <c r="AC4" s="4">
        <v>1</v>
      </c>
      <c r="AD4" s="65" t="str">
        <f>IF(AB4,"Plungės r. sav.","")</f>
        <v>Plungės r. sav.</v>
      </c>
      <c r="AE4" s="68">
        <f>IF($AB4,INDEX(AE$9:AE$114,MATCH($B$19,$AB$9:$AB$114)+$AC4),"")</f>
        <v>41.6</v>
      </c>
      <c r="AF4" s="69">
        <f t="shared" ref="AF4:AN6" si="1">IF($AB4,INDEX(AF$9:AF$114,MATCH($B$19,$AB$9:$AB$114)+$AC4),"")</f>
        <v>45.1</v>
      </c>
      <c r="AG4" s="69">
        <f t="shared" si="1"/>
        <v>49.6</v>
      </c>
      <c r="AH4" s="69">
        <f t="shared" si="1"/>
        <v>51.4</v>
      </c>
      <c r="AI4" s="69">
        <f t="shared" si="1"/>
        <v>65.3</v>
      </c>
      <c r="AJ4" s="69">
        <f t="shared" si="1"/>
        <v>68.3</v>
      </c>
      <c r="AK4" s="69">
        <f t="shared" si="1"/>
        <v>64.7</v>
      </c>
      <c r="AL4" s="69">
        <f t="shared" si="1"/>
        <v>65.900000000000006</v>
      </c>
      <c r="AM4" s="70">
        <f t="shared" si="1"/>
        <v>68.3</v>
      </c>
      <c r="AN4" s="70">
        <f t="shared" si="1"/>
        <v>70.599999999999994</v>
      </c>
    </row>
    <row r="5" spans="1:69">
      <c r="A5" s="79" t="s">
        <v>47</v>
      </c>
      <c r="B5" s="39">
        <v>463.4</v>
      </c>
      <c r="C5" s="36">
        <v>501.3</v>
      </c>
      <c r="D5" s="36">
        <v>503.9</v>
      </c>
      <c r="E5" s="36">
        <v>525.70000000000005</v>
      </c>
      <c r="F5" s="36">
        <v>546.1</v>
      </c>
      <c r="G5" s="36">
        <v>570.1</v>
      </c>
      <c r="H5" s="36">
        <v>622.20000000000005</v>
      </c>
      <c r="I5" s="36">
        <v>688.3</v>
      </c>
      <c r="J5" s="36">
        <v>785.2</v>
      </c>
      <c r="K5" s="80">
        <v>1105.0999999999999</v>
      </c>
      <c r="L5" s="40"/>
      <c r="N5" s="4" t="b">
        <f>'V1 Backend'!N5</f>
        <v>1</v>
      </c>
      <c r="O5" s="4">
        <v>2</v>
      </c>
      <c r="P5" s="9" t="str">
        <f>IF(N5,P20,"")</f>
        <v>Panevėžio r. sav.</v>
      </c>
      <c r="Q5" s="9">
        <f t="shared" ref="Q5:Q14" si="2">IF($N5,INDEX(Q$18:Q$183,MATCH($B$19,$N$18:$N$183)+$O5),"")</f>
        <v>44.2</v>
      </c>
      <c r="R5" s="10">
        <f t="shared" si="0"/>
        <v>48.3</v>
      </c>
      <c r="S5" s="10">
        <f t="shared" si="0"/>
        <v>51.7</v>
      </c>
      <c r="T5" s="10">
        <f t="shared" si="0"/>
        <v>54.6</v>
      </c>
      <c r="U5" s="10">
        <f t="shared" si="0"/>
        <v>63</v>
      </c>
      <c r="V5" s="10">
        <f t="shared" si="0"/>
        <v>63.8</v>
      </c>
      <c r="W5" s="10">
        <f t="shared" si="0"/>
        <v>64.7</v>
      </c>
      <c r="X5" s="10">
        <f t="shared" si="0"/>
        <v>67.2</v>
      </c>
      <c r="Y5" s="10">
        <f t="shared" si="0"/>
        <v>66.7</v>
      </c>
      <c r="Z5" s="11">
        <f t="shared" si="0"/>
        <v>63.4</v>
      </c>
      <c r="AB5" s="16" t="b">
        <f>'V1 Backend'!AB5</f>
        <v>1</v>
      </c>
      <c r="AC5" s="4">
        <v>2</v>
      </c>
      <c r="AD5" s="143" t="str">
        <f>IF(AB5,"Lietuvos respublika","")</f>
        <v>Lietuvos respublika</v>
      </c>
      <c r="AE5" s="65">
        <f t="shared" ref="AE5:AE6" si="3">IF($AB5,INDEX(AE$9:AE$114,MATCH($B$19,$AB$9:$AB$114)+$AC5),"")</f>
        <v>57.6</v>
      </c>
      <c r="AF5" s="62">
        <f t="shared" si="1"/>
        <v>60.2</v>
      </c>
      <c r="AG5" s="62">
        <f t="shared" si="1"/>
        <v>62</v>
      </c>
      <c r="AH5" s="62">
        <f t="shared" si="1"/>
        <v>63.7</v>
      </c>
      <c r="AI5" s="62">
        <f t="shared" si="1"/>
        <v>65.7</v>
      </c>
      <c r="AJ5" s="62">
        <f t="shared" si="1"/>
        <v>67.2</v>
      </c>
      <c r="AK5" s="62">
        <f t="shared" si="1"/>
        <v>69.400000000000006</v>
      </c>
      <c r="AL5" s="62">
        <f t="shared" si="1"/>
        <v>70.400000000000006</v>
      </c>
      <c r="AM5" s="70">
        <f t="shared" si="1"/>
        <v>72.400000000000006</v>
      </c>
      <c r="AN5" s="70">
        <f t="shared" si="1"/>
        <v>73</v>
      </c>
    </row>
    <row r="6" spans="1:69" ht="26.25">
      <c r="A6" s="79" t="s">
        <v>192</v>
      </c>
      <c r="B6" s="39">
        <v>308</v>
      </c>
      <c r="C6" s="36">
        <v>381</v>
      </c>
      <c r="D6" s="36">
        <v>358</v>
      </c>
      <c r="E6" s="36">
        <v>491</v>
      </c>
      <c r="F6" s="36">
        <v>104</v>
      </c>
      <c r="G6" s="36">
        <v>468</v>
      </c>
      <c r="H6" s="36">
        <v>576</v>
      </c>
      <c r="I6" s="36">
        <v>489</v>
      </c>
      <c r="J6" s="36">
        <v>425</v>
      </c>
      <c r="K6" s="80" t="s">
        <v>58</v>
      </c>
      <c r="L6" s="40"/>
      <c r="N6" s="4" t="b">
        <f>'V1 Backend'!N6</f>
        <v>1</v>
      </c>
      <c r="O6" s="4">
        <v>3</v>
      </c>
      <c r="P6" s="9" t="str">
        <f>IF(N6,P21,"")</f>
        <v>Radviliškio r. sav.</v>
      </c>
      <c r="Q6" s="9">
        <f>IF($N6,INDEX(Q$18:Q$183,MATCH($B$19,$N$18:$N$183)+$O6),"")</f>
        <v>55.9</v>
      </c>
      <c r="R6" s="10">
        <f t="shared" si="0"/>
        <v>53.3</v>
      </c>
      <c r="S6" s="10">
        <f t="shared" si="0"/>
        <v>49.2</v>
      </c>
      <c r="T6" s="10">
        <f t="shared" si="0"/>
        <v>49.9</v>
      </c>
      <c r="U6" s="10">
        <f t="shared" si="0"/>
        <v>53.8</v>
      </c>
      <c r="V6" s="10">
        <f t="shared" si="0"/>
        <v>55.3</v>
      </c>
      <c r="W6" s="10">
        <f t="shared" si="0"/>
        <v>56.2</v>
      </c>
      <c r="X6" s="10">
        <f t="shared" si="0"/>
        <v>61.6</v>
      </c>
      <c r="Y6" s="10">
        <f t="shared" si="0"/>
        <v>65.400000000000006</v>
      </c>
      <c r="Z6" s="11">
        <f t="shared" si="0"/>
        <v>59.8</v>
      </c>
      <c r="AB6" s="16" t="b">
        <f>'V1 Backend'!AB6</f>
        <v>1</v>
      </c>
      <c r="AC6" s="4">
        <v>3</v>
      </c>
      <c r="AD6" s="66" t="str">
        <f>IF(AB6,"Telšių apskritis","")</f>
        <v>Telšių apskritis</v>
      </c>
      <c r="AE6" s="66">
        <f t="shared" si="3"/>
        <v>52</v>
      </c>
      <c r="AF6" s="67">
        <f t="shared" si="1"/>
        <v>52.7</v>
      </c>
      <c r="AG6" s="67">
        <f t="shared" si="1"/>
        <v>54.9</v>
      </c>
      <c r="AH6" s="67">
        <f t="shared" si="1"/>
        <v>58.1</v>
      </c>
      <c r="AI6" s="67">
        <f t="shared" si="1"/>
        <v>63</v>
      </c>
      <c r="AJ6" s="67">
        <f t="shared" si="1"/>
        <v>64.400000000000006</v>
      </c>
      <c r="AK6" s="67">
        <f t="shared" si="1"/>
        <v>65.2</v>
      </c>
      <c r="AL6" s="67">
        <f t="shared" si="1"/>
        <v>69.2</v>
      </c>
      <c r="AM6" s="70">
        <f t="shared" si="1"/>
        <v>71.400000000000006</v>
      </c>
      <c r="AN6" s="70">
        <f t="shared" si="1"/>
        <v>73.5</v>
      </c>
    </row>
    <row r="7" spans="1:69">
      <c r="A7" s="79" t="s">
        <v>54</v>
      </c>
      <c r="B7" s="39" t="s">
        <v>58</v>
      </c>
      <c r="C7" s="36" t="s">
        <v>58</v>
      </c>
      <c r="D7" s="36">
        <v>40</v>
      </c>
      <c r="E7" s="36">
        <v>37</v>
      </c>
      <c r="F7" s="36">
        <v>47</v>
      </c>
      <c r="G7" s="36">
        <v>48</v>
      </c>
      <c r="H7" s="36">
        <v>49</v>
      </c>
      <c r="I7" s="36">
        <v>62</v>
      </c>
      <c r="J7" s="36">
        <v>36</v>
      </c>
      <c r="K7" s="80">
        <v>43</v>
      </c>
      <c r="L7" s="40"/>
      <c r="N7" s="4" t="b">
        <f>'V1 Backend'!N7</f>
        <v>1</v>
      </c>
      <c r="O7" s="4">
        <v>4</v>
      </c>
      <c r="P7" s="9" t="str">
        <f>IF(N7,P22,"")</f>
        <v>Vilkaviškio r. sav.</v>
      </c>
      <c r="Q7" s="9">
        <f t="shared" si="2"/>
        <v>54.2</v>
      </c>
      <c r="R7" s="10">
        <f t="shared" si="0"/>
        <v>54.6</v>
      </c>
      <c r="S7" s="10">
        <f t="shared" si="0"/>
        <v>54.6</v>
      </c>
      <c r="T7" s="10">
        <f t="shared" si="0"/>
        <v>53.3</v>
      </c>
      <c r="U7" s="10">
        <f t="shared" si="0"/>
        <v>59.7</v>
      </c>
      <c r="V7" s="10">
        <f t="shared" si="0"/>
        <v>63.3</v>
      </c>
      <c r="W7" s="10">
        <f t="shared" si="0"/>
        <v>60.4</v>
      </c>
      <c r="X7" s="10">
        <f t="shared" si="0"/>
        <v>60.2</v>
      </c>
      <c r="Y7" s="10">
        <f t="shared" si="0"/>
        <v>66.599999999999994</v>
      </c>
      <c r="Z7" s="11">
        <f t="shared" si="0"/>
        <v>69.2</v>
      </c>
    </row>
    <row r="8" spans="1:69" ht="26.25">
      <c r="A8" s="81" t="s">
        <v>33</v>
      </c>
      <c r="B8" s="82">
        <v>793</v>
      </c>
      <c r="C8" s="83">
        <v>1151</v>
      </c>
      <c r="D8" s="83">
        <v>1178</v>
      </c>
      <c r="E8" s="83">
        <v>1201</v>
      </c>
      <c r="F8" s="83">
        <v>1372</v>
      </c>
      <c r="G8" s="83">
        <v>1416</v>
      </c>
      <c r="H8" s="83">
        <v>1085</v>
      </c>
      <c r="I8" s="83">
        <v>1050</v>
      </c>
      <c r="J8" s="83">
        <v>1434</v>
      </c>
      <c r="K8" s="84" t="s">
        <v>58</v>
      </c>
      <c r="L8" s="40"/>
      <c r="N8" s="4" t="b">
        <f>'V1 Backend'!N8</f>
        <v>1</v>
      </c>
      <c r="O8" s="4">
        <v>5</v>
      </c>
      <c r="P8" s="9" t="str">
        <f>IF(N8,P23,"")</f>
        <v>Ukmergės r. sav.</v>
      </c>
      <c r="Q8" s="9">
        <f t="shared" si="2"/>
        <v>41.5</v>
      </c>
      <c r="R8" s="10">
        <f t="shared" si="0"/>
        <v>48.8</v>
      </c>
      <c r="S8" s="10">
        <f t="shared" si="0"/>
        <v>54.4</v>
      </c>
      <c r="T8" s="10">
        <f t="shared" si="0"/>
        <v>62.7</v>
      </c>
      <c r="U8" s="10">
        <f t="shared" si="0"/>
        <v>61.7</v>
      </c>
      <c r="V8" s="10">
        <f t="shared" si="0"/>
        <v>64.5</v>
      </c>
      <c r="W8" s="10">
        <f t="shared" si="0"/>
        <v>66.099999999999994</v>
      </c>
      <c r="X8" s="10">
        <f t="shared" si="0"/>
        <v>66.2</v>
      </c>
      <c r="Y8" s="10">
        <f t="shared" si="0"/>
        <v>65.900000000000006</v>
      </c>
      <c r="Z8" s="11">
        <f t="shared" si="0"/>
        <v>64.7</v>
      </c>
      <c r="AD8" s="4" t="s">
        <v>59</v>
      </c>
      <c r="AE8" s="4">
        <v>1</v>
      </c>
      <c r="AF8" s="4">
        <v>2</v>
      </c>
      <c r="AG8" s="4">
        <v>3</v>
      </c>
      <c r="AH8" s="4">
        <v>4</v>
      </c>
      <c r="AI8" s="4">
        <v>5</v>
      </c>
      <c r="AJ8" s="4">
        <v>6</v>
      </c>
      <c r="AK8" s="4">
        <v>7</v>
      </c>
      <c r="AL8" s="4">
        <v>8</v>
      </c>
      <c r="AM8" s="4">
        <v>9</v>
      </c>
      <c r="AN8" s="4">
        <v>10</v>
      </c>
    </row>
    <row r="9" spans="1:69">
      <c r="A9" s="50"/>
      <c r="B9" s="39"/>
      <c r="C9" s="36"/>
      <c r="D9" s="36"/>
      <c r="E9" s="36"/>
      <c r="F9" s="36"/>
      <c r="G9" s="36"/>
      <c r="H9" s="36"/>
      <c r="I9" s="36"/>
      <c r="J9" s="36"/>
      <c r="K9" s="40"/>
      <c r="L9" s="40"/>
      <c r="N9" s="4" t="b">
        <v>1</v>
      </c>
      <c r="O9" s="4">
        <v>6</v>
      </c>
      <c r="P9" s="9" t="s">
        <v>9</v>
      </c>
      <c r="Q9" s="9">
        <f t="shared" si="2"/>
        <v>41.6</v>
      </c>
      <c r="R9" s="10">
        <f t="shared" si="0"/>
        <v>45.1</v>
      </c>
      <c r="S9" s="10">
        <f t="shared" si="0"/>
        <v>49.6</v>
      </c>
      <c r="T9" s="10">
        <f t="shared" si="0"/>
        <v>51.4</v>
      </c>
      <c r="U9" s="10">
        <f t="shared" si="0"/>
        <v>65.3</v>
      </c>
      <c r="V9" s="10">
        <f t="shared" si="0"/>
        <v>68.3</v>
      </c>
      <c r="W9" s="10">
        <f t="shared" si="0"/>
        <v>64.7</v>
      </c>
      <c r="X9" s="10">
        <f t="shared" si="0"/>
        <v>65.900000000000006</v>
      </c>
      <c r="Y9" s="10">
        <f t="shared" si="0"/>
        <v>68.3</v>
      </c>
      <c r="Z9" s="11">
        <f t="shared" si="0"/>
        <v>70.599999999999994</v>
      </c>
      <c r="AB9" s="4">
        <v>1</v>
      </c>
      <c r="AC9" s="4">
        <v>1</v>
      </c>
      <c r="AD9" s="4" t="s">
        <v>88</v>
      </c>
      <c r="AE9" s="4" t="s">
        <v>12</v>
      </c>
      <c r="AF9" s="4" t="s">
        <v>13</v>
      </c>
      <c r="AG9" s="4" t="s">
        <v>14</v>
      </c>
      <c r="AH9" s="4" t="s">
        <v>15</v>
      </c>
      <c r="AI9" s="4" t="s">
        <v>16</v>
      </c>
      <c r="AJ9" s="4" t="s">
        <v>17</v>
      </c>
      <c r="AK9" s="4" t="s">
        <v>18</v>
      </c>
      <c r="AL9" s="4" t="s">
        <v>19</v>
      </c>
      <c r="AM9" s="4" t="s">
        <v>20</v>
      </c>
      <c r="AN9" s="4">
        <v>2019</v>
      </c>
    </row>
    <row r="10" spans="1:69">
      <c r="A10" s="35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40"/>
      <c r="N10" s="4" t="b">
        <f>'V1 Backend'!N10</f>
        <v>1</v>
      </c>
      <c r="O10" s="4">
        <v>7</v>
      </c>
      <c r="P10" s="9" t="str">
        <f>IF(N10,P25,"")</f>
        <v>Trakų r. sav.</v>
      </c>
      <c r="Q10" s="9">
        <f t="shared" si="2"/>
        <v>58.7</v>
      </c>
      <c r="R10" s="10">
        <f t="shared" si="0"/>
        <v>65.400000000000006</v>
      </c>
      <c r="S10" s="10">
        <f t="shared" si="0"/>
        <v>54.6</v>
      </c>
      <c r="T10" s="10">
        <f t="shared" si="0"/>
        <v>57</v>
      </c>
      <c r="U10" s="10">
        <f t="shared" si="0"/>
        <v>64.599999999999994</v>
      </c>
      <c r="V10" s="10">
        <f t="shared" si="0"/>
        <v>66.3</v>
      </c>
      <c r="W10" s="10">
        <f t="shared" si="0"/>
        <v>75.7</v>
      </c>
      <c r="X10" s="10">
        <f t="shared" si="0"/>
        <v>68.900000000000006</v>
      </c>
      <c r="Y10" s="10">
        <f t="shared" si="0"/>
        <v>77.7</v>
      </c>
      <c r="Z10" s="11">
        <f t="shared" si="0"/>
        <v>80.900000000000006</v>
      </c>
      <c r="AC10" s="4">
        <v>2</v>
      </c>
      <c r="AD10" s="4" t="s">
        <v>9</v>
      </c>
      <c r="AE10" s="4">
        <v>41.6</v>
      </c>
      <c r="AF10" s="4">
        <v>45.1</v>
      </c>
      <c r="AG10" s="4">
        <v>49.6</v>
      </c>
      <c r="AH10" s="4">
        <v>51.4</v>
      </c>
      <c r="AI10" s="4">
        <v>65.3</v>
      </c>
      <c r="AJ10" s="4">
        <v>68.3</v>
      </c>
      <c r="AK10" s="4">
        <v>64.7</v>
      </c>
      <c r="AL10" s="4">
        <v>65.900000000000006</v>
      </c>
      <c r="AM10" s="4">
        <v>68.3</v>
      </c>
      <c r="AN10" s="4">
        <v>70.599999999999994</v>
      </c>
    </row>
    <row r="11" spans="1:69">
      <c r="A11" s="35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40"/>
      <c r="N11" s="4" t="b">
        <f>'V1 Backend'!N11</f>
        <v>1</v>
      </c>
      <c r="O11" s="4">
        <v>8</v>
      </c>
      <c r="P11" s="9" t="str">
        <f>IF(N11,P26,"")</f>
        <v>Raseinių r. sav.</v>
      </c>
      <c r="Q11" s="9">
        <f t="shared" si="2"/>
        <v>58.8</v>
      </c>
      <c r="R11" s="10">
        <f t="shared" si="0"/>
        <v>57.9</v>
      </c>
      <c r="S11" s="10">
        <f t="shared" si="0"/>
        <v>59.3</v>
      </c>
      <c r="T11" s="10">
        <f t="shared" si="0"/>
        <v>62.3</v>
      </c>
      <c r="U11" s="10">
        <f t="shared" si="0"/>
        <v>62.6</v>
      </c>
      <c r="V11" s="10">
        <f t="shared" si="0"/>
        <v>56.2</v>
      </c>
      <c r="W11" s="10">
        <f t="shared" si="0"/>
        <v>59.5</v>
      </c>
      <c r="X11" s="10">
        <f t="shared" si="0"/>
        <v>62.5</v>
      </c>
      <c r="Y11" s="10">
        <f t="shared" si="0"/>
        <v>62.6</v>
      </c>
      <c r="Z11" s="11">
        <f t="shared" si="0"/>
        <v>62.1</v>
      </c>
      <c r="AC11" s="4">
        <v>3</v>
      </c>
      <c r="AD11" s="16" t="s">
        <v>87</v>
      </c>
      <c r="AE11" s="1">
        <v>57.6</v>
      </c>
      <c r="AF11" s="1">
        <v>60.2</v>
      </c>
      <c r="AG11" s="1">
        <v>62</v>
      </c>
      <c r="AH11" s="1">
        <v>63.7</v>
      </c>
      <c r="AI11" s="1">
        <v>65.7</v>
      </c>
      <c r="AJ11" s="1">
        <v>67.2</v>
      </c>
      <c r="AK11" s="1">
        <v>69.400000000000006</v>
      </c>
      <c r="AL11" s="1">
        <v>70.400000000000006</v>
      </c>
      <c r="AM11" s="1">
        <v>72.400000000000006</v>
      </c>
      <c r="AN11" s="1">
        <v>73</v>
      </c>
    </row>
    <row r="12" spans="1:69">
      <c r="A12" s="33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1"/>
      <c r="N12" s="4" t="b">
        <f>'V1 Backend'!N12</f>
        <v>1</v>
      </c>
      <c r="O12" s="4">
        <v>9</v>
      </c>
      <c r="P12" s="9" t="str">
        <f>IF(N12,P27,"")</f>
        <v>Šalčininkų r. sav.</v>
      </c>
      <c r="Q12" s="9">
        <f t="shared" si="2"/>
        <v>44.6</v>
      </c>
      <c r="R12" s="10">
        <f t="shared" si="0"/>
        <v>41.2</v>
      </c>
      <c r="S12" s="10">
        <f t="shared" si="0"/>
        <v>49.1</v>
      </c>
      <c r="T12" s="10">
        <f t="shared" si="0"/>
        <v>51.9</v>
      </c>
      <c r="U12" s="10">
        <f t="shared" si="0"/>
        <v>54.1</v>
      </c>
      <c r="V12" s="10">
        <f t="shared" si="0"/>
        <v>57</v>
      </c>
      <c r="W12" s="10">
        <f t="shared" si="0"/>
        <v>58</v>
      </c>
      <c r="X12" s="10">
        <f t="shared" si="0"/>
        <v>63.2</v>
      </c>
      <c r="Y12" s="10">
        <f t="shared" si="0"/>
        <v>66</v>
      </c>
      <c r="Z12" s="11">
        <f t="shared" si="0"/>
        <v>62</v>
      </c>
      <c r="AC12" s="4">
        <v>4</v>
      </c>
      <c r="AD12" s="4" t="s">
        <v>8</v>
      </c>
      <c r="AE12" s="1">
        <v>52</v>
      </c>
      <c r="AF12" s="1">
        <v>52.7</v>
      </c>
      <c r="AG12" s="1">
        <v>54.9</v>
      </c>
      <c r="AH12" s="1">
        <v>58.1</v>
      </c>
      <c r="AI12" s="1">
        <v>63</v>
      </c>
      <c r="AJ12" s="1">
        <v>64.400000000000006</v>
      </c>
      <c r="AK12" s="1">
        <v>65.2</v>
      </c>
      <c r="AL12" s="1">
        <v>69.2</v>
      </c>
      <c r="AM12" s="1">
        <v>71.400000000000006</v>
      </c>
      <c r="AN12" s="157">
        <v>73.5</v>
      </c>
    </row>
    <row r="13" spans="1:69">
      <c r="A13" s="33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1"/>
      <c r="N13" s="4" t="b">
        <f>'V1 Backend'!N13</f>
        <v>1</v>
      </c>
      <c r="O13" s="4">
        <v>10</v>
      </c>
      <c r="P13" s="9" t="str">
        <f>IF(N13,P28,"")</f>
        <v>Kaišiadorių r. sav.</v>
      </c>
      <c r="Q13" s="9">
        <f t="shared" si="2"/>
        <v>48.4</v>
      </c>
      <c r="R13" s="10">
        <f t="shared" si="0"/>
        <v>52.5</v>
      </c>
      <c r="S13" s="10">
        <f t="shared" si="0"/>
        <v>55.3</v>
      </c>
      <c r="T13" s="10">
        <f t="shared" si="0"/>
        <v>53.3</v>
      </c>
      <c r="U13" s="10">
        <f t="shared" si="0"/>
        <v>58</v>
      </c>
      <c r="V13" s="10">
        <f t="shared" si="0"/>
        <v>66.7</v>
      </c>
      <c r="W13" s="10">
        <f t="shared" si="0"/>
        <v>70.900000000000006</v>
      </c>
      <c r="X13" s="10">
        <f t="shared" si="0"/>
        <v>64.599999999999994</v>
      </c>
      <c r="Y13" s="10">
        <f t="shared" si="0"/>
        <v>64.599999999999994</v>
      </c>
      <c r="Z13" s="11">
        <f t="shared" si="0"/>
        <v>74.900000000000006</v>
      </c>
      <c r="AC13" s="4">
        <v>5</v>
      </c>
    </row>
    <row r="14" spans="1:69">
      <c r="A14" s="48" t="s">
        <v>24</v>
      </c>
      <c r="B14" s="43">
        <v>1</v>
      </c>
      <c r="C14" s="43">
        <v>2</v>
      </c>
      <c r="D14" s="43">
        <v>3</v>
      </c>
      <c r="E14" s="43">
        <v>4</v>
      </c>
      <c r="F14" s="43">
        <v>5</v>
      </c>
      <c r="G14" s="43">
        <v>6</v>
      </c>
      <c r="H14" s="43">
        <v>7</v>
      </c>
      <c r="I14" s="43">
        <v>8</v>
      </c>
      <c r="J14" s="43">
        <v>9</v>
      </c>
      <c r="K14" s="44">
        <v>10</v>
      </c>
      <c r="L14" s="11"/>
      <c r="N14" s="4" t="b">
        <f>'V1 Backend'!N14</f>
        <v>1</v>
      </c>
      <c r="O14" s="4">
        <v>11</v>
      </c>
      <c r="P14" s="9" t="str">
        <f>IF(N14,P29,"")</f>
        <v>Telšių r. sav.</v>
      </c>
      <c r="Q14" s="12">
        <f t="shared" si="2"/>
        <v>56.5</v>
      </c>
      <c r="R14" s="13">
        <f t="shared" si="0"/>
        <v>53</v>
      </c>
      <c r="S14" s="13">
        <f t="shared" si="0"/>
        <v>49.5</v>
      </c>
      <c r="T14" s="13">
        <f t="shared" si="0"/>
        <v>59.2</v>
      </c>
      <c r="U14" s="13">
        <f t="shared" si="0"/>
        <v>65.400000000000006</v>
      </c>
      <c r="V14" s="13">
        <f t="shared" si="0"/>
        <v>65.8</v>
      </c>
      <c r="W14" s="13">
        <f t="shared" si="0"/>
        <v>63</v>
      </c>
      <c r="X14" s="13">
        <f t="shared" si="0"/>
        <v>68.599999999999994</v>
      </c>
      <c r="Y14" s="13">
        <f t="shared" si="0"/>
        <v>66.900000000000006</v>
      </c>
      <c r="Z14" s="14">
        <f t="shared" si="0"/>
        <v>67.8</v>
      </c>
      <c r="AC14" s="4">
        <v>6</v>
      </c>
      <c r="AD14" s="4" t="s">
        <v>95</v>
      </c>
    </row>
    <row r="15" spans="1:69">
      <c r="A15" s="54" t="s">
        <v>25</v>
      </c>
      <c r="B15" s="55">
        <v>2010</v>
      </c>
      <c r="C15" s="55">
        <v>2011</v>
      </c>
      <c r="D15" s="55">
        <v>2012</v>
      </c>
      <c r="E15" s="55">
        <v>2013</v>
      </c>
      <c r="F15" s="55">
        <v>2014</v>
      </c>
      <c r="G15" s="55">
        <v>2015</v>
      </c>
      <c r="H15" s="55">
        <v>2016</v>
      </c>
      <c r="I15" s="55">
        <v>2017</v>
      </c>
      <c r="J15" s="55">
        <v>2018</v>
      </c>
      <c r="K15" s="56">
        <v>2019</v>
      </c>
      <c r="L15" s="11"/>
      <c r="AB15" s="4">
        <v>2</v>
      </c>
      <c r="AC15" s="4">
        <v>7</v>
      </c>
      <c r="AD15" s="4" t="s">
        <v>88</v>
      </c>
      <c r="AE15" s="4" t="s">
        <v>12</v>
      </c>
      <c r="AF15" s="4" t="s">
        <v>13</v>
      </c>
      <c r="AG15" s="4" t="s">
        <v>14</v>
      </c>
      <c r="AH15" s="4" t="s">
        <v>15</v>
      </c>
      <c r="AI15" s="4" t="s">
        <v>16</v>
      </c>
      <c r="AJ15" s="4" t="s">
        <v>17</v>
      </c>
      <c r="AK15" s="4" t="s">
        <v>18</v>
      </c>
      <c r="AL15" s="4" t="s">
        <v>19</v>
      </c>
      <c r="AM15" s="4" t="s">
        <v>20</v>
      </c>
      <c r="AN15" s="4">
        <v>2019</v>
      </c>
      <c r="BO15" s="120"/>
      <c r="BP15" s="120"/>
      <c r="BQ15" s="120"/>
    </row>
    <row r="16" spans="1:69">
      <c r="A16" s="49" t="str">
        <f>P3</f>
        <v>Užimtumo lygis, %</v>
      </c>
      <c r="B16" s="45">
        <f>Q9</f>
        <v>41.6</v>
      </c>
      <c r="C16" s="45">
        <f t="shared" ref="C16:K16" si="4">R9</f>
        <v>45.1</v>
      </c>
      <c r="D16" s="45">
        <f t="shared" si="4"/>
        <v>49.6</v>
      </c>
      <c r="E16" s="45">
        <f t="shared" si="4"/>
        <v>51.4</v>
      </c>
      <c r="F16" s="45">
        <f t="shared" si="4"/>
        <v>65.3</v>
      </c>
      <c r="G16" s="45">
        <f t="shared" si="4"/>
        <v>68.3</v>
      </c>
      <c r="H16" s="45">
        <f t="shared" si="4"/>
        <v>64.7</v>
      </c>
      <c r="I16" s="45">
        <f t="shared" si="4"/>
        <v>65.900000000000006</v>
      </c>
      <c r="J16" s="45">
        <f t="shared" si="4"/>
        <v>68.3</v>
      </c>
      <c r="K16" s="45">
        <f t="shared" si="4"/>
        <v>70.599999999999994</v>
      </c>
      <c r="L16" s="11"/>
      <c r="AC16" s="4">
        <v>8</v>
      </c>
      <c r="AD16" s="4" t="s">
        <v>9</v>
      </c>
      <c r="AE16" s="4">
        <v>17</v>
      </c>
      <c r="AF16" s="4">
        <v>12.8</v>
      </c>
      <c r="AG16" s="4">
        <v>11.4</v>
      </c>
      <c r="AH16" s="4">
        <v>10.5</v>
      </c>
      <c r="AI16" s="4">
        <v>8.6999999999999993</v>
      </c>
      <c r="AJ16" s="4">
        <v>8</v>
      </c>
      <c r="AK16" s="4">
        <v>7.1</v>
      </c>
      <c r="AL16" s="4">
        <v>6.5</v>
      </c>
      <c r="AM16" s="4">
        <v>7.1</v>
      </c>
      <c r="AN16" s="16">
        <v>7.2</v>
      </c>
      <c r="BO16" s="120"/>
      <c r="BP16" s="120"/>
      <c r="BQ16" s="120"/>
    </row>
    <row r="17" spans="1:69">
      <c r="A17" s="33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1"/>
      <c r="P17" s="4" t="s">
        <v>59</v>
      </c>
      <c r="Q17" s="4">
        <v>1</v>
      </c>
      <c r="R17" s="4">
        <v>2</v>
      </c>
      <c r="S17" s="4">
        <v>3</v>
      </c>
      <c r="T17" s="4">
        <v>4</v>
      </c>
      <c r="U17" s="4">
        <v>5</v>
      </c>
      <c r="V17" s="4">
        <v>6</v>
      </c>
      <c r="W17" s="4">
        <v>7</v>
      </c>
      <c r="X17" s="4">
        <v>8</v>
      </c>
      <c r="Y17" s="4">
        <v>9</v>
      </c>
      <c r="Z17" s="4">
        <v>10</v>
      </c>
      <c r="AC17" s="4">
        <v>9</v>
      </c>
      <c r="AD17" s="4" t="s">
        <v>87</v>
      </c>
      <c r="AE17" s="4">
        <v>15.9</v>
      </c>
      <c r="AF17" s="4">
        <v>13.1</v>
      </c>
      <c r="AG17" s="4">
        <v>11.7</v>
      </c>
      <c r="AH17" s="4">
        <v>10.9</v>
      </c>
      <c r="AI17" s="4">
        <v>9.5</v>
      </c>
      <c r="AJ17" s="4">
        <v>8.6999999999999993</v>
      </c>
      <c r="AK17" s="4">
        <v>8.1</v>
      </c>
      <c r="AL17" s="4">
        <v>7.9</v>
      </c>
      <c r="AM17" s="4">
        <v>8.5</v>
      </c>
      <c r="AN17" s="4">
        <v>8.4</v>
      </c>
      <c r="BO17" s="120"/>
      <c r="BP17" s="120"/>
      <c r="BQ17" s="120"/>
    </row>
    <row r="18" spans="1:69">
      <c r="A18" s="33" t="s">
        <v>49</v>
      </c>
      <c r="B18" s="10">
        <v>1</v>
      </c>
      <c r="C18" s="10"/>
      <c r="D18" s="10"/>
      <c r="E18" s="10"/>
      <c r="F18" s="10"/>
      <c r="G18" s="10"/>
      <c r="H18" s="10"/>
      <c r="I18" s="10"/>
      <c r="J18" s="10"/>
      <c r="K18" s="10"/>
      <c r="L18" s="11"/>
      <c r="N18" s="4">
        <v>1</v>
      </c>
      <c r="O18" s="4">
        <v>1</v>
      </c>
      <c r="P18" s="4" t="s">
        <v>22</v>
      </c>
      <c r="Q18" s="4" t="s">
        <v>12</v>
      </c>
      <c r="R18" s="4" t="s">
        <v>13</v>
      </c>
      <c r="S18" s="4" t="s">
        <v>14</v>
      </c>
      <c r="T18" s="4" t="s">
        <v>15</v>
      </c>
      <c r="U18" s="4" t="s">
        <v>16</v>
      </c>
      <c r="V18" s="4" t="s">
        <v>17</v>
      </c>
      <c r="W18" s="4" t="s">
        <v>18</v>
      </c>
      <c r="X18" s="4" t="s">
        <v>19</v>
      </c>
      <c r="Y18" s="4" t="s">
        <v>20</v>
      </c>
      <c r="Z18" s="120" t="s">
        <v>21</v>
      </c>
      <c r="AC18" s="4">
        <v>10</v>
      </c>
      <c r="AD18" s="4" t="s">
        <v>8</v>
      </c>
      <c r="AE18" s="4">
        <v>19.399999999999999</v>
      </c>
      <c r="AF18" s="4">
        <v>15.8</v>
      </c>
      <c r="AG18" s="4">
        <v>14.4</v>
      </c>
      <c r="AH18" s="4">
        <v>13.3</v>
      </c>
      <c r="AI18" s="4">
        <v>11.1</v>
      </c>
      <c r="AJ18" s="4">
        <v>9.6999999999999993</v>
      </c>
      <c r="AK18" s="4">
        <v>8.6999999999999993</v>
      </c>
      <c r="AL18" s="4">
        <v>8.3000000000000007</v>
      </c>
      <c r="AM18" s="4">
        <v>8.9</v>
      </c>
      <c r="AN18" s="4">
        <v>8.6999999999999993</v>
      </c>
      <c r="BO18" s="120"/>
      <c r="BP18" s="120"/>
      <c r="BQ18" s="120"/>
    </row>
    <row r="19" spans="1:69">
      <c r="A19" s="33" t="s">
        <v>50</v>
      </c>
      <c r="B19" s="10">
        <v>1</v>
      </c>
      <c r="C19" s="10"/>
      <c r="D19" s="10"/>
      <c r="E19" s="10"/>
      <c r="F19" s="10"/>
      <c r="G19" s="10"/>
      <c r="H19" s="10"/>
      <c r="I19" s="10"/>
      <c r="J19" s="10"/>
      <c r="K19" s="10"/>
      <c r="L19" s="11"/>
      <c r="O19" s="4">
        <v>2</v>
      </c>
      <c r="P19" s="4" t="s">
        <v>11</v>
      </c>
      <c r="Q19" s="4">
        <v>62.2</v>
      </c>
      <c r="R19" s="4">
        <v>62.9</v>
      </c>
      <c r="S19" s="4">
        <v>61.9</v>
      </c>
      <c r="T19" s="4">
        <v>61.1</v>
      </c>
      <c r="U19" s="4">
        <v>62.3</v>
      </c>
      <c r="V19" s="4">
        <v>67.400000000000006</v>
      </c>
      <c r="W19" s="4">
        <v>69.5</v>
      </c>
      <c r="X19" s="4">
        <v>66.400000000000006</v>
      </c>
      <c r="Y19" s="4">
        <v>69</v>
      </c>
      <c r="Z19" s="120">
        <v>71.099999999999994</v>
      </c>
      <c r="AC19" s="4">
        <v>11</v>
      </c>
      <c r="BO19" s="120"/>
      <c r="BP19" s="120"/>
      <c r="BQ19" s="120"/>
    </row>
    <row r="20" spans="1:69">
      <c r="A20" s="34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4"/>
      <c r="O20" s="4">
        <v>3</v>
      </c>
      <c r="P20" s="4" t="s">
        <v>6</v>
      </c>
      <c r="Q20" s="4">
        <v>44.2</v>
      </c>
      <c r="R20" s="4">
        <v>48.3</v>
      </c>
      <c r="S20" s="4">
        <v>51.7</v>
      </c>
      <c r="T20" s="4">
        <v>54.6</v>
      </c>
      <c r="U20" s="4">
        <v>63</v>
      </c>
      <c r="V20" s="4">
        <v>63.8</v>
      </c>
      <c r="W20" s="4">
        <v>64.7</v>
      </c>
      <c r="X20" s="4">
        <v>67.2</v>
      </c>
      <c r="Y20" s="4">
        <v>66.7</v>
      </c>
      <c r="Z20" s="120">
        <v>63.4</v>
      </c>
      <c r="AC20" s="4">
        <v>12</v>
      </c>
      <c r="AD20" s="4" t="s">
        <v>101</v>
      </c>
      <c r="BO20" s="120"/>
      <c r="BP20" s="120"/>
      <c r="BQ20" s="120"/>
    </row>
    <row r="21" spans="1:69">
      <c r="O21" s="4">
        <v>4</v>
      </c>
      <c r="P21" s="4" t="s">
        <v>7</v>
      </c>
      <c r="Q21" s="4">
        <v>55.9</v>
      </c>
      <c r="R21" s="4">
        <v>53.3</v>
      </c>
      <c r="S21" s="4">
        <v>49.2</v>
      </c>
      <c r="T21" s="4">
        <v>49.9</v>
      </c>
      <c r="U21" s="4">
        <v>53.8</v>
      </c>
      <c r="V21" s="4">
        <v>55.3</v>
      </c>
      <c r="W21" s="4">
        <v>56.2</v>
      </c>
      <c r="X21" s="4">
        <v>61.6</v>
      </c>
      <c r="Y21" s="4">
        <v>65.400000000000006</v>
      </c>
      <c r="Z21" s="120">
        <v>59.8</v>
      </c>
      <c r="AB21" s="4">
        <v>3</v>
      </c>
      <c r="AC21" s="4">
        <v>13</v>
      </c>
      <c r="AD21" s="4" t="s">
        <v>88</v>
      </c>
      <c r="AE21" s="4" t="s">
        <v>12</v>
      </c>
      <c r="AF21" s="4" t="s">
        <v>13</v>
      </c>
      <c r="AG21" s="4" t="s">
        <v>14</v>
      </c>
      <c r="AH21" s="4" t="s">
        <v>15</v>
      </c>
      <c r="AI21" s="4" t="s">
        <v>16</v>
      </c>
      <c r="AJ21" s="4" t="s">
        <v>17</v>
      </c>
      <c r="AK21" s="4" t="s">
        <v>18</v>
      </c>
      <c r="AL21" s="4" t="s">
        <v>19</v>
      </c>
      <c r="AM21" s="4" t="s">
        <v>20</v>
      </c>
      <c r="AN21" s="4">
        <v>2019</v>
      </c>
      <c r="BO21" s="120"/>
      <c r="BP21" s="120"/>
      <c r="BQ21" s="120"/>
    </row>
    <row r="22" spans="1:69">
      <c r="O22" s="4">
        <v>5</v>
      </c>
      <c r="P22" s="4" t="s">
        <v>5</v>
      </c>
      <c r="Q22" s="4">
        <v>54.2</v>
      </c>
      <c r="R22" s="4">
        <v>54.6</v>
      </c>
      <c r="S22" s="4">
        <v>54.6</v>
      </c>
      <c r="T22" s="4">
        <v>53.3</v>
      </c>
      <c r="U22" s="4">
        <v>59.7</v>
      </c>
      <c r="V22" s="4">
        <v>63.3</v>
      </c>
      <c r="W22" s="4">
        <v>60.4</v>
      </c>
      <c r="X22" s="4">
        <v>60.2</v>
      </c>
      <c r="Y22" s="4">
        <v>66.599999999999994</v>
      </c>
      <c r="Z22" s="120">
        <v>69.2</v>
      </c>
      <c r="AC22" s="4">
        <v>14</v>
      </c>
      <c r="AD22" s="4" t="s">
        <v>9</v>
      </c>
      <c r="AE22" s="4">
        <v>463.4</v>
      </c>
      <c r="AF22" s="4">
        <v>501.3</v>
      </c>
      <c r="AG22" s="4">
        <v>503.9</v>
      </c>
      <c r="AH22" s="4">
        <v>525.70000000000005</v>
      </c>
      <c r="AI22" s="4">
        <v>546.1</v>
      </c>
      <c r="AJ22" s="4">
        <v>570.1</v>
      </c>
      <c r="AK22" s="4">
        <v>622.20000000000005</v>
      </c>
      <c r="AL22" s="4">
        <v>688.3</v>
      </c>
      <c r="AM22" s="4">
        <v>785.2</v>
      </c>
      <c r="AN22" s="4">
        <f>1105/1.289</f>
        <v>857.25368502715287</v>
      </c>
    </row>
    <row r="23" spans="1:69">
      <c r="A23" s="73" t="s">
        <v>28</v>
      </c>
      <c r="O23" s="4">
        <v>6</v>
      </c>
      <c r="P23" s="4" t="s">
        <v>2</v>
      </c>
      <c r="Q23" s="4">
        <v>41.5</v>
      </c>
      <c r="R23" s="4">
        <v>48.8</v>
      </c>
      <c r="S23" s="4">
        <v>54.4</v>
      </c>
      <c r="T23" s="4">
        <v>62.7</v>
      </c>
      <c r="U23" s="4">
        <v>61.7</v>
      </c>
      <c r="V23" s="4">
        <v>64.5</v>
      </c>
      <c r="W23" s="4">
        <v>66.099999999999994</v>
      </c>
      <c r="X23" s="4">
        <v>66.2</v>
      </c>
      <c r="Y23" s="4">
        <v>65.900000000000006</v>
      </c>
      <c r="Z23" s="120">
        <v>64.7</v>
      </c>
      <c r="AC23" s="4">
        <v>15</v>
      </c>
      <c r="AD23" s="4" t="s">
        <v>87</v>
      </c>
      <c r="AE23" s="1">
        <v>575.79999999999995</v>
      </c>
      <c r="AF23" s="1">
        <v>592.5</v>
      </c>
      <c r="AG23" s="1">
        <v>615.1</v>
      </c>
      <c r="AH23" s="1">
        <v>646.29999999999995</v>
      </c>
      <c r="AI23" s="1">
        <v>677.4</v>
      </c>
      <c r="AJ23" s="1">
        <v>714.1</v>
      </c>
      <c r="AK23" s="1">
        <v>774</v>
      </c>
      <c r="AL23" s="1">
        <v>840.4</v>
      </c>
      <c r="AM23" s="1">
        <v>924.1</v>
      </c>
      <c r="AN23" s="4">
        <f>1296/1.289</f>
        <v>1005.4305663304888</v>
      </c>
    </row>
    <row r="24" spans="1:69">
      <c r="A24" s="77" t="s">
        <v>29</v>
      </c>
      <c r="O24" s="4">
        <v>7</v>
      </c>
      <c r="P24" s="4" t="s">
        <v>9</v>
      </c>
      <c r="Q24" s="4">
        <v>41.6</v>
      </c>
      <c r="R24" s="4">
        <v>45.1</v>
      </c>
      <c r="S24" s="4">
        <v>49.6</v>
      </c>
      <c r="T24" s="4">
        <v>51.4</v>
      </c>
      <c r="U24" s="4">
        <v>65.3</v>
      </c>
      <c r="V24" s="4">
        <v>68.3</v>
      </c>
      <c r="W24" s="4">
        <v>64.7</v>
      </c>
      <c r="X24" s="4">
        <v>65.900000000000006</v>
      </c>
      <c r="Y24" s="4">
        <v>68.3</v>
      </c>
      <c r="Z24" s="120">
        <v>70.599999999999994</v>
      </c>
      <c r="AC24" s="4">
        <v>16</v>
      </c>
      <c r="AD24" s="4" t="s">
        <v>8</v>
      </c>
      <c r="AE24" s="1">
        <v>517.5</v>
      </c>
      <c r="AF24" s="1">
        <v>533.9</v>
      </c>
      <c r="AG24" s="1">
        <v>548.4</v>
      </c>
      <c r="AH24" s="1">
        <v>582.5</v>
      </c>
      <c r="AI24" s="1">
        <v>594.9</v>
      </c>
      <c r="AJ24" s="1">
        <v>635.6</v>
      </c>
      <c r="AK24" s="1">
        <v>684.4</v>
      </c>
      <c r="AL24" s="1">
        <v>748.2</v>
      </c>
      <c r="AM24" s="1">
        <v>818.3</v>
      </c>
      <c r="AN24" s="4">
        <f>1122/1.289</f>
        <v>870.44220325833987</v>
      </c>
    </row>
    <row r="25" spans="1:69">
      <c r="A25" s="79" t="s">
        <v>47</v>
      </c>
      <c r="O25" s="4">
        <v>8</v>
      </c>
      <c r="P25" s="4" t="s">
        <v>1</v>
      </c>
      <c r="Q25" s="4">
        <v>58.7</v>
      </c>
      <c r="R25" s="4">
        <v>65.400000000000006</v>
      </c>
      <c r="S25" s="4">
        <v>54.6</v>
      </c>
      <c r="T25" s="4">
        <v>57</v>
      </c>
      <c r="U25" s="4">
        <v>64.599999999999994</v>
      </c>
      <c r="V25" s="4">
        <v>66.3</v>
      </c>
      <c r="W25" s="4">
        <v>75.7</v>
      </c>
      <c r="X25" s="4">
        <v>68.900000000000006</v>
      </c>
      <c r="Y25" s="4">
        <v>77.7</v>
      </c>
      <c r="Z25" s="120">
        <v>80.900000000000006</v>
      </c>
      <c r="AC25" s="4">
        <v>17</v>
      </c>
    </row>
    <row r="26" spans="1:69" ht="26.25">
      <c r="A26" s="79" t="s">
        <v>192</v>
      </c>
      <c r="O26" s="4">
        <v>9</v>
      </c>
      <c r="P26" s="4" t="s">
        <v>4</v>
      </c>
      <c r="Q26" s="4">
        <v>58.8</v>
      </c>
      <c r="R26" s="4">
        <v>57.9</v>
      </c>
      <c r="S26" s="4">
        <v>59.3</v>
      </c>
      <c r="T26" s="4">
        <v>62.3</v>
      </c>
      <c r="U26" s="4">
        <v>62.6</v>
      </c>
      <c r="V26" s="4">
        <v>56.2</v>
      </c>
      <c r="W26" s="4">
        <v>59.5</v>
      </c>
      <c r="X26" s="4">
        <v>62.5</v>
      </c>
      <c r="Y26" s="4">
        <v>62.6</v>
      </c>
      <c r="Z26" s="120">
        <v>62.1</v>
      </c>
      <c r="AC26" s="4">
        <v>18</v>
      </c>
      <c r="AD26" s="4" t="s">
        <v>31</v>
      </c>
    </row>
    <row r="27" spans="1:69">
      <c r="A27" s="79" t="s">
        <v>308</v>
      </c>
      <c r="O27" s="4">
        <v>10</v>
      </c>
      <c r="P27" s="4" t="s">
        <v>0</v>
      </c>
      <c r="Q27" s="4">
        <v>44.6</v>
      </c>
      <c r="R27" s="4">
        <v>41.2</v>
      </c>
      <c r="S27" s="4">
        <v>49.1</v>
      </c>
      <c r="T27" s="4">
        <v>51.9</v>
      </c>
      <c r="U27" s="4">
        <v>54.1</v>
      </c>
      <c r="V27" s="4">
        <v>57</v>
      </c>
      <c r="W27" s="4">
        <v>58</v>
      </c>
      <c r="X27" s="4">
        <v>63.2</v>
      </c>
      <c r="Y27" s="4">
        <v>66</v>
      </c>
      <c r="Z27" s="120">
        <v>62</v>
      </c>
      <c r="AB27" s="4">
        <v>4</v>
      </c>
      <c r="AC27" s="4">
        <v>19</v>
      </c>
      <c r="AD27" s="4" t="s">
        <v>88</v>
      </c>
      <c r="AE27" s="4" t="s">
        <v>12</v>
      </c>
      <c r="AF27" s="4" t="s">
        <v>13</v>
      </c>
      <c r="AG27" s="4" t="s">
        <v>14</v>
      </c>
      <c r="AH27" s="4" t="s">
        <v>15</v>
      </c>
      <c r="AI27" s="4" t="s">
        <v>16</v>
      </c>
      <c r="AJ27" s="4" t="s">
        <v>17</v>
      </c>
      <c r="AK27" s="4" t="s">
        <v>18</v>
      </c>
      <c r="AL27" s="4" t="s">
        <v>19</v>
      </c>
      <c r="AM27" s="4" t="s">
        <v>20</v>
      </c>
      <c r="AN27" s="4">
        <v>2019</v>
      </c>
    </row>
    <row r="28" spans="1:69" ht="26.25">
      <c r="A28" s="81" t="s">
        <v>33</v>
      </c>
      <c r="O28" s="4">
        <v>11</v>
      </c>
      <c r="P28" s="4" t="s">
        <v>3</v>
      </c>
      <c r="Q28" s="4">
        <v>48.4</v>
      </c>
      <c r="R28" s="4">
        <v>52.5</v>
      </c>
      <c r="S28" s="4">
        <v>55.3</v>
      </c>
      <c r="T28" s="4">
        <v>53.3</v>
      </c>
      <c r="U28" s="4">
        <v>58</v>
      </c>
      <c r="V28" s="4">
        <v>66.7</v>
      </c>
      <c r="W28" s="4">
        <v>70.900000000000006</v>
      </c>
      <c r="X28" s="4">
        <v>64.599999999999994</v>
      </c>
      <c r="Y28" s="4">
        <v>64.599999999999994</v>
      </c>
      <c r="Z28" s="120">
        <v>74.900000000000006</v>
      </c>
      <c r="AC28" s="4">
        <v>20</v>
      </c>
      <c r="AD28" s="4" t="s">
        <v>9</v>
      </c>
      <c r="AE28" s="120">
        <v>308</v>
      </c>
      <c r="AF28" s="120">
        <v>381</v>
      </c>
      <c r="AG28" s="120">
        <v>358</v>
      </c>
      <c r="AH28" s="120">
        <v>491</v>
      </c>
      <c r="AI28" s="120">
        <v>104</v>
      </c>
      <c r="AJ28" s="120">
        <v>468</v>
      </c>
      <c r="AK28" s="120">
        <v>576</v>
      </c>
      <c r="AL28" s="120">
        <v>489</v>
      </c>
      <c r="AM28" s="120">
        <v>425</v>
      </c>
      <c r="AN28" s="4" t="e">
        <f>NA()</f>
        <v>#N/A</v>
      </c>
    </row>
    <row r="29" spans="1:69" ht="30">
      <c r="A29" s="32" t="s">
        <v>278</v>
      </c>
      <c r="O29" s="4">
        <v>12</v>
      </c>
      <c r="P29" s="4" t="s">
        <v>10</v>
      </c>
      <c r="Q29" s="4">
        <v>56.5</v>
      </c>
      <c r="R29" s="4">
        <v>53</v>
      </c>
      <c r="S29" s="4">
        <v>49.5</v>
      </c>
      <c r="T29" s="4">
        <v>59.2</v>
      </c>
      <c r="U29" s="4">
        <v>65.400000000000006</v>
      </c>
      <c r="V29" s="4">
        <v>65.8</v>
      </c>
      <c r="W29" s="4">
        <v>63</v>
      </c>
      <c r="X29" s="4">
        <v>68.599999999999994</v>
      </c>
      <c r="Y29" s="4">
        <v>66.900000000000006</v>
      </c>
      <c r="Z29" s="120">
        <v>67.8</v>
      </c>
      <c r="AC29" s="4">
        <v>21</v>
      </c>
      <c r="AD29" s="4" t="s">
        <v>23</v>
      </c>
      <c r="AE29" s="1">
        <v>3761</v>
      </c>
      <c r="AF29" s="1">
        <v>4124</v>
      </c>
      <c r="AG29" s="1">
        <v>4482</v>
      </c>
      <c r="AH29" s="1">
        <v>4760</v>
      </c>
      <c r="AI29" s="1">
        <v>4709</v>
      </c>
      <c r="AJ29" s="1">
        <v>5039</v>
      </c>
      <c r="AK29" s="1">
        <v>5346</v>
      </c>
      <c r="AL29" s="1">
        <v>5805</v>
      </c>
      <c r="AM29" s="1">
        <v>6095</v>
      </c>
      <c r="AN29" s="4" t="e">
        <f>NA()</f>
        <v>#N/A</v>
      </c>
    </row>
    <row r="30" spans="1:69" ht="30">
      <c r="A30" s="32" t="s">
        <v>279</v>
      </c>
      <c r="O30" s="4">
        <v>13</v>
      </c>
      <c r="Z30" s="120"/>
      <c r="AC30" s="4">
        <v>22</v>
      </c>
      <c r="AD30" s="4" t="s">
        <v>8</v>
      </c>
      <c r="AE30" s="1">
        <v>7027</v>
      </c>
      <c r="AF30" s="1">
        <v>7830</v>
      </c>
      <c r="AG30" s="1">
        <v>7092</v>
      </c>
      <c r="AH30" s="1">
        <v>6723</v>
      </c>
      <c r="AI30" s="1">
        <v>2016</v>
      </c>
      <c r="AJ30" s="1">
        <v>1899</v>
      </c>
      <c r="AK30" s="1">
        <v>2698</v>
      </c>
      <c r="AL30" s="1">
        <v>3209</v>
      </c>
      <c r="AM30" s="1">
        <v>4015</v>
      </c>
      <c r="AN30" s="4" t="e">
        <f>NA()</f>
        <v>#N/A</v>
      </c>
    </row>
    <row r="31" spans="1:69" ht="30">
      <c r="A31" s="32" t="s">
        <v>280</v>
      </c>
      <c r="O31" s="4">
        <v>14</v>
      </c>
      <c r="P31" s="4" t="s">
        <v>95</v>
      </c>
      <c r="Z31" s="120"/>
      <c r="AC31" s="4">
        <v>23</v>
      </c>
    </row>
    <row r="32" spans="1:69" ht="30">
      <c r="A32" s="32" t="s">
        <v>281</v>
      </c>
      <c r="N32" s="4">
        <v>2</v>
      </c>
      <c r="O32" s="4">
        <v>15</v>
      </c>
      <c r="P32" s="4" t="s">
        <v>22</v>
      </c>
      <c r="Q32" s="4" t="s">
        <v>12</v>
      </c>
      <c r="R32" s="4" t="s">
        <v>13</v>
      </c>
      <c r="S32" s="4" t="s">
        <v>14</v>
      </c>
      <c r="T32" s="4" t="s">
        <v>15</v>
      </c>
      <c r="U32" s="4" t="s">
        <v>16</v>
      </c>
      <c r="V32" s="4" t="s">
        <v>17</v>
      </c>
      <c r="W32" s="4" t="s">
        <v>18</v>
      </c>
      <c r="X32" s="4" t="s">
        <v>19</v>
      </c>
      <c r="Y32" s="4" t="s">
        <v>20</v>
      </c>
      <c r="Z32" s="120" t="s">
        <v>21</v>
      </c>
      <c r="AC32" s="4">
        <v>24</v>
      </c>
      <c r="AD32" s="4" t="s">
        <v>102</v>
      </c>
    </row>
    <row r="33" spans="1:40" ht="30">
      <c r="A33" s="32" t="s">
        <v>282</v>
      </c>
      <c r="O33" s="4">
        <v>16</v>
      </c>
      <c r="P33" s="4" t="s">
        <v>11</v>
      </c>
      <c r="Q33" s="4">
        <v>16.2</v>
      </c>
      <c r="R33" s="4">
        <v>13.1</v>
      </c>
      <c r="S33" s="4">
        <v>12.3</v>
      </c>
      <c r="T33" s="4">
        <v>12.1</v>
      </c>
      <c r="U33" s="4">
        <v>10</v>
      </c>
      <c r="V33" s="4">
        <v>9.9</v>
      </c>
      <c r="W33" s="4">
        <v>10</v>
      </c>
      <c r="X33" s="4">
        <v>9.1999999999999993</v>
      </c>
      <c r="Y33" s="4">
        <v>9.9</v>
      </c>
      <c r="Z33" s="120">
        <v>9.5</v>
      </c>
      <c r="AB33" s="4">
        <v>5</v>
      </c>
      <c r="AC33" s="4">
        <v>25</v>
      </c>
      <c r="AD33" s="4" t="s">
        <v>88</v>
      </c>
      <c r="AE33" s="4" t="s">
        <v>12</v>
      </c>
      <c r="AF33" s="4" t="s">
        <v>13</v>
      </c>
      <c r="AG33" s="4" t="s">
        <v>14</v>
      </c>
      <c r="AH33" s="4" t="s">
        <v>15</v>
      </c>
      <c r="AI33" s="4" t="s">
        <v>16</v>
      </c>
      <c r="AJ33" s="4" t="s">
        <v>17</v>
      </c>
      <c r="AK33" s="4" t="s">
        <v>18</v>
      </c>
      <c r="AL33" s="4" t="s">
        <v>19</v>
      </c>
      <c r="AM33" s="4" t="s">
        <v>20</v>
      </c>
      <c r="AN33" s="4">
        <v>2019</v>
      </c>
    </row>
    <row r="34" spans="1:40" ht="30">
      <c r="A34" s="32" t="s">
        <v>283</v>
      </c>
      <c r="O34" s="4">
        <v>17</v>
      </c>
      <c r="P34" s="4" t="s">
        <v>6</v>
      </c>
      <c r="Q34" s="4">
        <v>19.3</v>
      </c>
      <c r="R34" s="4">
        <v>15.9</v>
      </c>
      <c r="S34" s="4">
        <v>14.3</v>
      </c>
      <c r="T34" s="4">
        <v>12</v>
      </c>
      <c r="U34" s="4">
        <v>10.8</v>
      </c>
      <c r="V34" s="4">
        <v>9.6999999999999993</v>
      </c>
      <c r="W34" s="4">
        <v>8.6</v>
      </c>
      <c r="X34" s="4">
        <v>8.1999999999999993</v>
      </c>
      <c r="Y34" s="4">
        <v>8.5</v>
      </c>
      <c r="Z34" s="120">
        <v>8.5</v>
      </c>
      <c r="AC34" s="4">
        <v>26</v>
      </c>
      <c r="AD34" s="4" t="s">
        <v>9</v>
      </c>
      <c r="AE34" s="4" t="e">
        <f>NA()</f>
        <v>#N/A</v>
      </c>
      <c r="AF34" s="120" t="e">
        <f>NA()</f>
        <v>#N/A</v>
      </c>
      <c r="AG34" s="4">
        <v>40</v>
      </c>
      <c r="AH34" s="4">
        <v>37</v>
      </c>
      <c r="AI34" s="4">
        <v>47</v>
      </c>
      <c r="AJ34" s="4">
        <v>48</v>
      </c>
      <c r="AK34" s="4">
        <v>49</v>
      </c>
      <c r="AL34" s="4">
        <v>62</v>
      </c>
      <c r="AM34" s="4">
        <v>36</v>
      </c>
      <c r="AN34" s="4">
        <v>43</v>
      </c>
    </row>
    <row r="35" spans="1:40">
      <c r="O35" s="4">
        <v>18</v>
      </c>
      <c r="P35" s="4" t="s">
        <v>7</v>
      </c>
      <c r="Q35" s="4">
        <v>14.4</v>
      </c>
      <c r="R35" s="4">
        <v>13.1</v>
      </c>
      <c r="S35" s="4">
        <v>12.7</v>
      </c>
      <c r="T35" s="4">
        <v>12.2</v>
      </c>
      <c r="U35" s="4">
        <v>11.3</v>
      </c>
      <c r="V35" s="4">
        <v>10.9</v>
      </c>
      <c r="W35" s="4">
        <v>10.7</v>
      </c>
      <c r="X35" s="4">
        <v>10.199999999999999</v>
      </c>
      <c r="Y35" s="4">
        <v>10.3</v>
      </c>
      <c r="Z35" s="120">
        <v>10.6</v>
      </c>
      <c r="AC35" s="4">
        <v>27</v>
      </c>
      <c r="AD35" s="4" t="s">
        <v>23</v>
      </c>
      <c r="AE35" s="120" t="e">
        <f>NA()</f>
        <v>#N/A</v>
      </c>
      <c r="AF35" s="120" t="e">
        <f>NA()</f>
        <v>#N/A</v>
      </c>
      <c r="AG35" s="4">
        <v>1637</v>
      </c>
      <c r="AH35" s="4">
        <v>1837</v>
      </c>
      <c r="AI35" s="4">
        <v>2062</v>
      </c>
      <c r="AJ35" s="4">
        <v>2319</v>
      </c>
      <c r="AK35" s="4">
        <v>2686</v>
      </c>
      <c r="AL35" s="4">
        <v>2971</v>
      </c>
      <c r="AM35" s="4">
        <v>3616</v>
      </c>
      <c r="AN35" s="4">
        <v>3754</v>
      </c>
    </row>
    <row r="36" spans="1:40">
      <c r="O36" s="4">
        <v>19</v>
      </c>
      <c r="P36" s="4" t="s">
        <v>5</v>
      </c>
      <c r="Q36" s="4">
        <v>15.1</v>
      </c>
      <c r="R36" s="4">
        <v>14</v>
      </c>
      <c r="S36" s="4">
        <v>13.5</v>
      </c>
      <c r="T36" s="4">
        <v>13.3</v>
      </c>
      <c r="U36" s="4">
        <v>12.4</v>
      </c>
      <c r="V36" s="4">
        <v>11.5</v>
      </c>
      <c r="W36" s="4">
        <v>10</v>
      </c>
      <c r="X36" s="4">
        <v>9.1999999999999993</v>
      </c>
      <c r="Y36" s="4">
        <v>9.8000000000000007</v>
      </c>
      <c r="Z36" s="120">
        <v>9.6</v>
      </c>
      <c r="AC36" s="4">
        <v>28</v>
      </c>
      <c r="AD36" s="4" t="s">
        <v>8</v>
      </c>
      <c r="AE36" s="120" t="e">
        <f>NA()</f>
        <v>#N/A</v>
      </c>
      <c r="AF36" s="120" t="e">
        <f>NA()</f>
        <v>#N/A</v>
      </c>
      <c r="AG36" s="4">
        <v>69</v>
      </c>
      <c r="AH36" s="4">
        <v>69</v>
      </c>
      <c r="AI36" s="4">
        <v>81</v>
      </c>
      <c r="AJ36" s="4">
        <v>89</v>
      </c>
      <c r="AK36" s="4">
        <v>89</v>
      </c>
      <c r="AL36" s="4">
        <v>104</v>
      </c>
      <c r="AM36" s="4">
        <v>123</v>
      </c>
      <c r="AN36" s="4">
        <v>134</v>
      </c>
    </row>
    <row r="37" spans="1:40">
      <c r="O37" s="4">
        <v>20</v>
      </c>
      <c r="P37" s="4" t="s">
        <v>2</v>
      </c>
      <c r="Q37" s="4">
        <v>17.7</v>
      </c>
      <c r="R37" s="4">
        <v>14.5</v>
      </c>
      <c r="S37" s="4">
        <v>14.2</v>
      </c>
      <c r="T37" s="4">
        <v>14.5</v>
      </c>
      <c r="U37" s="4">
        <v>13.3</v>
      </c>
      <c r="V37" s="4">
        <v>12.4</v>
      </c>
      <c r="W37" s="4">
        <v>11.4</v>
      </c>
      <c r="X37" s="4">
        <v>10.4</v>
      </c>
      <c r="Y37" s="4">
        <v>10.3</v>
      </c>
      <c r="Z37" s="120">
        <v>10.5</v>
      </c>
      <c r="AC37" s="4">
        <v>29</v>
      </c>
    </row>
    <row r="38" spans="1:40">
      <c r="O38" s="4">
        <v>21</v>
      </c>
      <c r="P38" s="4" t="s">
        <v>9</v>
      </c>
      <c r="Q38" s="4">
        <v>17</v>
      </c>
      <c r="R38" s="4">
        <v>12.8</v>
      </c>
      <c r="S38" s="4">
        <v>11.4</v>
      </c>
      <c r="T38" s="4">
        <v>10.5</v>
      </c>
      <c r="U38" s="4">
        <v>8.6999999999999993</v>
      </c>
      <c r="V38" s="4">
        <v>8</v>
      </c>
      <c r="W38" s="4">
        <v>7.1</v>
      </c>
      <c r="X38" s="4">
        <v>6.5</v>
      </c>
      <c r="Y38" s="4">
        <v>7.1</v>
      </c>
      <c r="Z38" s="120">
        <v>7.2</v>
      </c>
      <c r="AC38" s="4">
        <v>30</v>
      </c>
      <c r="AD38" s="4" t="s">
        <v>103</v>
      </c>
    </row>
    <row r="39" spans="1:40">
      <c r="O39" s="4">
        <v>22</v>
      </c>
      <c r="P39" s="4" t="s">
        <v>1</v>
      </c>
      <c r="Q39" s="4">
        <v>13.1</v>
      </c>
      <c r="R39" s="4">
        <v>10.3</v>
      </c>
      <c r="S39" s="4">
        <v>8.8000000000000007</v>
      </c>
      <c r="T39" s="4">
        <v>7.4</v>
      </c>
      <c r="U39" s="4">
        <v>6</v>
      </c>
      <c r="V39" s="4">
        <v>4.9000000000000004</v>
      </c>
      <c r="W39" s="4">
        <v>5.8</v>
      </c>
      <c r="X39" s="4">
        <v>6.1</v>
      </c>
      <c r="Y39" s="4">
        <v>6.3</v>
      </c>
      <c r="Z39" s="120">
        <v>6.5</v>
      </c>
      <c r="AB39" s="4">
        <v>6</v>
      </c>
      <c r="AC39" s="4">
        <v>31</v>
      </c>
      <c r="AD39" s="4" t="s">
        <v>88</v>
      </c>
      <c r="AE39" s="4" t="s">
        <v>12</v>
      </c>
      <c r="AF39" s="4" t="s">
        <v>13</v>
      </c>
      <c r="AG39" s="4" t="s">
        <v>14</v>
      </c>
      <c r="AH39" s="4" t="s">
        <v>15</v>
      </c>
      <c r="AI39" s="4" t="s">
        <v>16</v>
      </c>
      <c r="AJ39" s="4" t="s">
        <v>17</v>
      </c>
      <c r="AK39" s="4" t="s">
        <v>18</v>
      </c>
      <c r="AL39" s="4" t="s">
        <v>19</v>
      </c>
      <c r="AM39" s="4" t="s">
        <v>20</v>
      </c>
      <c r="AN39" s="4">
        <v>2019</v>
      </c>
    </row>
    <row r="40" spans="1:40">
      <c r="O40" s="4">
        <v>23</v>
      </c>
      <c r="P40" s="4" t="s">
        <v>4</v>
      </c>
      <c r="Q40" s="4">
        <v>15.9</v>
      </c>
      <c r="R40" s="4">
        <v>12.9</v>
      </c>
      <c r="S40" s="4">
        <v>12.3</v>
      </c>
      <c r="T40" s="4">
        <v>11</v>
      </c>
      <c r="U40" s="4">
        <v>9.6</v>
      </c>
      <c r="V40" s="4">
        <v>9.1999999999999993</v>
      </c>
      <c r="W40" s="4">
        <v>9</v>
      </c>
      <c r="X40" s="4">
        <v>8.9</v>
      </c>
      <c r="Y40" s="4">
        <v>9.5</v>
      </c>
      <c r="Z40" s="120">
        <v>9.3000000000000007</v>
      </c>
      <c r="AC40" s="4">
        <v>32</v>
      </c>
      <c r="AD40" s="4" t="s">
        <v>9</v>
      </c>
      <c r="AE40" s="4">
        <v>793</v>
      </c>
      <c r="AF40" s="4">
        <v>1151</v>
      </c>
      <c r="AG40" s="4">
        <v>1178</v>
      </c>
      <c r="AH40" s="4">
        <v>1201</v>
      </c>
      <c r="AI40" s="4">
        <v>1372</v>
      </c>
      <c r="AJ40" s="4">
        <v>1416</v>
      </c>
      <c r="AK40" s="4">
        <v>1085</v>
      </c>
      <c r="AL40" s="4">
        <v>1050</v>
      </c>
      <c r="AM40" s="4">
        <v>1434</v>
      </c>
      <c r="AN40" s="4" t="e">
        <f>NA()</f>
        <v>#N/A</v>
      </c>
    </row>
    <row r="41" spans="1:40">
      <c r="O41" s="4">
        <v>24</v>
      </c>
      <c r="P41" s="4" t="s">
        <v>0</v>
      </c>
      <c r="Q41" s="4">
        <v>21</v>
      </c>
      <c r="R41" s="4">
        <v>16</v>
      </c>
      <c r="S41" s="4">
        <v>14.4</v>
      </c>
      <c r="T41" s="4">
        <v>13.4</v>
      </c>
      <c r="U41" s="4">
        <v>11.5</v>
      </c>
      <c r="V41" s="4">
        <v>11.1</v>
      </c>
      <c r="W41" s="4">
        <v>10.7</v>
      </c>
      <c r="X41" s="4">
        <v>8.8000000000000007</v>
      </c>
      <c r="Y41" s="4">
        <v>9</v>
      </c>
      <c r="Z41" s="120">
        <v>8.8000000000000007</v>
      </c>
      <c r="AC41" s="4">
        <v>33</v>
      </c>
      <c r="AD41" s="4" t="s">
        <v>23</v>
      </c>
      <c r="AE41" s="4">
        <v>1341</v>
      </c>
      <c r="AF41" s="4">
        <v>1674</v>
      </c>
      <c r="AG41" s="4">
        <v>1776</v>
      </c>
      <c r="AH41" s="4">
        <v>2006</v>
      </c>
      <c r="AI41" s="4">
        <v>2074</v>
      </c>
      <c r="AJ41" s="4">
        <v>2380</v>
      </c>
      <c r="AK41" s="4">
        <v>2404</v>
      </c>
      <c r="AL41" s="4">
        <v>2587</v>
      </c>
      <c r="AM41" s="4">
        <v>2844</v>
      </c>
      <c r="AN41" s="4" t="e">
        <f>NA()</f>
        <v>#N/A</v>
      </c>
    </row>
    <row r="42" spans="1:40">
      <c r="O42" s="4">
        <v>25</v>
      </c>
      <c r="P42" s="4" t="s">
        <v>3</v>
      </c>
      <c r="Q42" s="4">
        <v>15.6</v>
      </c>
      <c r="R42" s="4">
        <v>13.9</v>
      </c>
      <c r="S42" s="4">
        <v>11.2</v>
      </c>
      <c r="T42" s="4">
        <v>10.7</v>
      </c>
      <c r="U42" s="4">
        <v>8.3000000000000007</v>
      </c>
      <c r="V42" s="4">
        <v>7.5</v>
      </c>
      <c r="W42" s="4">
        <v>7</v>
      </c>
      <c r="X42" s="4">
        <v>7.4</v>
      </c>
      <c r="Y42" s="4">
        <v>8.1</v>
      </c>
      <c r="Z42" s="120">
        <v>8.1</v>
      </c>
      <c r="AC42" s="4">
        <v>34</v>
      </c>
      <c r="AD42" s="4" t="s">
        <v>8</v>
      </c>
      <c r="AE42" s="4">
        <v>801</v>
      </c>
      <c r="AF42" s="4">
        <v>1284</v>
      </c>
      <c r="AG42" s="4">
        <v>1513</v>
      </c>
      <c r="AH42" s="4">
        <v>1470</v>
      </c>
      <c r="AI42" s="4">
        <v>1240</v>
      </c>
      <c r="AJ42" s="4">
        <v>1411</v>
      </c>
      <c r="AK42" s="4">
        <v>1257</v>
      </c>
      <c r="AL42" s="4">
        <v>1617</v>
      </c>
      <c r="AM42" s="121">
        <v>2093</v>
      </c>
      <c r="AN42" s="4" t="e">
        <f>NA()</f>
        <v>#N/A</v>
      </c>
    </row>
    <row r="43" spans="1:40">
      <c r="O43" s="4">
        <v>26</v>
      </c>
      <c r="P43" s="120" t="s">
        <v>10</v>
      </c>
      <c r="Q43" s="4">
        <v>19</v>
      </c>
      <c r="R43" s="4">
        <v>14.5</v>
      </c>
      <c r="S43" s="4">
        <v>13.3</v>
      </c>
      <c r="T43" s="4">
        <v>12.2</v>
      </c>
      <c r="U43" s="4">
        <v>9.8000000000000007</v>
      </c>
      <c r="V43" s="4">
        <v>8</v>
      </c>
      <c r="W43" s="4">
        <v>7.4</v>
      </c>
      <c r="X43" s="4">
        <v>7.2</v>
      </c>
      <c r="Y43" s="4">
        <v>7.8</v>
      </c>
      <c r="Z43" s="120">
        <v>7.9</v>
      </c>
      <c r="AC43" s="120">
        <v>35</v>
      </c>
    </row>
    <row r="44" spans="1:40">
      <c r="O44" s="4">
        <v>27</v>
      </c>
      <c r="Z44" s="120"/>
      <c r="AC44" s="120">
        <v>36</v>
      </c>
      <c r="AD44" s="4" t="s">
        <v>256</v>
      </c>
    </row>
    <row r="45" spans="1:40">
      <c r="O45" s="4">
        <v>28</v>
      </c>
      <c r="P45" s="4" t="s">
        <v>96</v>
      </c>
      <c r="Z45" s="120"/>
      <c r="AB45" s="120">
        <v>7</v>
      </c>
      <c r="AC45" s="120">
        <v>37</v>
      </c>
      <c r="AD45" s="4" t="s">
        <v>88</v>
      </c>
      <c r="AE45" s="4" t="s">
        <v>12</v>
      </c>
      <c r="AF45" s="4" t="s">
        <v>13</v>
      </c>
      <c r="AG45" s="4" t="s">
        <v>14</v>
      </c>
      <c r="AH45" s="4" t="s">
        <v>15</v>
      </c>
      <c r="AI45" s="4" t="s">
        <v>16</v>
      </c>
      <c r="AJ45" s="4" t="s">
        <v>17</v>
      </c>
      <c r="AK45" s="4" t="s">
        <v>18</v>
      </c>
      <c r="AL45" s="4" t="s">
        <v>19</v>
      </c>
      <c r="AM45" s="4" t="s">
        <v>20</v>
      </c>
      <c r="AN45" s="4">
        <v>2019</v>
      </c>
    </row>
    <row r="46" spans="1:40">
      <c r="N46" s="4">
        <v>3</v>
      </c>
      <c r="O46" s="4">
        <v>29</v>
      </c>
      <c r="P46" s="4" t="s">
        <v>22</v>
      </c>
      <c r="Q46" s="4" t="s">
        <v>12</v>
      </c>
      <c r="R46" s="4" t="s">
        <v>13</v>
      </c>
      <c r="S46" s="4" t="s">
        <v>14</v>
      </c>
      <c r="T46" s="4" t="s">
        <v>15</v>
      </c>
      <c r="U46" s="4" t="s">
        <v>16</v>
      </c>
      <c r="V46" s="4" t="s">
        <v>17</v>
      </c>
      <c r="W46" s="4" t="s">
        <v>18</v>
      </c>
      <c r="X46" s="4" t="s">
        <v>19</v>
      </c>
      <c r="Y46" s="4" t="s">
        <v>20</v>
      </c>
      <c r="Z46" s="120" t="s">
        <v>21</v>
      </c>
      <c r="AB46" s="120"/>
      <c r="AC46" s="120">
        <v>38</v>
      </c>
      <c r="AD46" s="4" t="s">
        <v>9</v>
      </c>
      <c r="AE46" s="4">
        <v>25721.8</v>
      </c>
      <c r="AF46" s="4">
        <v>27712.6</v>
      </c>
      <c r="AG46" s="4">
        <v>26564.1</v>
      </c>
      <c r="AH46" s="4">
        <v>26058.2</v>
      </c>
      <c r="AI46" s="4">
        <v>27051.5</v>
      </c>
      <c r="AJ46" s="4">
        <v>29313.4</v>
      </c>
      <c r="AK46" s="4">
        <v>32742.799999999999</v>
      </c>
      <c r="AL46" s="4">
        <v>33241.800000000003</v>
      </c>
      <c r="AM46" s="4">
        <v>38663.599999999999</v>
      </c>
      <c r="AN46" s="4">
        <v>42489</v>
      </c>
    </row>
    <row r="47" spans="1:40">
      <c r="O47" s="4">
        <v>30</v>
      </c>
      <c r="P47" s="4" t="s">
        <v>11</v>
      </c>
      <c r="Q47" s="4">
        <v>506.3</v>
      </c>
      <c r="R47" s="4">
        <v>517.79999999999995</v>
      </c>
      <c r="S47" s="4">
        <v>532.29999999999995</v>
      </c>
      <c r="T47" s="4">
        <v>559</v>
      </c>
      <c r="U47" s="4">
        <v>575.29999999999995</v>
      </c>
      <c r="V47" s="4">
        <v>606.4</v>
      </c>
      <c r="W47" s="4">
        <v>673.7</v>
      </c>
      <c r="X47" s="4">
        <v>733.8</v>
      </c>
      <c r="Y47" s="4">
        <v>797.7</v>
      </c>
      <c r="Z47" s="120">
        <f>1089/1.289</f>
        <v>844.84096198603572</v>
      </c>
      <c r="AB47" s="120"/>
      <c r="AC47" s="120">
        <v>39</v>
      </c>
      <c r="AD47" s="4" t="s">
        <v>23</v>
      </c>
      <c r="AE47" s="4">
        <v>1971404.5</v>
      </c>
      <c r="AF47" s="4">
        <v>2134981.1</v>
      </c>
      <c r="AG47" s="4">
        <v>2124259.2000000002</v>
      </c>
      <c r="AH47" s="4">
        <v>2080660.7</v>
      </c>
      <c r="AI47" s="4">
        <v>2202563.6</v>
      </c>
      <c r="AJ47" s="4">
        <v>2404066.1</v>
      </c>
      <c r="AK47" s="4">
        <v>2704303.2</v>
      </c>
      <c r="AL47" s="4">
        <v>2790785.6</v>
      </c>
      <c r="AM47" s="4">
        <v>3133690.7</v>
      </c>
      <c r="AN47" s="4">
        <v>3440720</v>
      </c>
    </row>
    <row r="48" spans="1:40">
      <c r="O48" s="4">
        <v>31</v>
      </c>
      <c r="P48" s="4" t="s">
        <v>6</v>
      </c>
      <c r="Q48" s="4">
        <v>424</v>
      </c>
      <c r="R48" s="4">
        <v>430.7</v>
      </c>
      <c r="S48" s="4">
        <v>466.9</v>
      </c>
      <c r="T48" s="4">
        <v>488.9</v>
      </c>
      <c r="U48" s="4">
        <v>515.6</v>
      </c>
      <c r="V48" s="4">
        <v>538.20000000000005</v>
      </c>
      <c r="W48" s="4">
        <v>623.6</v>
      </c>
      <c r="X48" s="4">
        <v>655.7</v>
      </c>
      <c r="Y48" s="4">
        <v>728.5</v>
      </c>
      <c r="Z48" s="120">
        <f>1026/1.289</f>
        <v>795.96586501163699</v>
      </c>
      <c r="AB48" s="120"/>
      <c r="AC48" s="120">
        <v>40</v>
      </c>
      <c r="AD48" s="4" t="s">
        <v>8</v>
      </c>
      <c r="AE48" s="4">
        <v>108652.5</v>
      </c>
      <c r="AF48" s="4">
        <v>114591.6</v>
      </c>
      <c r="AG48" s="4">
        <v>112372.3</v>
      </c>
      <c r="AH48" s="4">
        <v>107480.2</v>
      </c>
      <c r="AI48" s="4">
        <v>112853.2</v>
      </c>
      <c r="AJ48" s="4">
        <v>121758.3</v>
      </c>
      <c r="AK48" s="4">
        <v>131826</v>
      </c>
      <c r="AL48" s="4">
        <v>135337.9</v>
      </c>
      <c r="AM48" s="4">
        <v>148984.6</v>
      </c>
      <c r="AN48" s="4">
        <v>162239</v>
      </c>
    </row>
    <row r="49" spans="14:40">
      <c r="O49" s="4">
        <v>32</v>
      </c>
      <c r="P49" s="4" t="s">
        <v>7</v>
      </c>
      <c r="Q49" s="4">
        <v>411.3</v>
      </c>
      <c r="R49" s="4">
        <v>434.7</v>
      </c>
      <c r="S49" s="4">
        <v>440.8</v>
      </c>
      <c r="T49" s="4">
        <v>470.1</v>
      </c>
      <c r="U49" s="4">
        <v>493</v>
      </c>
      <c r="V49" s="4">
        <v>522.1</v>
      </c>
      <c r="W49" s="4">
        <v>585.79999999999995</v>
      </c>
      <c r="X49" s="4">
        <v>636.70000000000005</v>
      </c>
      <c r="Y49" s="4">
        <v>690.6</v>
      </c>
      <c r="Z49" s="120">
        <f>950/1.289</f>
        <v>737.00543056633057</v>
      </c>
      <c r="AB49" s="120"/>
      <c r="AC49" s="120">
        <v>41</v>
      </c>
    </row>
    <row r="50" spans="14:40">
      <c r="O50" s="4">
        <v>33</v>
      </c>
      <c r="P50" s="4" t="s">
        <v>5</v>
      </c>
      <c r="Q50" s="4">
        <v>433.6</v>
      </c>
      <c r="R50" s="4">
        <v>446.3</v>
      </c>
      <c r="S50" s="4">
        <v>454.7</v>
      </c>
      <c r="T50" s="4">
        <v>489.7</v>
      </c>
      <c r="U50" s="4">
        <v>512.20000000000005</v>
      </c>
      <c r="V50" s="4">
        <v>536.20000000000005</v>
      </c>
      <c r="W50" s="4">
        <v>582</v>
      </c>
      <c r="X50" s="4">
        <v>625.79999999999995</v>
      </c>
      <c r="Y50" s="4">
        <v>697.6</v>
      </c>
      <c r="Z50" s="120">
        <f>942/1.289</f>
        <v>730.79906904577194</v>
      </c>
      <c r="AB50" s="120"/>
      <c r="AC50" s="120">
        <v>42</v>
      </c>
      <c r="AD50" s="4" t="s">
        <v>258</v>
      </c>
    </row>
    <row r="51" spans="14:40">
      <c r="O51" s="4">
        <v>34</v>
      </c>
      <c r="P51" s="4" t="s">
        <v>2</v>
      </c>
      <c r="Q51" s="4">
        <v>481.3</v>
      </c>
      <c r="R51" s="4">
        <v>491.5</v>
      </c>
      <c r="S51" s="4">
        <v>503.9</v>
      </c>
      <c r="T51" s="4">
        <v>534.6</v>
      </c>
      <c r="U51" s="4">
        <v>563.20000000000005</v>
      </c>
      <c r="V51" s="4">
        <v>581.1</v>
      </c>
      <c r="W51" s="4">
        <v>647.6</v>
      </c>
      <c r="X51" s="4">
        <v>704.6</v>
      </c>
      <c r="Y51" s="4">
        <v>781</v>
      </c>
      <c r="Z51" s="120">
        <f>1109/1.289</f>
        <v>860.35686578743218</v>
      </c>
      <c r="AB51" s="120">
        <v>8</v>
      </c>
      <c r="AC51" s="120">
        <v>43</v>
      </c>
      <c r="AD51" s="4" t="s">
        <v>88</v>
      </c>
      <c r="AE51" s="4" t="s">
        <v>12</v>
      </c>
      <c r="AF51" s="4" t="s">
        <v>13</v>
      </c>
      <c r="AG51" s="4" t="s">
        <v>14</v>
      </c>
      <c r="AH51" s="4" t="s">
        <v>15</v>
      </c>
      <c r="AI51" s="4" t="s">
        <v>16</v>
      </c>
      <c r="AJ51" s="4" t="s">
        <v>17</v>
      </c>
      <c r="AK51" s="4" t="s">
        <v>18</v>
      </c>
      <c r="AL51" s="4" t="s">
        <v>19</v>
      </c>
      <c r="AM51" s="4" t="s">
        <v>20</v>
      </c>
      <c r="AN51" s="4">
        <v>2019</v>
      </c>
    </row>
    <row r="52" spans="14:40">
      <c r="O52" s="4">
        <v>35</v>
      </c>
      <c r="P52" s="4" t="s">
        <v>9</v>
      </c>
      <c r="Q52" s="4">
        <v>463.4</v>
      </c>
      <c r="R52" s="4">
        <v>501.3</v>
      </c>
      <c r="S52" s="4">
        <v>503.9</v>
      </c>
      <c r="T52" s="4">
        <v>525.70000000000005</v>
      </c>
      <c r="U52" s="4">
        <v>546.1</v>
      </c>
      <c r="V52" s="4">
        <v>570.1</v>
      </c>
      <c r="W52" s="4">
        <v>622.20000000000005</v>
      </c>
      <c r="X52" s="4">
        <v>688.3</v>
      </c>
      <c r="Y52" s="4">
        <v>785.2</v>
      </c>
      <c r="Z52" s="120">
        <f>1105/1.289</f>
        <v>857.25368502715287</v>
      </c>
      <c r="AB52" s="120"/>
      <c r="AC52" s="120">
        <v>44</v>
      </c>
      <c r="AD52" s="4" t="s">
        <v>9</v>
      </c>
      <c r="AE52" s="4">
        <v>26430.799999999999</v>
      </c>
      <c r="AF52" s="4">
        <v>25540.9</v>
      </c>
      <c r="AG52" s="4">
        <v>25843.3</v>
      </c>
      <c r="AH52" s="4">
        <v>24387</v>
      </c>
      <c r="AI52" s="4">
        <v>25751.7</v>
      </c>
      <c r="AJ52" s="4">
        <v>28481.8</v>
      </c>
      <c r="AK52" s="4">
        <v>30268.400000000001</v>
      </c>
      <c r="AL52" s="4">
        <v>32713.4</v>
      </c>
      <c r="AM52" s="4">
        <v>37964.1</v>
      </c>
      <c r="AN52" s="4">
        <v>41325</v>
      </c>
    </row>
    <row r="53" spans="14:40">
      <c r="O53" s="4">
        <v>36</v>
      </c>
      <c r="P53" s="4" t="s">
        <v>1</v>
      </c>
      <c r="Q53" s="4">
        <v>530.29999999999995</v>
      </c>
      <c r="R53" s="4">
        <v>520.70000000000005</v>
      </c>
      <c r="S53" s="4">
        <v>536.4</v>
      </c>
      <c r="T53" s="4">
        <v>570.79999999999995</v>
      </c>
      <c r="U53" s="4">
        <v>616.9</v>
      </c>
      <c r="V53" s="4">
        <v>645.9</v>
      </c>
      <c r="W53" s="4">
        <v>729.5</v>
      </c>
      <c r="X53" s="4">
        <v>822.9</v>
      </c>
      <c r="Y53" s="4">
        <v>910.1</v>
      </c>
      <c r="Z53" s="120">
        <f>1264/1.289</f>
        <v>980.60512024825448</v>
      </c>
      <c r="AB53" s="120"/>
      <c r="AC53" s="120">
        <v>45</v>
      </c>
      <c r="AD53" s="4" t="s">
        <v>23</v>
      </c>
      <c r="AE53" s="4">
        <v>1988881.5</v>
      </c>
      <c r="AF53" s="4">
        <v>1975841.6</v>
      </c>
      <c r="AG53" s="4">
        <v>1991989.9</v>
      </c>
      <c r="AH53" s="4">
        <v>1956545.6</v>
      </c>
      <c r="AI53" s="4">
        <v>2124531</v>
      </c>
      <c r="AJ53" s="4">
        <v>2366581</v>
      </c>
      <c r="AK53" s="4">
        <v>2638401.5</v>
      </c>
      <c r="AL53" s="4">
        <v>2772927.1</v>
      </c>
      <c r="AM53" s="4">
        <v>3086443.7</v>
      </c>
      <c r="AN53" s="4">
        <v>3397455</v>
      </c>
    </row>
    <row r="54" spans="14:40">
      <c r="O54" s="4">
        <v>37</v>
      </c>
      <c r="P54" s="4" t="s">
        <v>4</v>
      </c>
      <c r="Q54" s="4">
        <v>444.6</v>
      </c>
      <c r="R54" s="4">
        <v>453.3</v>
      </c>
      <c r="S54" s="4">
        <v>474.1</v>
      </c>
      <c r="T54" s="4">
        <v>498.1</v>
      </c>
      <c r="U54" s="4">
        <v>528.70000000000005</v>
      </c>
      <c r="V54" s="4">
        <v>552.4</v>
      </c>
      <c r="W54" s="4">
        <v>617.4</v>
      </c>
      <c r="X54" s="4">
        <v>669</v>
      </c>
      <c r="Y54" s="4">
        <v>725.3</v>
      </c>
      <c r="Z54" s="120">
        <f>1037/1.289</f>
        <v>804.49961210240497</v>
      </c>
      <c r="AB54" s="120"/>
      <c r="AC54" s="120">
        <v>46</v>
      </c>
      <c r="AD54" s="4" t="s">
        <v>8</v>
      </c>
      <c r="AE54" s="4">
        <v>110490.8</v>
      </c>
      <c r="AF54" s="4">
        <v>105289.60000000001</v>
      </c>
      <c r="AG54" s="4">
        <v>106331.4</v>
      </c>
      <c r="AH54" s="4">
        <v>100992.5</v>
      </c>
      <c r="AI54" s="4">
        <v>109233.8</v>
      </c>
      <c r="AJ54" s="4">
        <v>118589</v>
      </c>
      <c r="AK54" s="4">
        <v>128671.1</v>
      </c>
      <c r="AL54" s="4">
        <v>133037.70000000001</v>
      </c>
      <c r="AM54" s="4">
        <v>149079.29999999999</v>
      </c>
      <c r="AN54" s="4">
        <v>158865</v>
      </c>
    </row>
    <row r="55" spans="14:40">
      <c r="O55" s="4">
        <v>38</v>
      </c>
      <c r="P55" s="4" t="s">
        <v>0</v>
      </c>
      <c r="Q55" s="4">
        <v>418.2</v>
      </c>
      <c r="R55" s="4">
        <v>409.8</v>
      </c>
      <c r="S55" s="4">
        <v>427.8</v>
      </c>
      <c r="T55" s="4">
        <v>458.2</v>
      </c>
      <c r="U55" s="4">
        <v>470.4</v>
      </c>
      <c r="V55" s="4">
        <v>498.5</v>
      </c>
      <c r="W55" s="4">
        <v>560.70000000000005</v>
      </c>
      <c r="X55" s="4">
        <v>609.70000000000005</v>
      </c>
      <c r="Y55" s="4">
        <v>663.6</v>
      </c>
      <c r="Z55" s="120">
        <f>935/1.289</f>
        <v>725.36850271528317</v>
      </c>
      <c r="AB55" s="120"/>
      <c r="AC55" s="120">
        <v>47</v>
      </c>
    </row>
    <row r="56" spans="14:40">
      <c r="O56" s="4">
        <v>39</v>
      </c>
      <c r="P56" s="4" t="s">
        <v>3</v>
      </c>
      <c r="Q56" s="4">
        <v>484.8</v>
      </c>
      <c r="R56" s="4">
        <v>492.4</v>
      </c>
      <c r="S56" s="4">
        <v>502.2</v>
      </c>
      <c r="T56" s="4">
        <v>539.6</v>
      </c>
      <c r="U56" s="4">
        <v>565</v>
      </c>
      <c r="V56" s="4">
        <v>618.79999999999995</v>
      </c>
      <c r="W56" s="4">
        <v>676.3</v>
      </c>
      <c r="X56" s="4">
        <v>735.9</v>
      </c>
      <c r="Y56" s="4">
        <v>799.4</v>
      </c>
      <c r="Z56" s="120">
        <f>1130/1.289</f>
        <v>876.64856477889839</v>
      </c>
      <c r="AB56" s="120"/>
      <c r="AC56" s="120">
        <v>48</v>
      </c>
      <c r="AD56" s="4" t="s">
        <v>257</v>
      </c>
    </row>
    <row r="57" spans="14:40">
      <c r="O57" s="4">
        <v>40</v>
      </c>
      <c r="P57" s="120" t="s">
        <v>10</v>
      </c>
      <c r="Q57" s="4">
        <v>483.1</v>
      </c>
      <c r="R57" s="4">
        <v>492.6</v>
      </c>
      <c r="S57" s="4">
        <v>502.8</v>
      </c>
      <c r="T57" s="4">
        <v>548.79999999999995</v>
      </c>
      <c r="U57" s="4">
        <v>564.9</v>
      </c>
      <c r="V57" s="4">
        <v>613.29999999999995</v>
      </c>
      <c r="W57" s="4">
        <v>665.8</v>
      </c>
      <c r="X57" s="4">
        <v>712.9</v>
      </c>
      <c r="Y57" s="4">
        <v>785.2</v>
      </c>
      <c r="Z57" s="120">
        <f>1059/1.289</f>
        <v>821.56710628394114</v>
      </c>
      <c r="AB57" s="120">
        <v>9</v>
      </c>
      <c r="AC57" s="120">
        <v>49</v>
      </c>
      <c r="AD57" s="4" t="s">
        <v>88</v>
      </c>
      <c r="AE57" s="4" t="s">
        <v>12</v>
      </c>
      <c r="AF57" s="4" t="s">
        <v>13</v>
      </c>
      <c r="AG57" s="4" t="s">
        <v>14</v>
      </c>
      <c r="AH57" s="4" t="s">
        <v>15</v>
      </c>
      <c r="AI57" s="4" t="s">
        <v>16</v>
      </c>
      <c r="AJ57" s="4" t="s">
        <v>17</v>
      </c>
      <c r="AK57" s="4" t="s">
        <v>18</v>
      </c>
      <c r="AL57" s="4" t="s">
        <v>19</v>
      </c>
      <c r="AM57" s="4" t="s">
        <v>20</v>
      </c>
      <c r="AN57" s="4">
        <v>2019</v>
      </c>
    </row>
    <row r="58" spans="14:40">
      <c r="O58" s="4">
        <v>41</v>
      </c>
      <c r="Z58" s="120"/>
      <c r="AB58" s="120"/>
      <c r="AC58" s="120">
        <v>50</v>
      </c>
      <c r="AD58" s="4" t="s">
        <v>9</v>
      </c>
      <c r="AE58" s="4">
        <v>709</v>
      </c>
      <c r="AF58" s="4">
        <v>-2171.6999999999971</v>
      </c>
      <c r="AG58" s="4">
        <v>-720.79999999999927</v>
      </c>
      <c r="AH58" s="4">
        <v>-1671.2000000000007</v>
      </c>
      <c r="AI58" s="4">
        <v>-1299.7999999999993</v>
      </c>
      <c r="AJ58" s="4">
        <v>-831.60000000000218</v>
      </c>
      <c r="AK58" s="4">
        <v>-2474.3999999999978</v>
      </c>
      <c r="AL58" s="4">
        <v>-528.40000000000146</v>
      </c>
      <c r="AM58" s="4">
        <v>-699.5</v>
      </c>
      <c r="AN58" s="4">
        <f>AN52-AN46</f>
        <v>-1164</v>
      </c>
    </row>
    <row r="59" spans="14:40">
      <c r="O59" s="4">
        <v>42</v>
      </c>
      <c r="P59" s="4" t="s">
        <v>98</v>
      </c>
      <c r="Z59" s="120"/>
      <c r="AB59" s="120"/>
      <c r="AC59" s="120">
        <v>51</v>
      </c>
      <c r="AD59" s="4" t="s">
        <v>23</v>
      </c>
      <c r="AE59" s="4">
        <v>17477</v>
      </c>
      <c r="AF59" s="4">
        <v>-159139.5</v>
      </c>
      <c r="AG59" s="4">
        <v>-132269.30000000028</v>
      </c>
      <c r="AH59" s="4">
        <v>-124115.09999999986</v>
      </c>
      <c r="AI59" s="4">
        <v>-78032.600000000093</v>
      </c>
      <c r="AJ59" s="4">
        <v>-37485.100000000093</v>
      </c>
      <c r="AK59" s="4">
        <v>-65901.700000000186</v>
      </c>
      <c r="AL59" s="4">
        <v>-17858.5</v>
      </c>
      <c r="AM59" s="4">
        <v>-47247</v>
      </c>
      <c r="AN59" s="120">
        <f t="shared" ref="AN59:AN60" si="5">AN53-AN47</f>
        <v>-43265</v>
      </c>
    </row>
    <row r="60" spans="14:40">
      <c r="N60" s="4">
        <v>4</v>
      </c>
      <c r="O60" s="4">
        <v>43</v>
      </c>
      <c r="P60" s="4" t="s">
        <v>22</v>
      </c>
      <c r="Q60" s="4" t="s">
        <v>12</v>
      </c>
      <c r="R60" s="4" t="s">
        <v>13</v>
      </c>
      <c r="S60" s="4" t="s">
        <v>14</v>
      </c>
      <c r="T60" s="4" t="s">
        <v>15</v>
      </c>
      <c r="U60" s="4" t="s">
        <v>16</v>
      </c>
      <c r="V60" s="4" t="s">
        <v>17</v>
      </c>
      <c r="W60" s="4" t="s">
        <v>18</v>
      </c>
      <c r="X60" s="4" t="s">
        <v>19</v>
      </c>
      <c r="Y60" s="4" t="s">
        <v>20</v>
      </c>
      <c r="Z60" s="120" t="s">
        <v>21</v>
      </c>
      <c r="AB60" s="120"/>
      <c r="AC60" s="120">
        <v>52</v>
      </c>
      <c r="AD60" s="4" t="s">
        <v>8</v>
      </c>
      <c r="AE60" s="4">
        <v>1838.3000000000029</v>
      </c>
      <c r="AF60" s="4">
        <v>-9302</v>
      </c>
      <c r="AG60" s="4">
        <v>-6040.9000000000087</v>
      </c>
      <c r="AH60" s="4">
        <v>-6487.6999999999971</v>
      </c>
      <c r="AI60" s="4">
        <v>-3619.3999999999942</v>
      </c>
      <c r="AJ60" s="4">
        <v>-3169.3000000000029</v>
      </c>
      <c r="AK60" s="4">
        <v>-3154.8999999999942</v>
      </c>
      <c r="AL60" s="4">
        <v>-2300.1999999999825</v>
      </c>
      <c r="AM60" s="4">
        <v>94.699999999982538</v>
      </c>
      <c r="AN60" s="120">
        <f t="shared" si="5"/>
        <v>-3374</v>
      </c>
    </row>
    <row r="61" spans="14:40">
      <c r="O61" s="4">
        <v>44</v>
      </c>
      <c r="P61" s="4" t="s">
        <v>11</v>
      </c>
      <c r="Q61" s="4">
        <v>2024</v>
      </c>
      <c r="R61" s="4">
        <v>1369</v>
      </c>
      <c r="S61" s="4">
        <v>4969</v>
      </c>
      <c r="T61" s="4">
        <v>4272</v>
      </c>
      <c r="U61" s="4">
        <v>5296</v>
      </c>
      <c r="V61" s="4">
        <v>4406</v>
      </c>
      <c r="W61" s="4">
        <v>3893</v>
      </c>
      <c r="X61" s="4">
        <v>3893</v>
      </c>
      <c r="Y61" s="4">
        <v>4172</v>
      </c>
      <c r="Z61" s="120" t="e">
        <f>NA()</f>
        <v>#N/A</v>
      </c>
      <c r="AB61" s="120"/>
      <c r="AC61" s="120">
        <v>53</v>
      </c>
    </row>
    <row r="62" spans="14:40">
      <c r="O62" s="4">
        <v>45</v>
      </c>
      <c r="P62" s="4" t="s">
        <v>6</v>
      </c>
      <c r="Q62" s="4">
        <v>32</v>
      </c>
      <c r="R62" s="4">
        <v>147</v>
      </c>
      <c r="S62" s="4">
        <v>154</v>
      </c>
      <c r="T62" s="4">
        <v>220</v>
      </c>
      <c r="U62" s="4">
        <v>378</v>
      </c>
      <c r="V62" s="4">
        <v>697</v>
      </c>
      <c r="W62" s="4">
        <v>1242</v>
      </c>
      <c r="X62" s="4">
        <v>1347</v>
      </c>
      <c r="Y62" s="4">
        <v>1494</v>
      </c>
      <c r="Z62" s="120" t="e">
        <f>NA()</f>
        <v>#N/A</v>
      </c>
      <c r="AB62" s="120"/>
      <c r="AC62" s="120">
        <v>54</v>
      </c>
      <c r="AD62" s="4" t="s">
        <v>259</v>
      </c>
    </row>
    <row r="63" spans="14:40">
      <c r="O63" s="4">
        <v>46</v>
      </c>
      <c r="P63" s="4" t="s">
        <v>7</v>
      </c>
      <c r="Q63" s="4">
        <v>89</v>
      </c>
      <c r="R63" s="4">
        <v>120</v>
      </c>
      <c r="S63" s="4">
        <v>160</v>
      </c>
      <c r="T63" s="4">
        <v>181</v>
      </c>
      <c r="U63" s="4">
        <v>186</v>
      </c>
      <c r="V63" s="4">
        <v>182</v>
      </c>
      <c r="W63" s="4">
        <v>197</v>
      </c>
      <c r="X63" s="4">
        <v>400</v>
      </c>
      <c r="Y63" s="4">
        <v>447</v>
      </c>
      <c r="Z63" s="120" t="e">
        <f>NA()</f>
        <v>#N/A</v>
      </c>
      <c r="AB63" s="120">
        <v>10</v>
      </c>
      <c r="AC63" s="120">
        <v>55</v>
      </c>
      <c r="AD63" s="4" t="s">
        <v>88</v>
      </c>
      <c r="AE63" s="4" t="s">
        <v>12</v>
      </c>
      <c r="AF63" s="4" t="s">
        <v>13</v>
      </c>
      <c r="AG63" s="4" t="s">
        <v>14</v>
      </c>
      <c r="AH63" s="4" t="s">
        <v>15</v>
      </c>
      <c r="AI63" s="4" t="s">
        <v>16</v>
      </c>
      <c r="AJ63" s="4" t="s">
        <v>17</v>
      </c>
      <c r="AK63" s="4" t="s">
        <v>18</v>
      </c>
      <c r="AL63" s="4" t="s">
        <v>19</v>
      </c>
      <c r="AM63" s="4" t="s">
        <v>20</v>
      </c>
      <c r="AN63" s="4">
        <v>2019</v>
      </c>
    </row>
    <row r="64" spans="14:40">
      <c r="O64" s="4">
        <v>47</v>
      </c>
      <c r="P64" s="4" t="s">
        <v>5</v>
      </c>
      <c r="Q64" s="4">
        <v>48</v>
      </c>
      <c r="R64" s="4">
        <v>41</v>
      </c>
      <c r="S64" s="4">
        <v>47</v>
      </c>
      <c r="T64" s="4">
        <v>48</v>
      </c>
      <c r="U64" s="4">
        <v>46</v>
      </c>
      <c r="V64" s="4">
        <v>86</v>
      </c>
      <c r="W64" s="4">
        <v>111</v>
      </c>
      <c r="X64" s="4">
        <v>160</v>
      </c>
      <c r="Y64" s="4">
        <v>113</v>
      </c>
      <c r="Z64" s="120" t="e">
        <f>NA()</f>
        <v>#N/A</v>
      </c>
      <c r="AB64" s="120"/>
      <c r="AC64" s="120">
        <v>56</v>
      </c>
      <c r="AD64" s="4" t="s">
        <v>9</v>
      </c>
      <c r="AE64" s="4" t="e">
        <f>NA()</f>
        <v>#N/A</v>
      </c>
      <c r="AF64" s="120" t="e">
        <f>NA()</f>
        <v>#N/A</v>
      </c>
      <c r="AG64" s="4">
        <v>8889</v>
      </c>
      <c r="AH64" s="4">
        <v>6158</v>
      </c>
      <c r="AI64" s="4">
        <v>10787</v>
      </c>
      <c r="AJ64" s="4">
        <v>11757</v>
      </c>
      <c r="AK64" s="4">
        <v>12673</v>
      </c>
      <c r="AL64" s="4">
        <v>12544</v>
      </c>
      <c r="AM64" s="4">
        <v>14959</v>
      </c>
      <c r="AN64" s="4">
        <v>17305</v>
      </c>
    </row>
    <row r="65" spans="14:40">
      <c r="O65" s="4">
        <v>48</v>
      </c>
      <c r="P65" s="4" t="s">
        <v>2</v>
      </c>
      <c r="Q65" s="4">
        <v>668</v>
      </c>
      <c r="R65" s="4">
        <v>936</v>
      </c>
      <c r="S65" s="4">
        <v>936</v>
      </c>
      <c r="T65" s="4">
        <v>1116</v>
      </c>
      <c r="U65" s="4">
        <v>1126</v>
      </c>
      <c r="V65" s="4">
        <v>1361</v>
      </c>
      <c r="W65" s="4">
        <v>1585</v>
      </c>
      <c r="X65" s="4">
        <v>1567</v>
      </c>
      <c r="Y65" s="4">
        <v>1726</v>
      </c>
      <c r="Z65" s="120" t="e">
        <f>NA()</f>
        <v>#N/A</v>
      </c>
      <c r="AB65" s="120"/>
      <c r="AC65" s="120">
        <v>57</v>
      </c>
      <c r="AD65" s="4" t="s">
        <v>23</v>
      </c>
      <c r="AE65" s="120" t="e">
        <f>NA()</f>
        <v>#N/A</v>
      </c>
      <c r="AF65" s="120" t="e">
        <f>NA()</f>
        <v>#N/A</v>
      </c>
      <c r="AG65" s="4">
        <v>2238245</v>
      </c>
      <c r="AH65" s="4">
        <v>2460250</v>
      </c>
      <c r="AI65" s="4">
        <v>2673531</v>
      </c>
      <c r="AJ65" s="4">
        <v>2805808</v>
      </c>
      <c r="AK65" s="4">
        <v>3064514</v>
      </c>
      <c r="AL65" s="4">
        <v>3253204</v>
      </c>
      <c r="AM65" s="4">
        <v>3620390</v>
      </c>
      <c r="AN65" s="4">
        <v>4037749</v>
      </c>
    </row>
    <row r="66" spans="14:40">
      <c r="O66" s="4">
        <v>49</v>
      </c>
      <c r="P66" s="4" t="s">
        <v>9</v>
      </c>
      <c r="Q66" s="4">
        <v>308</v>
      </c>
      <c r="R66" s="4">
        <v>381</v>
      </c>
      <c r="S66" s="4">
        <v>358</v>
      </c>
      <c r="T66" s="4">
        <v>491</v>
      </c>
      <c r="U66" s="4">
        <v>104</v>
      </c>
      <c r="V66" s="4">
        <v>468</v>
      </c>
      <c r="W66" s="4">
        <v>576</v>
      </c>
      <c r="X66" s="4">
        <v>489</v>
      </c>
      <c r="Y66" s="4">
        <v>425</v>
      </c>
      <c r="Z66" s="120" t="e">
        <f>NA()</f>
        <v>#N/A</v>
      </c>
      <c r="AB66" s="120"/>
      <c r="AC66" s="120">
        <v>58</v>
      </c>
      <c r="AD66" s="4" t="s">
        <v>8</v>
      </c>
      <c r="AE66" s="120" t="e">
        <f>NA()</f>
        <v>#N/A</v>
      </c>
      <c r="AF66" s="120" t="e">
        <f>NA()</f>
        <v>#N/A</v>
      </c>
      <c r="AG66" s="4">
        <v>38444</v>
      </c>
      <c r="AH66" s="4">
        <v>37145</v>
      </c>
      <c r="AI66" s="4">
        <v>44382</v>
      </c>
      <c r="AJ66" s="4">
        <v>45614</v>
      </c>
      <c r="AK66" s="4">
        <v>48166</v>
      </c>
      <c r="AL66" s="4">
        <v>48994</v>
      </c>
      <c r="AM66" s="4">
        <v>56104</v>
      </c>
      <c r="AN66" s="4">
        <v>63723</v>
      </c>
    </row>
    <row r="67" spans="14:40">
      <c r="O67" s="4">
        <v>50</v>
      </c>
      <c r="P67" s="4" t="s">
        <v>1</v>
      </c>
      <c r="Q67" s="4">
        <v>1693</v>
      </c>
      <c r="R67" s="4">
        <v>1670</v>
      </c>
      <c r="S67" s="4">
        <v>1283</v>
      </c>
      <c r="T67" s="4">
        <v>1382</v>
      </c>
      <c r="U67" s="4">
        <v>1439</v>
      </c>
      <c r="V67" s="4">
        <v>1632</v>
      </c>
      <c r="W67" s="4">
        <v>1503</v>
      </c>
      <c r="X67" s="4">
        <v>1897</v>
      </c>
      <c r="Y67" s="4">
        <v>1672</v>
      </c>
      <c r="Z67" s="120" t="e">
        <f>NA()</f>
        <v>#N/A</v>
      </c>
      <c r="AB67" s="120"/>
      <c r="AC67" s="120">
        <v>59</v>
      </c>
    </row>
    <row r="68" spans="14:40">
      <c r="O68" s="4">
        <v>51</v>
      </c>
      <c r="P68" s="4" t="s">
        <v>4</v>
      </c>
      <c r="Q68" s="4">
        <v>564</v>
      </c>
      <c r="R68" s="4">
        <v>509</v>
      </c>
      <c r="S68" s="4">
        <v>666</v>
      </c>
      <c r="T68" s="4">
        <v>719</v>
      </c>
      <c r="U68" s="4">
        <v>888</v>
      </c>
      <c r="V68" s="4">
        <v>919</v>
      </c>
      <c r="W68" s="4">
        <v>736</v>
      </c>
      <c r="X68" s="4">
        <v>383</v>
      </c>
      <c r="Y68" s="4">
        <v>386</v>
      </c>
      <c r="Z68" s="120" t="e">
        <f>NA()</f>
        <v>#N/A</v>
      </c>
      <c r="AB68" s="120"/>
      <c r="AC68" s="120">
        <v>60</v>
      </c>
      <c r="AD68" s="4" t="s">
        <v>260</v>
      </c>
    </row>
    <row r="69" spans="14:40">
      <c r="O69" s="4">
        <v>52</v>
      </c>
      <c r="P69" s="4" t="s">
        <v>0</v>
      </c>
      <c r="Q69" s="4">
        <v>6</v>
      </c>
      <c r="R69" s="4">
        <v>32</v>
      </c>
      <c r="S69" s="4">
        <v>4</v>
      </c>
      <c r="T69" s="4">
        <v>-1</v>
      </c>
      <c r="U69" s="4">
        <v>3</v>
      </c>
      <c r="V69" s="4">
        <v>16</v>
      </c>
      <c r="W69" s="4">
        <v>17</v>
      </c>
      <c r="X69" s="4">
        <v>25</v>
      </c>
      <c r="Y69" s="4">
        <v>56</v>
      </c>
      <c r="Z69" s="120" t="e">
        <f>NA()</f>
        <v>#N/A</v>
      </c>
      <c r="AB69" s="120">
        <v>11</v>
      </c>
      <c r="AC69" s="120">
        <v>61</v>
      </c>
      <c r="AD69" s="4" t="s">
        <v>88</v>
      </c>
      <c r="AE69" s="4" t="s">
        <v>12</v>
      </c>
      <c r="AF69" s="4" t="s">
        <v>13</v>
      </c>
      <c r="AG69" s="4" t="s">
        <v>14</v>
      </c>
      <c r="AH69" s="4" t="s">
        <v>15</v>
      </c>
      <c r="AI69" s="4" t="s">
        <v>16</v>
      </c>
      <c r="AJ69" s="4" t="s">
        <v>17</v>
      </c>
      <c r="AK69" s="4" t="s">
        <v>18</v>
      </c>
      <c r="AL69" s="4" t="s">
        <v>19</v>
      </c>
      <c r="AM69" s="4" t="s">
        <v>20</v>
      </c>
      <c r="AN69" s="4">
        <v>2019</v>
      </c>
    </row>
    <row r="70" spans="14:40">
      <c r="O70" s="4">
        <v>53</v>
      </c>
      <c r="P70" s="4" t="s">
        <v>3</v>
      </c>
      <c r="Q70" s="4">
        <v>144</v>
      </c>
      <c r="R70" s="4">
        <v>72</v>
      </c>
      <c r="S70" s="4">
        <v>79</v>
      </c>
      <c r="T70" s="4">
        <v>38</v>
      </c>
      <c r="U70" s="4">
        <v>99</v>
      </c>
      <c r="V70" s="4">
        <v>143</v>
      </c>
      <c r="W70" s="4">
        <v>123</v>
      </c>
      <c r="X70" s="4">
        <v>136</v>
      </c>
      <c r="Y70" s="4">
        <v>151</v>
      </c>
      <c r="Z70" s="120" t="e">
        <f>NA()</f>
        <v>#N/A</v>
      </c>
      <c r="AB70" s="120"/>
      <c r="AC70" s="120">
        <v>62</v>
      </c>
      <c r="AD70" s="4" t="s">
        <v>9</v>
      </c>
      <c r="AE70" s="4" t="e">
        <f>NA()</f>
        <v>#N/A</v>
      </c>
      <c r="AF70" s="120" t="e">
        <f>NA()</f>
        <v>#N/A</v>
      </c>
      <c r="AG70" s="4">
        <v>1027</v>
      </c>
      <c r="AH70" s="4">
        <v>475</v>
      </c>
      <c r="AI70" s="4">
        <v>473</v>
      </c>
      <c r="AJ70" s="4">
        <v>879</v>
      </c>
      <c r="AK70" s="4">
        <v>1122</v>
      </c>
      <c r="AL70" s="4">
        <v>1020</v>
      </c>
      <c r="AM70" s="4">
        <v>1119</v>
      </c>
      <c r="AN70" s="4">
        <v>1292</v>
      </c>
    </row>
    <row r="71" spans="14:40">
      <c r="O71" s="4">
        <v>54</v>
      </c>
      <c r="P71" s="120" t="s">
        <v>10</v>
      </c>
      <c r="Q71" s="4">
        <v>144</v>
      </c>
      <c r="R71" s="4">
        <v>140</v>
      </c>
      <c r="S71" s="4">
        <v>133</v>
      </c>
      <c r="T71" s="4">
        <v>20</v>
      </c>
      <c r="U71" s="4">
        <v>76</v>
      </c>
      <c r="V71" s="4">
        <v>83</v>
      </c>
      <c r="W71" s="4">
        <v>163</v>
      </c>
      <c r="X71" s="4">
        <v>191</v>
      </c>
      <c r="Y71" s="4">
        <v>232</v>
      </c>
      <c r="Z71" s="120" t="e">
        <f>NA()</f>
        <v>#N/A</v>
      </c>
      <c r="AB71" s="120"/>
      <c r="AC71" s="120">
        <v>63</v>
      </c>
      <c r="AD71" s="4" t="s">
        <v>23</v>
      </c>
      <c r="AE71" s="120" t="e">
        <f>NA()</f>
        <v>#N/A</v>
      </c>
      <c r="AF71" s="120" t="e">
        <f>NA()</f>
        <v>#N/A</v>
      </c>
      <c r="AG71" s="4">
        <v>1147927</v>
      </c>
      <c r="AH71" s="4">
        <v>1260336</v>
      </c>
      <c r="AI71" s="4">
        <v>1356835</v>
      </c>
      <c r="AJ71" s="4">
        <v>1388487</v>
      </c>
      <c r="AK71" s="4">
        <v>1517890</v>
      </c>
      <c r="AL71" s="4">
        <v>1583801</v>
      </c>
      <c r="AM71" s="4">
        <v>1744733</v>
      </c>
      <c r="AN71" s="4">
        <v>1937972</v>
      </c>
    </row>
    <row r="72" spans="14:40">
      <c r="O72" s="4">
        <v>55</v>
      </c>
      <c r="Z72" s="120"/>
      <c r="AB72" s="120"/>
      <c r="AC72" s="120">
        <v>64</v>
      </c>
      <c r="AD72" s="4" t="s">
        <v>8</v>
      </c>
      <c r="AE72" s="120" t="e">
        <f>NA()</f>
        <v>#N/A</v>
      </c>
      <c r="AF72" s="120" t="e">
        <f>NA()</f>
        <v>#N/A</v>
      </c>
      <c r="AG72" s="4">
        <v>6001</v>
      </c>
      <c r="AH72" s="4">
        <v>4925</v>
      </c>
      <c r="AI72" s="4">
        <v>4501</v>
      </c>
      <c r="AJ72" s="4">
        <v>5136</v>
      </c>
      <c r="AK72" s="4">
        <v>5731</v>
      </c>
      <c r="AL72" s="4">
        <v>6312</v>
      </c>
      <c r="AM72" s="4">
        <v>7737</v>
      </c>
      <c r="AN72" s="4">
        <v>8391</v>
      </c>
    </row>
    <row r="73" spans="14:40">
      <c r="O73" s="4">
        <v>56</v>
      </c>
      <c r="P73" s="4" t="s">
        <v>99</v>
      </c>
      <c r="Z73" s="120"/>
      <c r="AB73" s="120"/>
      <c r="AC73" s="120">
        <v>65</v>
      </c>
    </row>
    <row r="74" spans="14:40">
      <c r="N74" s="4">
        <v>5</v>
      </c>
      <c r="O74" s="4">
        <v>57</v>
      </c>
      <c r="P74" s="4" t="s">
        <v>22</v>
      </c>
      <c r="Q74" s="4" t="s">
        <v>12</v>
      </c>
      <c r="R74" s="4" t="s">
        <v>13</v>
      </c>
      <c r="S74" s="4" t="s">
        <v>14</v>
      </c>
      <c r="T74" s="4" t="s">
        <v>15</v>
      </c>
      <c r="U74" s="4" t="s">
        <v>16</v>
      </c>
      <c r="V74" s="4" t="s">
        <v>17</v>
      </c>
      <c r="W74" s="4" t="s">
        <v>18</v>
      </c>
      <c r="X74" s="4" t="s">
        <v>19</v>
      </c>
      <c r="Y74" s="4" t="s">
        <v>20</v>
      </c>
      <c r="Z74" s="120" t="s">
        <v>21</v>
      </c>
      <c r="AB74" s="120"/>
      <c r="AC74" s="120">
        <v>66</v>
      </c>
      <c r="AD74" s="4" t="s">
        <v>265</v>
      </c>
    </row>
    <row r="75" spans="14:40">
      <c r="O75" s="4">
        <v>58</v>
      </c>
      <c r="P75" s="4" t="s">
        <v>11</v>
      </c>
      <c r="Q75" s="120" t="e">
        <f>NA()</f>
        <v>#N/A</v>
      </c>
      <c r="R75" s="120" t="e">
        <f>NA()</f>
        <v>#N/A</v>
      </c>
      <c r="S75" s="4">
        <v>47</v>
      </c>
      <c r="T75" s="4">
        <v>46</v>
      </c>
      <c r="U75" s="4">
        <v>48</v>
      </c>
      <c r="V75" s="4">
        <v>52</v>
      </c>
      <c r="W75" s="4">
        <v>53</v>
      </c>
      <c r="X75" s="4">
        <v>52</v>
      </c>
      <c r="Y75" s="4">
        <v>29</v>
      </c>
      <c r="Z75" s="120">
        <v>37</v>
      </c>
      <c r="AB75" s="120">
        <v>12</v>
      </c>
      <c r="AC75" s="120">
        <v>67</v>
      </c>
      <c r="AD75" s="4" t="s">
        <v>88</v>
      </c>
      <c r="AE75" s="4" t="s">
        <v>12</v>
      </c>
      <c r="AF75" s="4" t="s">
        <v>13</v>
      </c>
      <c r="AG75" s="4" t="s">
        <v>14</v>
      </c>
      <c r="AH75" s="4" t="s">
        <v>15</v>
      </c>
      <c r="AI75" s="4" t="s">
        <v>16</v>
      </c>
      <c r="AJ75" s="4" t="s">
        <v>17</v>
      </c>
      <c r="AK75" s="4" t="s">
        <v>18</v>
      </c>
      <c r="AL75" s="4" t="s">
        <v>19</v>
      </c>
      <c r="AM75" s="4" t="s">
        <v>20</v>
      </c>
      <c r="AN75" s="4">
        <v>2019</v>
      </c>
    </row>
    <row r="76" spans="14:40">
      <c r="O76" s="4">
        <v>59</v>
      </c>
      <c r="P76" s="4" t="s">
        <v>6</v>
      </c>
      <c r="Q76" s="120" t="e">
        <f>NA()</f>
        <v>#N/A</v>
      </c>
      <c r="R76" s="120" t="e">
        <f>NA()</f>
        <v>#N/A</v>
      </c>
      <c r="S76" s="4">
        <v>6</v>
      </c>
      <c r="T76" s="4">
        <v>7</v>
      </c>
      <c r="U76" s="4">
        <v>19</v>
      </c>
      <c r="V76" s="4">
        <v>18</v>
      </c>
      <c r="W76" s="4">
        <v>10</v>
      </c>
      <c r="X76" s="4">
        <v>23</v>
      </c>
      <c r="Y76" s="4">
        <v>14</v>
      </c>
      <c r="Z76" s="120">
        <v>18</v>
      </c>
      <c r="AB76" s="120"/>
      <c r="AC76" s="120">
        <v>68</v>
      </c>
      <c r="AD76" s="4" t="s">
        <v>9</v>
      </c>
      <c r="AE76" s="4">
        <v>35.299999999999997</v>
      </c>
      <c r="AF76" s="4">
        <v>32.9</v>
      </c>
      <c r="AG76" s="4">
        <v>38.4</v>
      </c>
      <c r="AH76" s="4">
        <v>42.3</v>
      </c>
      <c r="AI76" s="4">
        <v>38.799999999999997</v>
      </c>
      <c r="AJ76" s="4">
        <v>39.5</v>
      </c>
      <c r="AK76" s="4">
        <v>37.200000000000003</v>
      </c>
      <c r="AL76" s="4">
        <v>40.9</v>
      </c>
      <c r="AM76" s="4">
        <v>47.7</v>
      </c>
      <c r="AN76" s="4" t="e">
        <f>NA()</f>
        <v>#N/A</v>
      </c>
    </row>
    <row r="77" spans="14:40">
      <c r="O77" s="4">
        <v>60</v>
      </c>
      <c r="P77" s="4" t="s">
        <v>7</v>
      </c>
      <c r="Q77" s="120" t="e">
        <f>NA()</f>
        <v>#N/A</v>
      </c>
      <c r="R77" s="120" t="e">
        <f>NA()</f>
        <v>#N/A</v>
      </c>
      <c r="S77" s="4">
        <v>4</v>
      </c>
      <c r="T77" s="4">
        <v>4</v>
      </c>
      <c r="U77" s="4">
        <v>6</v>
      </c>
      <c r="V77" s="4">
        <v>5</v>
      </c>
      <c r="W77" s="4">
        <v>5</v>
      </c>
      <c r="X77" s="4">
        <v>8</v>
      </c>
      <c r="Y77" s="4">
        <v>16</v>
      </c>
      <c r="Z77" s="120">
        <v>12</v>
      </c>
      <c r="AB77" s="120"/>
      <c r="AC77" s="120">
        <v>69</v>
      </c>
      <c r="AD77" s="4" t="s">
        <v>23</v>
      </c>
      <c r="AE77" s="4">
        <v>1850.2</v>
      </c>
      <c r="AF77" s="4">
        <v>2354</v>
      </c>
      <c r="AG77" s="4">
        <v>2711.2</v>
      </c>
      <c r="AH77" s="4">
        <v>2548.6999999999998</v>
      </c>
      <c r="AI77" s="4">
        <v>2450.9</v>
      </c>
      <c r="AJ77" s="4">
        <v>2530.4</v>
      </c>
      <c r="AK77" s="4">
        <v>2270</v>
      </c>
      <c r="AL77" s="4">
        <v>2534.6</v>
      </c>
      <c r="AM77" s="4">
        <v>2358.4</v>
      </c>
      <c r="AN77" s="4" t="e">
        <f>NA()</f>
        <v>#N/A</v>
      </c>
    </row>
    <row r="78" spans="14:40">
      <c r="O78" s="4">
        <v>61</v>
      </c>
      <c r="P78" s="4" t="s">
        <v>5</v>
      </c>
      <c r="Q78" s="120" t="e">
        <f>NA()</f>
        <v>#N/A</v>
      </c>
      <c r="R78" s="120" t="e">
        <f>NA()</f>
        <v>#N/A</v>
      </c>
      <c r="S78" s="4">
        <v>3</v>
      </c>
      <c r="T78" s="4">
        <v>3</v>
      </c>
      <c r="U78" s="4">
        <v>5</v>
      </c>
      <c r="V78" s="4">
        <v>4</v>
      </c>
      <c r="W78" s="4">
        <v>3</v>
      </c>
      <c r="X78" s="4">
        <v>9</v>
      </c>
      <c r="Y78" s="4">
        <v>10</v>
      </c>
      <c r="Z78" s="120">
        <v>11</v>
      </c>
      <c r="AB78" s="120"/>
      <c r="AC78" s="120">
        <v>70</v>
      </c>
      <c r="AD78" s="4" t="s">
        <v>8</v>
      </c>
      <c r="AE78" s="4">
        <v>107.5</v>
      </c>
      <c r="AF78" s="4">
        <v>127</v>
      </c>
      <c r="AG78" s="4">
        <v>136.80000000000001</v>
      </c>
      <c r="AH78" s="4">
        <v>135.4</v>
      </c>
      <c r="AI78" s="4">
        <v>126.8</v>
      </c>
      <c r="AJ78" s="4">
        <v>132.9</v>
      </c>
      <c r="AK78" s="4">
        <v>128.69999999999999</v>
      </c>
      <c r="AL78" s="4">
        <v>144.30000000000001</v>
      </c>
      <c r="AM78" s="4">
        <v>134.80000000000001</v>
      </c>
      <c r="AN78" s="4" t="e">
        <f>NA()</f>
        <v>#N/A</v>
      </c>
    </row>
    <row r="79" spans="14:40">
      <c r="O79" s="4">
        <v>62</v>
      </c>
      <c r="P79" s="4" t="s">
        <v>2</v>
      </c>
      <c r="Q79" s="120" t="e">
        <f>NA()</f>
        <v>#N/A</v>
      </c>
      <c r="R79" s="120" t="e">
        <f>NA()</f>
        <v>#N/A</v>
      </c>
      <c r="S79" s="4">
        <v>4</v>
      </c>
      <c r="T79" s="4">
        <v>2</v>
      </c>
      <c r="U79" s="4">
        <v>20</v>
      </c>
      <c r="V79" s="4">
        <v>20</v>
      </c>
      <c r="W79" s="4">
        <v>8</v>
      </c>
      <c r="X79" s="4">
        <v>24</v>
      </c>
      <c r="Y79" s="4">
        <v>15</v>
      </c>
      <c r="Z79" s="120">
        <v>11</v>
      </c>
      <c r="AB79" s="120"/>
      <c r="AC79" s="120">
        <v>71</v>
      </c>
    </row>
    <row r="80" spans="14:40">
      <c r="O80" s="4">
        <v>63</v>
      </c>
      <c r="P80" s="4" t="s">
        <v>9</v>
      </c>
      <c r="Q80" s="120" t="e">
        <f>NA()</f>
        <v>#N/A</v>
      </c>
      <c r="R80" s="120" t="e">
        <f>NA()</f>
        <v>#N/A</v>
      </c>
      <c r="S80" s="4">
        <v>40</v>
      </c>
      <c r="T80" s="4">
        <v>37</v>
      </c>
      <c r="U80" s="4">
        <v>47</v>
      </c>
      <c r="V80" s="4">
        <v>48</v>
      </c>
      <c r="W80" s="4">
        <v>49</v>
      </c>
      <c r="X80" s="4">
        <v>62</v>
      </c>
      <c r="Y80" s="4">
        <v>36</v>
      </c>
      <c r="Z80" s="120">
        <v>43</v>
      </c>
      <c r="AB80" s="120"/>
      <c r="AC80" s="120">
        <v>72</v>
      </c>
    </row>
    <row r="81" spans="14:29">
      <c r="O81" s="4">
        <v>64</v>
      </c>
      <c r="P81" s="4" t="s">
        <v>1</v>
      </c>
      <c r="Q81" s="120" t="e">
        <f>NA()</f>
        <v>#N/A</v>
      </c>
      <c r="R81" s="120" t="e">
        <f>NA()</f>
        <v>#N/A</v>
      </c>
      <c r="S81" s="4">
        <v>70</v>
      </c>
      <c r="T81" s="4">
        <v>78</v>
      </c>
      <c r="U81" s="4">
        <v>84</v>
      </c>
      <c r="V81" s="4">
        <v>87</v>
      </c>
      <c r="W81" s="4">
        <v>94</v>
      </c>
      <c r="X81" s="4">
        <v>91</v>
      </c>
      <c r="Y81" s="4">
        <v>67</v>
      </c>
      <c r="Z81" s="120">
        <v>82</v>
      </c>
      <c r="AB81" s="120">
        <v>13</v>
      </c>
      <c r="AC81" s="120">
        <v>73</v>
      </c>
    </row>
    <row r="82" spans="14:29">
      <c r="O82" s="4">
        <v>65</v>
      </c>
      <c r="P82" s="4" t="s">
        <v>4</v>
      </c>
      <c r="Q82" s="120" t="e">
        <f>NA()</f>
        <v>#N/A</v>
      </c>
      <c r="R82" s="120" t="e">
        <f>NA()</f>
        <v>#N/A</v>
      </c>
      <c r="S82" s="4">
        <v>4</v>
      </c>
      <c r="T82" s="4">
        <v>5</v>
      </c>
      <c r="U82" s="4">
        <v>18</v>
      </c>
      <c r="V82" s="4">
        <v>20</v>
      </c>
      <c r="W82" s="4">
        <v>9</v>
      </c>
      <c r="X82" s="4">
        <v>18</v>
      </c>
      <c r="Y82" s="4">
        <v>14</v>
      </c>
      <c r="Z82" s="120">
        <v>16</v>
      </c>
      <c r="AB82" s="120"/>
      <c r="AC82" s="120">
        <v>74</v>
      </c>
    </row>
    <row r="83" spans="14:29">
      <c r="O83" s="4">
        <v>66</v>
      </c>
      <c r="P83" s="4" t="s">
        <v>0</v>
      </c>
      <c r="Q83" s="120" t="e">
        <f>NA()</f>
        <v>#N/A</v>
      </c>
      <c r="R83" s="120" t="e">
        <f>NA()</f>
        <v>#N/A</v>
      </c>
      <c r="S83" s="4">
        <v>2</v>
      </c>
      <c r="T83" s="4">
        <v>1</v>
      </c>
      <c r="U83" s="4">
        <v>2</v>
      </c>
      <c r="V83" s="4">
        <v>11</v>
      </c>
      <c r="W83" s="4">
        <v>13</v>
      </c>
      <c r="X83" s="4">
        <v>13</v>
      </c>
      <c r="Y83" s="4">
        <v>8</v>
      </c>
      <c r="Z83" s="120">
        <v>8</v>
      </c>
      <c r="AB83" s="120"/>
      <c r="AC83" s="120">
        <v>75</v>
      </c>
    </row>
    <row r="84" spans="14:29">
      <c r="O84" s="4">
        <v>67</v>
      </c>
      <c r="P84" s="4" t="s">
        <v>3</v>
      </c>
      <c r="Q84" s="120" t="e">
        <f>NA()</f>
        <v>#N/A</v>
      </c>
      <c r="R84" s="120" t="e">
        <f>NA()</f>
        <v>#N/A</v>
      </c>
      <c r="S84" s="4">
        <v>7</v>
      </c>
      <c r="T84" s="4">
        <v>6</v>
      </c>
      <c r="U84" s="4">
        <v>20</v>
      </c>
      <c r="V84" s="4">
        <v>15</v>
      </c>
      <c r="W84" s="4">
        <v>18</v>
      </c>
      <c r="X84" s="4">
        <v>20</v>
      </c>
      <c r="Y84" s="4">
        <v>15</v>
      </c>
      <c r="Z84" s="120">
        <v>24</v>
      </c>
      <c r="AB84" s="120"/>
      <c r="AC84" s="120">
        <v>76</v>
      </c>
    </row>
    <row r="85" spans="14:29">
      <c r="O85" s="4">
        <v>68</v>
      </c>
      <c r="P85" s="120" t="s">
        <v>10</v>
      </c>
      <c r="Q85" s="120" t="e">
        <f>NA()</f>
        <v>#N/A</v>
      </c>
      <c r="R85" s="120" t="e">
        <f>NA()</f>
        <v>#N/A</v>
      </c>
      <c r="S85" s="4">
        <v>7</v>
      </c>
      <c r="T85" s="4">
        <v>7</v>
      </c>
      <c r="U85" s="4">
        <v>12</v>
      </c>
      <c r="V85" s="4">
        <v>15</v>
      </c>
      <c r="W85" s="4">
        <v>15</v>
      </c>
      <c r="X85" s="4">
        <v>13</v>
      </c>
      <c r="Y85" s="4">
        <v>21</v>
      </c>
      <c r="Z85" s="120">
        <v>31</v>
      </c>
      <c r="AB85" s="120"/>
      <c r="AC85" s="120">
        <v>77</v>
      </c>
    </row>
    <row r="86" spans="14:29">
      <c r="O86" s="4">
        <v>69</v>
      </c>
      <c r="Z86" s="120"/>
      <c r="AB86" s="120"/>
      <c r="AC86" s="120">
        <v>78</v>
      </c>
    </row>
    <row r="87" spans="14:29">
      <c r="O87" s="4">
        <v>70</v>
      </c>
      <c r="P87" s="4" t="s">
        <v>100</v>
      </c>
      <c r="Z87" s="120"/>
      <c r="AB87" s="120">
        <v>14</v>
      </c>
      <c r="AC87" s="120">
        <v>79</v>
      </c>
    </row>
    <row r="88" spans="14:29">
      <c r="N88" s="4">
        <v>6</v>
      </c>
      <c r="O88" s="4">
        <v>71</v>
      </c>
      <c r="P88" s="4" t="s">
        <v>22</v>
      </c>
      <c r="Q88" s="4" t="s">
        <v>12</v>
      </c>
      <c r="R88" s="4" t="s">
        <v>13</v>
      </c>
      <c r="S88" s="4" t="s">
        <v>14</v>
      </c>
      <c r="T88" s="4" t="s">
        <v>15</v>
      </c>
      <c r="U88" s="4" t="s">
        <v>16</v>
      </c>
      <c r="V88" s="4" t="s">
        <v>17</v>
      </c>
      <c r="W88" s="4" t="s">
        <v>18</v>
      </c>
      <c r="X88" s="4" t="s">
        <v>19</v>
      </c>
      <c r="Y88" s="4" t="s">
        <v>20</v>
      </c>
      <c r="Z88" s="120" t="s">
        <v>21</v>
      </c>
      <c r="AB88" s="120"/>
      <c r="AC88" s="120">
        <v>80</v>
      </c>
    </row>
    <row r="89" spans="14:29">
      <c r="O89" s="4">
        <v>72</v>
      </c>
      <c r="P89" s="4" t="s">
        <v>11</v>
      </c>
      <c r="Q89" s="4">
        <v>831</v>
      </c>
      <c r="R89" s="4">
        <v>1152</v>
      </c>
      <c r="S89" s="4">
        <v>1478</v>
      </c>
      <c r="T89" s="4">
        <v>1300</v>
      </c>
      <c r="U89" s="4">
        <v>1458</v>
      </c>
      <c r="V89" s="4">
        <v>1849</v>
      </c>
      <c r="W89" s="4">
        <v>1810</v>
      </c>
      <c r="X89" s="4">
        <v>1371</v>
      </c>
      <c r="Y89" s="4">
        <v>1518</v>
      </c>
      <c r="Z89" s="120" t="e">
        <f>NA()</f>
        <v>#N/A</v>
      </c>
      <c r="AB89" s="120"/>
      <c r="AC89" s="120">
        <v>81</v>
      </c>
    </row>
    <row r="90" spans="14:29">
      <c r="O90" s="4">
        <v>73</v>
      </c>
      <c r="P90" s="4" t="s">
        <v>6</v>
      </c>
      <c r="Q90" s="4">
        <v>815</v>
      </c>
      <c r="R90" s="4">
        <v>1277</v>
      </c>
      <c r="S90" s="4">
        <v>1291</v>
      </c>
      <c r="T90" s="4">
        <v>963</v>
      </c>
      <c r="U90" s="4">
        <v>1277</v>
      </c>
      <c r="V90" s="4">
        <v>1708</v>
      </c>
      <c r="W90" s="4">
        <v>1577</v>
      </c>
      <c r="X90" s="4">
        <v>1016</v>
      </c>
      <c r="Y90" s="4">
        <v>1324</v>
      </c>
      <c r="Z90" s="120" t="e">
        <f>NA()</f>
        <v>#N/A</v>
      </c>
      <c r="AB90" s="120"/>
      <c r="AC90" s="120">
        <v>82</v>
      </c>
    </row>
    <row r="91" spans="14:29">
      <c r="O91" s="4">
        <v>74</v>
      </c>
      <c r="P91" s="4" t="s">
        <v>7</v>
      </c>
      <c r="Q91" s="4">
        <v>592</v>
      </c>
      <c r="R91" s="4">
        <v>1040</v>
      </c>
      <c r="S91" s="4">
        <v>1021</v>
      </c>
      <c r="T91" s="4">
        <v>1441</v>
      </c>
      <c r="U91" s="4">
        <v>1037</v>
      </c>
      <c r="V91" s="4">
        <v>915</v>
      </c>
      <c r="W91" s="4">
        <v>961</v>
      </c>
      <c r="X91" s="4">
        <v>1227</v>
      </c>
      <c r="Y91" s="4">
        <v>1250</v>
      </c>
      <c r="Z91" s="120" t="e">
        <f>NA()</f>
        <v>#N/A</v>
      </c>
      <c r="AB91" s="120"/>
      <c r="AC91" s="120">
        <v>83</v>
      </c>
    </row>
    <row r="92" spans="14:29">
      <c r="O92" s="4">
        <v>75</v>
      </c>
      <c r="P92" s="4" t="s">
        <v>5</v>
      </c>
      <c r="Q92" s="4">
        <v>322</v>
      </c>
      <c r="R92" s="4">
        <v>686</v>
      </c>
      <c r="S92" s="4">
        <v>595</v>
      </c>
      <c r="T92" s="4">
        <v>634</v>
      </c>
      <c r="U92" s="4">
        <v>601</v>
      </c>
      <c r="V92" s="4">
        <v>612</v>
      </c>
      <c r="W92" s="4">
        <v>610</v>
      </c>
      <c r="X92" s="4">
        <v>655</v>
      </c>
      <c r="Y92" s="4">
        <v>441</v>
      </c>
      <c r="Z92" s="120" t="e">
        <f>NA()</f>
        <v>#N/A</v>
      </c>
      <c r="AB92" s="120"/>
      <c r="AC92" s="120">
        <v>84</v>
      </c>
    </row>
    <row r="93" spans="14:29">
      <c r="O93" s="4">
        <v>76</v>
      </c>
      <c r="P93" s="4" t="s">
        <v>2</v>
      </c>
      <c r="Q93" s="4">
        <v>1031</v>
      </c>
      <c r="R93" s="4">
        <v>650</v>
      </c>
      <c r="S93" s="4">
        <v>734</v>
      </c>
      <c r="T93" s="4">
        <v>962</v>
      </c>
      <c r="U93" s="4">
        <v>848</v>
      </c>
      <c r="V93" s="4">
        <v>963</v>
      </c>
      <c r="W93" s="4">
        <v>927</v>
      </c>
      <c r="X93" s="4">
        <v>1200</v>
      </c>
      <c r="Y93" s="4">
        <v>1358</v>
      </c>
      <c r="Z93" s="120" t="e">
        <f>NA()</f>
        <v>#N/A</v>
      </c>
      <c r="AB93" s="120">
        <v>15</v>
      </c>
      <c r="AC93" s="120">
        <v>85</v>
      </c>
    </row>
    <row r="94" spans="14:29">
      <c r="O94" s="4">
        <v>77</v>
      </c>
      <c r="P94" s="4" t="s">
        <v>9</v>
      </c>
      <c r="Q94" s="4">
        <v>793</v>
      </c>
      <c r="R94" s="4">
        <v>1151</v>
      </c>
      <c r="S94" s="4">
        <v>1178</v>
      </c>
      <c r="T94" s="4">
        <v>1201</v>
      </c>
      <c r="U94" s="4">
        <v>1372</v>
      </c>
      <c r="V94" s="4">
        <v>1416</v>
      </c>
      <c r="W94" s="4">
        <v>1085</v>
      </c>
      <c r="X94" s="4">
        <v>1050</v>
      </c>
      <c r="Y94" s="4">
        <v>1434</v>
      </c>
      <c r="Z94" s="120" t="e">
        <f>NA()</f>
        <v>#N/A</v>
      </c>
      <c r="AB94" s="120"/>
      <c r="AC94" s="120">
        <v>86</v>
      </c>
    </row>
    <row r="95" spans="14:29">
      <c r="O95" s="4">
        <v>78</v>
      </c>
      <c r="P95" s="4" t="s">
        <v>1</v>
      </c>
      <c r="Q95" s="4">
        <v>950</v>
      </c>
      <c r="R95" s="4">
        <v>1236</v>
      </c>
      <c r="S95" s="4">
        <v>1282</v>
      </c>
      <c r="T95" s="4">
        <v>1454</v>
      </c>
      <c r="U95" s="4">
        <v>1675</v>
      </c>
      <c r="V95" s="4">
        <v>2055</v>
      </c>
      <c r="W95" s="4">
        <v>1898</v>
      </c>
      <c r="X95" s="4">
        <v>1708</v>
      </c>
      <c r="Y95" s="4">
        <v>2508</v>
      </c>
      <c r="Z95" s="120" t="e">
        <f>NA()</f>
        <v>#N/A</v>
      </c>
      <c r="AB95" s="120"/>
      <c r="AC95" s="120">
        <v>87</v>
      </c>
    </row>
    <row r="96" spans="14:29">
      <c r="O96" s="4">
        <v>79</v>
      </c>
      <c r="P96" s="4" t="s">
        <v>4</v>
      </c>
      <c r="Q96" s="4">
        <v>603</v>
      </c>
      <c r="R96" s="4">
        <v>794</v>
      </c>
      <c r="S96" s="4">
        <v>799</v>
      </c>
      <c r="T96" s="4">
        <v>1051</v>
      </c>
      <c r="U96" s="4">
        <v>990</v>
      </c>
      <c r="V96" s="4">
        <v>891</v>
      </c>
      <c r="W96" s="4">
        <v>1155</v>
      </c>
      <c r="X96" s="4">
        <v>1391</v>
      </c>
      <c r="Y96" s="4">
        <v>1123</v>
      </c>
      <c r="Z96" s="120" t="e">
        <f>NA()</f>
        <v>#N/A</v>
      </c>
      <c r="AB96" s="120"/>
      <c r="AC96" s="120">
        <v>88</v>
      </c>
    </row>
    <row r="97" spans="14:29">
      <c r="O97" s="4">
        <v>80</v>
      </c>
      <c r="P97" s="4" t="s">
        <v>0</v>
      </c>
      <c r="Q97" s="4">
        <v>486</v>
      </c>
      <c r="R97" s="4">
        <v>384</v>
      </c>
      <c r="S97" s="4">
        <v>600</v>
      </c>
      <c r="T97" s="4">
        <v>606</v>
      </c>
      <c r="U97" s="4">
        <v>829</v>
      </c>
      <c r="V97" s="4">
        <v>667</v>
      </c>
      <c r="W97" s="4">
        <v>443</v>
      </c>
      <c r="X97" s="4">
        <v>652</v>
      </c>
      <c r="Y97" s="4">
        <v>1239</v>
      </c>
      <c r="Z97" s="120" t="e">
        <f>NA()</f>
        <v>#N/A</v>
      </c>
      <c r="AB97" s="120"/>
      <c r="AC97" s="120">
        <v>89</v>
      </c>
    </row>
    <row r="98" spans="14:29">
      <c r="O98" s="4">
        <v>81</v>
      </c>
      <c r="P98" s="4" t="s">
        <v>3</v>
      </c>
      <c r="Q98" s="4">
        <v>701</v>
      </c>
      <c r="R98" s="4">
        <v>1312</v>
      </c>
      <c r="S98" s="4">
        <v>910</v>
      </c>
      <c r="T98" s="4">
        <v>907</v>
      </c>
      <c r="U98" s="4">
        <v>1088</v>
      </c>
      <c r="V98" s="4">
        <v>1262</v>
      </c>
      <c r="W98" s="4">
        <v>907</v>
      </c>
      <c r="X98" s="4">
        <v>1817</v>
      </c>
      <c r="Y98" s="4">
        <v>900</v>
      </c>
      <c r="Z98" s="120" t="e">
        <f>NA()</f>
        <v>#N/A</v>
      </c>
      <c r="AB98" s="120"/>
      <c r="AC98" s="120">
        <v>90</v>
      </c>
    </row>
    <row r="99" spans="14:29">
      <c r="O99" s="4">
        <v>82</v>
      </c>
      <c r="P99" s="120" t="s">
        <v>10</v>
      </c>
      <c r="Q99" s="4">
        <v>765</v>
      </c>
      <c r="R99" s="4">
        <v>916</v>
      </c>
      <c r="S99" s="4">
        <v>668</v>
      </c>
      <c r="T99" s="4">
        <v>647</v>
      </c>
      <c r="U99" s="4">
        <v>932</v>
      </c>
      <c r="V99" s="4">
        <v>1278</v>
      </c>
      <c r="W99" s="4">
        <v>1124</v>
      </c>
      <c r="X99" s="4">
        <v>1043</v>
      </c>
      <c r="Y99" s="4">
        <v>1775</v>
      </c>
      <c r="Z99" s="120" t="e">
        <f>NA()</f>
        <v>#N/A</v>
      </c>
      <c r="AB99" s="120">
        <v>16</v>
      </c>
      <c r="AC99" s="120">
        <v>91</v>
      </c>
    </row>
    <row r="100" spans="14:29">
      <c r="N100" s="139"/>
      <c r="O100" s="139">
        <v>83</v>
      </c>
      <c r="P100" s="139"/>
      <c r="Q100" s="139"/>
      <c r="R100" s="139"/>
      <c r="S100" s="139"/>
      <c r="T100" s="139"/>
      <c r="U100" s="139"/>
      <c r="V100" s="139"/>
      <c r="W100" s="139"/>
      <c r="X100" s="139"/>
      <c r="Y100" s="139"/>
      <c r="Z100" s="139"/>
      <c r="AB100" s="120"/>
      <c r="AC100" s="120">
        <v>92</v>
      </c>
    </row>
    <row r="101" spans="14:29">
      <c r="O101" s="120">
        <v>84</v>
      </c>
      <c r="P101" s="4" t="s">
        <v>256</v>
      </c>
      <c r="Z101" s="120"/>
      <c r="AB101" s="120"/>
      <c r="AC101" s="120">
        <v>93</v>
      </c>
    </row>
    <row r="102" spans="14:29">
      <c r="N102" s="120">
        <v>7</v>
      </c>
      <c r="O102" s="120">
        <v>85</v>
      </c>
      <c r="P102" s="4" t="s">
        <v>245</v>
      </c>
      <c r="Q102" s="4">
        <v>2010</v>
      </c>
      <c r="R102" s="4">
        <v>2011</v>
      </c>
      <c r="S102" s="4">
        <v>2012</v>
      </c>
      <c r="T102" s="4">
        <v>2013</v>
      </c>
      <c r="U102" s="4">
        <v>2014</v>
      </c>
      <c r="V102" s="4">
        <v>2015</v>
      </c>
      <c r="W102" s="4">
        <v>2016</v>
      </c>
      <c r="X102" s="4">
        <v>2017</v>
      </c>
      <c r="Y102" s="4">
        <v>2018</v>
      </c>
      <c r="Z102" s="120">
        <v>2019</v>
      </c>
      <c r="AB102" s="120"/>
      <c r="AC102" s="120">
        <v>94</v>
      </c>
    </row>
    <row r="103" spans="14:29">
      <c r="N103" s="120"/>
      <c r="O103" s="120">
        <v>86</v>
      </c>
      <c r="P103" s="4" t="s">
        <v>11</v>
      </c>
      <c r="Q103" s="4">
        <v>28144.3</v>
      </c>
      <c r="R103" s="4">
        <v>30764.2</v>
      </c>
      <c r="S103" s="4">
        <v>29506.5</v>
      </c>
      <c r="T103" s="4">
        <v>29712.9</v>
      </c>
      <c r="U103" s="4">
        <v>30205.7</v>
      </c>
      <c r="V103" s="4">
        <v>30971.3</v>
      </c>
      <c r="W103" s="4">
        <v>31787.8</v>
      </c>
      <c r="X103" s="4">
        <v>32665</v>
      </c>
      <c r="Y103" s="4">
        <v>35699.800000000003</v>
      </c>
      <c r="Z103" s="120">
        <v>40057.199999999997</v>
      </c>
      <c r="AB103" s="120"/>
      <c r="AC103" s="120">
        <v>95</v>
      </c>
    </row>
    <row r="104" spans="14:29">
      <c r="N104" s="120"/>
      <c r="O104" s="120">
        <v>87</v>
      </c>
      <c r="P104" s="4" t="s">
        <v>6</v>
      </c>
      <c r="Q104" s="4">
        <v>24453.4</v>
      </c>
      <c r="R104" s="4">
        <v>24567.5</v>
      </c>
      <c r="S104" s="4">
        <v>25360</v>
      </c>
      <c r="T104" s="4">
        <v>25473.7</v>
      </c>
      <c r="U104" s="4">
        <v>25213.200000000001</v>
      </c>
      <c r="V104" s="4">
        <v>28070.2</v>
      </c>
      <c r="W104" s="4">
        <v>29105.5</v>
      </c>
      <c r="X104" s="4">
        <v>29335.1</v>
      </c>
      <c r="Y104" s="4">
        <v>33148.6</v>
      </c>
      <c r="Z104" s="120">
        <v>36191.4</v>
      </c>
      <c r="AB104" s="120"/>
      <c r="AC104" s="120">
        <v>96</v>
      </c>
    </row>
    <row r="105" spans="14:29">
      <c r="N105" s="120"/>
      <c r="O105" s="120">
        <v>88</v>
      </c>
      <c r="P105" s="4" t="s">
        <v>7</v>
      </c>
      <c r="Q105" s="4">
        <v>29865.4</v>
      </c>
      <c r="R105" s="4">
        <v>30830.400000000001</v>
      </c>
      <c r="S105" s="4">
        <v>30280.5</v>
      </c>
      <c r="T105" s="4">
        <v>30267.8</v>
      </c>
      <c r="U105" s="4">
        <v>31681.3</v>
      </c>
      <c r="V105" s="4">
        <v>33574.5</v>
      </c>
      <c r="W105" s="4">
        <v>36931.300000000003</v>
      </c>
      <c r="X105" s="4">
        <v>37009.5</v>
      </c>
      <c r="Y105" s="4">
        <v>38756.1</v>
      </c>
      <c r="Z105" s="120">
        <v>41064.5</v>
      </c>
      <c r="AB105" s="120">
        <v>17</v>
      </c>
      <c r="AC105" s="120">
        <v>97</v>
      </c>
    </row>
    <row r="106" spans="14:29">
      <c r="N106" s="120"/>
      <c r="O106" s="120">
        <v>89</v>
      </c>
      <c r="P106" s="4" t="s">
        <v>5</v>
      </c>
      <c r="Q106" s="4">
        <v>28118.799999999999</v>
      </c>
      <c r="R106" s="4">
        <v>30353</v>
      </c>
      <c r="S106" s="4">
        <v>29286.2</v>
      </c>
      <c r="T106" s="4">
        <v>28159.7</v>
      </c>
      <c r="U106" s="4">
        <v>29754.6</v>
      </c>
      <c r="V106" s="4">
        <v>31388.799999999999</v>
      </c>
      <c r="W106" s="4">
        <v>33115</v>
      </c>
      <c r="X106" s="4">
        <v>32424.6</v>
      </c>
      <c r="Y106" s="4">
        <v>37622.699999999997</v>
      </c>
      <c r="Z106" s="120">
        <v>42796.6</v>
      </c>
      <c r="AB106" s="120"/>
      <c r="AC106" s="120">
        <v>98</v>
      </c>
    </row>
    <row r="107" spans="14:29">
      <c r="N107" s="120"/>
      <c r="O107" s="120">
        <v>90</v>
      </c>
      <c r="P107" s="4" t="s">
        <v>2</v>
      </c>
      <c r="Q107" s="4">
        <v>26496.400000000001</v>
      </c>
      <c r="R107" s="4">
        <v>28405.1</v>
      </c>
      <c r="S107" s="4">
        <v>28122.9</v>
      </c>
      <c r="T107" s="4">
        <v>28745.7</v>
      </c>
      <c r="U107" s="4">
        <v>29597.9</v>
      </c>
      <c r="V107" s="4">
        <v>32049.200000000001</v>
      </c>
      <c r="W107" s="4">
        <v>33021</v>
      </c>
      <c r="X107" s="4">
        <v>35537.199999999997</v>
      </c>
      <c r="Y107" s="4">
        <v>39517.800000000003</v>
      </c>
      <c r="Z107" s="120">
        <v>44362</v>
      </c>
      <c r="AB107" s="120"/>
      <c r="AC107" s="120">
        <v>99</v>
      </c>
    </row>
    <row r="108" spans="14:29">
      <c r="N108" s="120"/>
      <c r="O108" s="120">
        <v>91</v>
      </c>
      <c r="P108" s="4" t="s">
        <v>9</v>
      </c>
      <c r="Q108" s="4">
        <v>25721.8</v>
      </c>
      <c r="R108" s="4">
        <v>27712.6</v>
      </c>
      <c r="S108" s="4">
        <v>26564.1</v>
      </c>
      <c r="T108" s="4">
        <v>26058.2</v>
      </c>
      <c r="U108" s="4">
        <v>27051.5</v>
      </c>
      <c r="V108" s="4">
        <v>29313.4</v>
      </c>
      <c r="W108" s="4">
        <v>32742.799999999999</v>
      </c>
      <c r="X108" s="4">
        <v>33241.800000000003</v>
      </c>
      <c r="Y108" s="4">
        <v>38663.599999999999</v>
      </c>
      <c r="Z108" s="120">
        <v>42489.7</v>
      </c>
      <c r="AB108" s="120"/>
      <c r="AC108" s="120">
        <v>100</v>
      </c>
    </row>
    <row r="109" spans="14:29">
      <c r="N109" s="120"/>
      <c r="O109" s="120">
        <v>92</v>
      </c>
      <c r="P109" s="4" t="s">
        <v>1</v>
      </c>
      <c r="Q109" s="4">
        <v>23297.5</v>
      </c>
      <c r="R109" s="4">
        <v>23052.3</v>
      </c>
      <c r="S109" s="4">
        <v>23549.4</v>
      </c>
      <c r="T109" s="4">
        <v>23143.200000000001</v>
      </c>
      <c r="U109" s="4">
        <v>26395.5</v>
      </c>
      <c r="V109" s="4">
        <v>26803.1</v>
      </c>
      <c r="W109" s="4">
        <v>30173.9</v>
      </c>
      <c r="X109" s="4">
        <v>31341</v>
      </c>
      <c r="Y109" s="4">
        <v>40001</v>
      </c>
      <c r="Z109" s="120">
        <v>43219.9</v>
      </c>
      <c r="AB109" s="120"/>
      <c r="AC109" s="120">
        <v>101</v>
      </c>
    </row>
    <row r="110" spans="14:29">
      <c r="N110" s="120"/>
      <c r="O110" s="120">
        <v>93</v>
      </c>
      <c r="P110" s="4" t="s">
        <v>4</v>
      </c>
      <c r="Q110" s="4">
        <v>25700.400000000001</v>
      </c>
      <c r="R110" s="4">
        <v>27010.9</v>
      </c>
      <c r="S110" s="4">
        <v>27971.9</v>
      </c>
      <c r="T110" s="4">
        <v>27935.8</v>
      </c>
      <c r="U110" s="4">
        <v>29268.5</v>
      </c>
      <c r="V110" s="4">
        <v>30548.1</v>
      </c>
      <c r="W110" s="4">
        <v>37512.300000000003</v>
      </c>
      <c r="X110" s="4">
        <v>33395.800000000003</v>
      </c>
      <c r="Y110" s="4">
        <v>37541</v>
      </c>
      <c r="Z110" s="120">
        <v>42155.199999999997</v>
      </c>
      <c r="AB110" s="120"/>
      <c r="AC110" s="120">
        <v>102</v>
      </c>
    </row>
    <row r="111" spans="14:29">
      <c r="N111" s="120"/>
      <c r="O111" s="120">
        <v>94</v>
      </c>
      <c r="P111" s="4" t="s">
        <v>0</v>
      </c>
      <c r="Q111" s="4">
        <v>22665.4</v>
      </c>
      <c r="R111" s="4">
        <v>24461.3</v>
      </c>
      <c r="S111" s="4">
        <v>24991.1</v>
      </c>
      <c r="T111" s="4">
        <v>22741.7</v>
      </c>
      <c r="U111" s="4">
        <v>24732.1</v>
      </c>
      <c r="V111" s="4">
        <v>27119.3</v>
      </c>
      <c r="W111" s="4">
        <v>27886.2</v>
      </c>
      <c r="X111" s="4">
        <v>30038.400000000001</v>
      </c>
      <c r="Y111" s="4">
        <v>37922.9</v>
      </c>
      <c r="Z111" s="120">
        <v>38872.699999999997</v>
      </c>
      <c r="AB111" s="120">
        <v>18</v>
      </c>
      <c r="AC111" s="120">
        <v>103</v>
      </c>
    </row>
    <row r="112" spans="14:29">
      <c r="N112" s="120"/>
      <c r="O112" s="120">
        <v>95</v>
      </c>
      <c r="P112" s="4" t="s">
        <v>3</v>
      </c>
      <c r="Q112" s="4">
        <v>21410.400000000001</v>
      </c>
      <c r="R112" s="4">
        <v>23277.7</v>
      </c>
      <c r="S112" s="4">
        <v>23279.5</v>
      </c>
      <c r="T112" s="4">
        <v>22140.6</v>
      </c>
      <c r="U112" s="4">
        <v>23566.2</v>
      </c>
      <c r="V112" s="4">
        <v>26480.3</v>
      </c>
      <c r="W112" s="4">
        <v>26891.4</v>
      </c>
      <c r="X112" s="4">
        <v>26162.2</v>
      </c>
      <c r="Y112" s="4">
        <v>30569.4</v>
      </c>
      <c r="Z112" s="120">
        <v>32645.9</v>
      </c>
      <c r="AB112" s="120"/>
      <c r="AC112" s="120">
        <v>104</v>
      </c>
    </row>
    <row r="113" spans="14:29">
      <c r="N113" s="120"/>
      <c r="O113" s="120">
        <v>96</v>
      </c>
      <c r="P113" s="4" t="s">
        <v>10</v>
      </c>
      <c r="Q113" s="4">
        <v>34189.800000000003</v>
      </c>
      <c r="R113" s="4">
        <v>36467.1</v>
      </c>
      <c r="S113" s="4">
        <v>35690.300000000003</v>
      </c>
      <c r="T113" s="4">
        <v>34039.4</v>
      </c>
      <c r="U113" s="4">
        <v>35004.6</v>
      </c>
      <c r="V113" s="4">
        <v>38073.699999999997</v>
      </c>
      <c r="W113" s="4">
        <v>41251.800000000003</v>
      </c>
      <c r="X113" s="4">
        <v>42352.1</v>
      </c>
      <c r="Y113" s="4">
        <v>45183.8</v>
      </c>
      <c r="Z113" s="120">
        <v>48198.9</v>
      </c>
      <c r="AB113" s="120"/>
      <c r="AC113" s="120">
        <v>105</v>
      </c>
    </row>
    <row r="114" spans="14:29">
      <c r="N114" s="120"/>
      <c r="O114" s="120">
        <v>97</v>
      </c>
      <c r="Z114" s="120"/>
      <c r="AB114" s="120"/>
      <c r="AC114" s="120">
        <v>106</v>
      </c>
    </row>
    <row r="115" spans="14:29">
      <c r="N115" s="120"/>
      <c r="O115" s="120">
        <v>98</v>
      </c>
      <c r="P115" s="4" t="s">
        <v>258</v>
      </c>
      <c r="Z115" s="120"/>
      <c r="AB115" s="120"/>
      <c r="AC115" s="120">
        <v>107</v>
      </c>
    </row>
    <row r="116" spans="14:29">
      <c r="N116" s="120">
        <v>8</v>
      </c>
      <c r="O116" s="120">
        <v>99</v>
      </c>
      <c r="P116" s="4" t="s">
        <v>245</v>
      </c>
      <c r="Q116" s="4">
        <v>2010</v>
      </c>
      <c r="R116" s="4">
        <v>2011</v>
      </c>
      <c r="S116" s="4">
        <v>2012</v>
      </c>
      <c r="T116" s="4">
        <v>2013</v>
      </c>
      <c r="U116" s="4">
        <v>2014</v>
      </c>
      <c r="V116" s="4">
        <v>2015</v>
      </c>
      <c r="W116" s="4">
        <v>2016</v>
      </c>
      <c r="X116" s="4">
        <v>2017</v>
      </c>
      <c r="Y116" s="4">
        <v>2018</v>
      </c>
      <c r="Z116" s="120">
        <v>2019</v>
      </c>
      <c r="AB116" s="120"/>
      <c r="AC116" s="120">
        <v>108</v>
      </c>
    </row>
    <row r="117" spans="14:29">
      <c r="N117" s="120"/>
      <c r="O117" s="120">
        <v>100</v>
      </c>
      <c r="P117" s="4" t="s">
        <v>11</v>
      </c>
      <c r="Q117" s="4">
        <v>28657</v>
      </c>
      <c r="R117" s="4">
        <v>28384.6</v>
      </c>
      <c r="S117" s="4">
        <v>28092.7</v>
      </c>
      <c r="T117" s="4">
        <v>26661.3</v>
      </c>
      <c r="U117" s="4">
        <v>28623.9</v>
      </c>
      <c r="V117" s="4">
        <v>29186.3</v>
      </c>
      <c r="W117" s="4">
        <v>31666.400000000001</v>
      </c>
      <c r="X117" s="4">
        <v>32232.3</v>
      </c>
      <c r="Y117" s="4">
        <v>35168.800000000003</v>
      </c>
      <c r="Z117" s="120">
        <v>38863</v>
      </c>
      <c r="AB117" s="120">
        <v>19</v>
      </c>
      <c r="AC117" s="120">
        <v>109</v>
      </c>
    </row>
    <row r="118" spans="14:29">
      <c r="N118" s="120"/>
      <c r="O118" s="120">
        <v>101</v>
      </c>
      <c r="P118" s="4" t="s">
        <v>6</v>
      </c>
      <c r="Q118" s="4">
        <v>24604.400000000001</v>
      </c>
      <c r="R118" s="4">
        <v>23541.599999999999</v>
      </c>
      <c r="S118" s="4">
        <v>24566.1</v>
      </c>
      <c r="T118" s="4">
        <v>24086.799999999999</v>
      </c>
      <c r="U118" s="4">
        <v>25261.1</v>
      </c>
      <c r="V118" s="4">
        <v>27936.2</v>
      </c>
      <c r="W118" s="4">
        <v>29646.3</v>
      </c>
      <c r="X118" s="4">
        <v>29491.599999999999</v>
      </c>
      <c r="Y118" s="4">
        <v>33300.6</v>
      </c>
      <c r="Z118" s="120">
        <v>36494.199999999997</v>
      </c>
      <c r="AB118" s="120"/>
      <c r="AC118" s="120">
        <v>110</v>
      </c>
    </row>
    <row r="119" spans="14:29">
      <c r="N119" s="120"/>
      <c r="O119" s="120">
        <v>102</v>
      </c>
      <c r="P119" s="4" t="s">
        <v>7</v>
      </c>
      <c r="Q119" s="4">
        <v>30841.3</v>
      </c>
      <c r="R119" s="4">
        <v>30151.599999999999</v>
      </c>
      <c r="S119" s="4">
        <v>30121</v>
      </c>
      <c r="T119" s="4">
        <v>29920.9</v>
      </c>
      <c r="U119" s="4">
        <v>31390.1</v>
      </c>
      <c r="V119" s="4">
        <v>34517.599999999999</v>
      </c>
      <c r="W119" s="4">
        <v>37151.699999999997</v>
      </c>
      <c r="X119" s="4">
        <v>37235.199999999997</v>
      </c>
      <c r="Y119" s="4">
        <v>38817.699999999997</v>
      </c>
      <c r="Z119" s="120">
        <v>41035.5</v>
      </c>
      <c r="AB119" s="120"/>
      <c r="AC119" s="120">
        <v>111</v>
      </c>
    </row>
    <row r="120" spans="14:29">
      <c r="N120" s="120"/>
      <c r="O120" s="120">
        <v>103</v>
      </c>
      <c r="P120" s="4" t="s">
        <v>5</v>
      </c>
      <c r="Q120" s="4">
        <v>28710.9</v>
      </c>
      <c r="R120" s="4">
        <v>28869.599999999999</v>
      </c>
      <c r="S120" s="4">
        <v>28619.8</v>
      </c>
      <c r="T120" s="4">
        <v>27228.5</v>
      </c>
      <c r="U120" s="4">
        <v>28650.9</v>
      </c>
      <c r="V120" s="4">
        <v>30906.7</v>
      </c>
      <c r="W120" s="4">
        <v>33139.300000000003</v>
      </c>
      <c r="X120" s="4">
        <v>32422.400000000001</v>
      </c>
      <c r="Y120" s="4">
        <v>38192.300000000003</v>
      </c>
      <c r="Z120" s="120">
        <v>42695.6</v>
      </c>
      <c r="AB120" s="120"/>
      <c r="AC120" s="120">
        <v>112</v>
      </c>
    </row>
    <row r="121" spans="14:29">
      <c r="N121" s="120"/>
      <c r="O121" s="120">
        <v>104</v>
      </c>
      <c r="P121" s="4" t="s">
        <v>2</v>
      </c>
      <c r="Q121" s="4">
        <v>27104.2</v>
      </c>
      <c r="R121" s="4">
        <v>26002.7</v>
      </c>
      <c r="S121" s="4">
        <v>26265.9</v>
      </c>
      <c r="T121" s="4">
        <v>26943.200000000001</v>
      </c>
      <c r="U121" s="4">
        <v>28951.3</v>
      </c>
      <c r="V121" s="4">
        <v>31419.1</v>
      </c>
      <c r="W121" s="4">
        <v>33049.699999999997</v>
      </c>
      <c r="X121" s="4">
        <v>35129.199999999997</v>
      </c>
      <c r="Y121" s="4">
        <v>38698.6</v>
      </c>
      <c r="Z121" s="120">
        <v>43013.599999999999</v>
      </c>
      <c r="AB121" s="120"/>
      <c r="AC121" s="120">
        <v>113</v>
      </c>
    </row>
    <row r="122" spans="14:29">
      <c r="N122" s="120"/>
      <c r="O122" s="120">
        <v>105</v>
      </c>
      <c r="P122" s="4" t="s">
        <v>9</v>
      </c>
      <c r="Q122" s="4">
        <v>26430.799999999999</v>
      </c>
      <c r="R122" s="4">
        <v>25540.9</v>
      </c>
      <c r="S122" s="4">
        <v>25843.3</v>
      </c>
      <c r="T122" s="4">
        <v>24387</v>
      </c>
      <c r="U122" s="4">
        <v>25751.7</v>
      </c>
      <c r="V122" s="4">
        <v>28481.8</v>
      </c>
      <c r="W122" s="4">
        <v>30268.400000000001</v>
      </c>
      <c r="X122" s="4">
        <v>32713.4</v>
      </c>
      <c r="Y122" s="4">
        <v>37964.1</v>
      </c>
      <c r="Z122" s="120">
        <v>41325.1</v>
      </c>
      <c r="AB122" s="120"/>
      <c r="AC122" s="120">
        <v>114</v>
      </c>
    </row>
    <row r="123" spans="14:29">
      <c r="N123" s="120"/>
      <c r="O123" s="120">
        <v>106</v>
      </c>
      <c r="P123" s="4" t="s">
        <v>1</v>
      </c>
      <c r="Q123" s="4">
        <v>23378.2</v>
      </c>
      <c r="R123" s="4">
        <v>22392.400000000001</v>
      </c>
      <c r="S123" s="4">
        <v>22671.4</v>
      </c>
      <c r="T123" s="4">
        <v>21533.7</v>
      </c>
      <c r="U123" s="4">
        <v>26179.7</v>
      </c>
      <c r="V123" s="4">
        <v>26698.2</v>
      </c>
      <c r="W123" s="4">
        <v>28559.200000000001</v>
      </c>
      <c r="X123" s="4">
        <v>31341.599999999999</v>
      </c>
      <c r="Y123" s="4">
        <v>39988.400000000001</v>
      </c>
      <c r="Z123" s="120">
        <v>43148.9</v>
      </c>
      <c r="AB123" s="120">
        <v>20</v>
      </c>
      <c r="AC123" s="120">
        <v>115</v>
      </c>
    </row>
    <row r="124" spans="14:29">
      <c r="N124" s="120"/>
      <c r="O124" s="120">
        <v>107</v>
      </c>
      <c r="P124" s="4" t="s">
        <v>4</v>
      </c>
      <c r="Q124" s="4">
        <v>25998.7</v>
      </c>
      <c r="R124" s="4">
        <v>25244.6</v>
      </c>
      <c r="S124" s="4">
        <v>25978.7</v>
      </c>
      <c r="T124" s="4">
        <v>25446.5</v>
      </c>
      <c r="U124" s="4">
        <v>26441.200000000001</v>
      </c>
      <c r="V124" s="4">
        <v>29453.4</v>
      </c>
      <c r="W124" s="4">
        <v>30920.799999999999</v>
      </c>
      <c r="X124" s="4">
        <v>31884.1</v>
      </c>
      <c r="Y124" s="4">
        <v>36370.300000000003</v>
      </c>
      <c r="Z124" s="120">
        <v>40881.9</v>
      </c>
      <c r="AB124" s="120"/>
      <c r="AC124" s="120">
        <v>116</v>
      </c>
    </row>
    <row r="125" spans="14:29">
      <c r="N125" s="120"/>
      <c r="O125" s="120">
        <v>108</v>
      </c>
      <c r="P125" s="4" t="s">
        <v>0</v>
      </c>
      <c r="Q125" s="4">
        <v>22772.9</v>
      </c>
      <c r="R125" s="4">
        <v>22716.6</v>
      </c>
      <c r="S125" s="4">
        <v>23534.799999999999</v>
      </c>
      <c r="T125" s="4">
        <v>21998.799999999999</v>
      </c>
      <c r="U125" s="4">
        <v>23848.799999999999</v>
      </c>
      <c r="V125" s="4">
        <v>25155.5</v>
      </c>
      <c r="W125" s="4">
        <v>27205.7</v>
      </c>
      <c r="X125" s="4">
        <v>29994.3</v>
      </c>
      <c r="Y125" s="4">
        <v>38594.699999999997</v>
      </c>
      <c r="Z125" s="120">
        <v>38563.699999999997</v>
      </c>
      <c r="AB125" s="120"/>
      <c r="AC125" s="120">
        <v>117</v>
      </c>
    </row>
    <row r="126" spans="14:29">
      <c r="N126" s="120"/>
      <c r="O126" s="120">
        <v>109</v>
      </c>
      <c r="P126" s="4" t="s">
        <v>3</v>
      </c>
      <c r="Q126" s="4">
        <v>22083.4</v>
      </c>
      <c r="R126" s="4">
        <v>22329</v>
      </c>
      <c r="S126" s="4">
        <v>22392.2</v>
      </c>
      <c r="T126" s="4">
        <v>21379.3</v>
      </c>
      <c r="U126" s="4">
        <v>22559.7</v>
      </c>
      <c r="V126" s="4">
        <v>25175.1</v>
      </c>
      <c r="W126" s="4">
        <v>26697.1</v>
      </c>
      <c r="X126" s="4">
        <v>26619.9</v>
      </c>
      <c r="Y126" s="4">
        <v>30685.5</v>
      </c>
      <c r="Z126" s="120">
        <v>32402.2</v>
      </c>
      <c r="AB126" s="120"/>
      <c r="AC126" s="120">
        <v>118</v>
      </c>
    </row>
    <row r="127" spans="14:29">
      <c r="N127" s="120"/>
      <c r="O127" s="120">
        <v>110</v>
      </c>
      <c r="P127" s="4" t="s">
        <v>10</v>
      </c>
      <c r="Q127" s="4">
        <v>34549.199999999997</v>
      </c>
      <c r="R127" s="4">
        <v>33406.300000000003</v>
      </c>
      <c r="S127" s="4">
        <v>33257.9</v>
      </c>
      <c r="T127" s="4">
        <v>31810.799999999999</v>
      </c>
      <c r="U127" s="4">
        <v>33188.199999999997</v>
      </c>
      <c r="V127" s="4">
        <v>36822.6</v>
      </c>
      <c r="W127" s="4">
        <v>40783.199999999997</v>
      </c>
      <c r="X127" s="4">
        <v>41390.1</v>
      </c>
      <c r="Y127" s="4">
        <v>44778.5</v>
      </c>
      <c r="Z127" s="120">
        <v>48011</v>
      </c>
      <c r="AB127" s="120"/>
      <c r="AC127" s="120">
        <v>119</v>
      </c>
    </row>
    <row r="128" spans="14:29">
      <c r="N128" s="120"/>
      <c r="O128" s="120">
        <v>111</v>
      </c>
      <c r="Z128" s="120"/>
      <c r="AB128" s="120"/>
      <c r="AC128" s="120">
        <v>120</v>
      </c>
    </row>
    <row r="129" spans="14:29">
      <c r="N129" s="120"/>
      <c r="O129" s="120">
        <v>112</v>
      </c>
      <c r="P129" s="4" t="s">
        <v>257</v>
      </c>
      <c r="Z129" s="120"/>
      <c r="AB129" s="120">
        <v>21</v>
      </c>
      <c r="AC129" s="120">
        <v>121</v>
      </c>
    </row>
    <row r="130" spans="14:29">
      <c r="N130" s="120">
        <v>9</v>
      </c>
      <c r="O130" s="120">
        <v>113</v>
      </c>
      <c r="P130" s="4" t="s">
        <v>245</v>
      </c>
      <c r="Q130" s="4">
        <v>2010</v>
      </c>
      <c r="R130" s="4">
        <v>2011</v>
      </c>
      <c r="S130" s="4">
        <v>2012</v>
      </c>
      <c r="T130" s="4">
        <v>2013</v>
      </c>
      <c r="U130" s="4">
        <v>2014</v>
      </c>
      <c r="V130" s="4">
        <v>2015</v>
      </c>
      <c r="W130" s="4">
        <v>2016</v>
      </c>
      <c r="X130" s="4">
        <v>2017</v>
      </c>
      <c r="Y130" s="4">
        <v>2018</v>
      </c>
      <c r="Z130" s="120">
        <v>2019</v>
      </c>
      <c r="AB130" s="120"/>
      <c r="AC130" s="120">
        <v>122</v>
      </c>
    </row>
    <row r="131" spans="14:29">
      <c r="N131" s="120"/>
      <c r="O131" s="120">
        <v>114</v>
      </c>
      <c r="P131" s="4" t="s">
        <v>11</v>
      </c>
      <c r="Q131" s="4">
        <v>512.70000000000073</v>
      </c>
      <c r="R131" s="4">
        <v>-2379.6000000000022</v>
      </c>
      <c r="S131" s="4">
        <v>-1413.7999999999993</v>
      </c>
      <c r="T131" s="4">
        <v>-3051.6000000000022</v>
      </c>
      <c r="U131" s="4">
        <v>-1581.7999999999993</v>
      </c>
      <c r="V131" s="4">
        <v>-1785</v>
      </c>
      <c r="W131" s="4">
        <v>-121.39999999999782</v>
      </c>
      <c r="X131" s="4">
        <v>-432.70000000000073</v>
      </c>
      <c r="Y131" s="4">
        <v>-531</v>
      </c>
      <c r="Z131" s="120">
        <v>-1194.1999999999971</v>
      </c>
      <c r="AB131" s="120"/>
      <c r="AC131" s="120">
        <v>123</v>
      </c>
    </row>
    <row r="132" spans="14:29">
      <c r="N132" s="120"/>
      <c r="O132" s="120">
        <v>115</v>
      </c>
      <c r="P132" s="4" t="s">
        <v>6</v>
      </c>
      <c r="Q132" s="4">
        <v>151</v>
      </c>
      <c r="R132" s="4">
        <v>-1025.9000000000015</v>
      </c>
      <c r="S132" s="4">
        <v>-793.90000000000146</v>
      </c>
      <c r="T132" s="4">
        <v>-1386.9000000000015</v>
      </c>
      <c r="U132" s="4">
        <v>47.899999999997817</v>
      </c>
      <c r="V132" s="4">
        <v>-134</v>
      </c>
      <c r="W132" s="4">
        <v>540.79999999999927</v>
      </c>
      <c r="X132" s="4">
        <v>156.5</v>
      </c>
      <c r="Y132" s="4">
        <v>152</v>
      </c>
      <c r="Z132" s="120">
        <v>302.79999999999563</v>
      </c>
      <c r="AB132" s="120"/>
      <c r="AC132" s="120">
        <v>124</v>
      </c>
    </row>
    <row r="133" spans="14:29">
      <c r="N133" s="120"/>
      <c r="O133" s="120">
        <v>116</v>
      </c>
      <c r="P133" s="4" t="s">
        <v>7</v>
      </c>
      <c r="Q133" s="4">
        <v>975.89999999999782</v>
      </c>
      <c r="R133" s="4">
        <v>-678.80000000000291</v>
      </c>
      <c r="S133" s="4">
        <v>-159.5</v>
      </c>
      <c r="T133" s="4">
        <v>-346.89999999999782</v>
      </c>
      <c r="U133" s="4">
        <v>-291.20000000000073</v>
      </c>
      <c r="V133" s="4">
        <v>943.09999999999854</v>
      </c>
      <c r="W133" s="4">
        <v>220.39999999999418</v>
      </c>
      <c r="X133" s="4">
        <v>225.69999999999709</v>
      </c>
      <c r="Y133" s="4">
        <v>61.599999999998545</v>
      </c>
      <c r="Z133" s="120">
        <v>-29</v>
      </c>
      <c r="AB133" s="120"/>
      <c r="AC133" s="120">
        <v>125</v>
      </c>
    </row>
    <row r="134" spans="14:29">
      <c r="N134" s="120"/>
      <c r="O134" s="120">
        <v>117</v>
      </c>
      <c r="P134" s="4" t="s">
        <v>5</v>
      </c>
      <c r="Q134" s="4">
        <v>592.10000000000218</v>
      </c>
      <c r="R134" s="4">
        <v>-1483.4000000000015</v>
      </c>
      <c r="S134" s="4">
        <v>-666.40000000000146</v>
      </c>
      <c r="T134" s="4">
        <v>-931.20000000000073</v>
      </c>
      <c r="U134" s="4">
        <v>-1103.6999999999971</v>
      </c>
      <c r="V134" s="4">
        <v>-482.09999999999854</v>
      </c>
      <c r="W134" s="4">
        <v>24.30000000000291</v>
      </c>
      <c r="X134" s="4">
        <v>-2.1999999999970896</v>
      </c>
      <c r="Y134" s="4">
        <v>569.60000000000582</v>
      </c>
      <c r="Z134" s="120">
        <v>-101</v>
      </c>
      <c r="AB134" s="120"/>
      <c r="AC134" s="120">
        <v>126</v>
      </c>
    </row>
    <row r="135" spans="14:29">
      <c r="N135" s="120"/>
      <c r="O135" s="120">
        <v>118</v>
      </c>
      <c r="P135" s="4" t="s">
        <v>2</v>
      </c>
      <c r="Q135" s="4">
        <v>607.79999999999927</v>
      </c>
      <c r="R135" s="4">
        <v>-2402.3999999999978</v>
      </c>
      <c r="S135" s="4">
        <v>-1857</v>
      </c>
      <c r="T135" s="4">
        <v>-1802.5</v>
      </c>
      <c r="U135" s="4">
        <v>-646.60000000000218</v>
      </c>
      <c r="V135" s="4">
        <v>-630.10000000000218</v>
      </c>
      <c r="W135" s="4">
        <v>28.69999999999709</v>
      </c>
      <c r="X135" s="4">
        <v>-408</v>
      </c>
      <c r="Y135" s="4">
        <v>-819.20000000000437</v>
      </c>
      <c r="Z135" s="120">
        <v>-1348.4000000000015</v>
      </c>
      <c r="AB135" s="120">
        <v>22</v>
      </c>
      <c r="AC135" s="120">
        <v>127</v>
      </c>
    </row>
    <row r="136" spans="14:29">
      <c r="N136" s="120"/>
      <c r="O136" s="120">
        <v>119</v>
      </c>
      <c r="P136" s="4" t="s">
        <v>9</v>
      </c>
      <c r="Q136" s="4">
        <v>709</v>
      </c>
      <c r="R136" s="4">
        <v>-2171.6999999999971</v>
      </c>
      <c r="S136" s="4">
        <v>-720.79999999999927</v>
      </c>
      <c r="T136" s="4">
        <v>-1671.2000000000007</v>
      </c>
      <c r="U136" s="4">
        <v>-1299.7999999999993</v>
      </c>
      <c r="V136" s="4">
        <v>-831.60000000000218</v>
      </c>
      <c r="W136" s="4">
        <v>-2474.3999999999978</v>
      </c>
      <c r="X136" s="4">
        <v>-528.40000000000146</v>
      </c>
      <c r="Y136" s="4">
        <v>-699.5</v>
      </c>
      <c r="Z136" s="120">
        <v>-1164.5999999999985</v>
      </c>
      <c r="AB136" s="120"/>
      <c r="AC136" s="120">
        <v>128</v>
      </c>
    </row>
    <row r="137" spans="14:29">
      <c r="N137" s="120"/>
      <c r="O137" s="120">
        <v>120</v>
      </c>
      <c r="P137" s="4" t="s">
        <v>1</v>
      </c>
      <c r="Q137" s="4">
        <v>80.700000000000728</v>
      </c>
      <c r="R137" s="4">
        <v>-659.89999999999782</v>
      </c>
      <c r="S137" s="4">
        <v>-878</v>
      </c>
      <c r="T137" s="4">
        <v>-1609.5</v>
      </c>
      <c r="U137" s="4">
        <v>-215.79999999999927</v>
      </c>
      <c r="V137" s="4">
        <v>-104.89999999999782</v>
      </c>
      <c r="W137" s="4">
        <v>-1614.7000000000007</v>
      </c>
      <c r="X137" s="4">
        <v>0.59999999999854481</v>
      </c>
      <c r="Y137" s="4">
        <v>-12.599999999998545</v>
      </c>
      <c r="Z137" s="120">
        <v>-71</v>
      </c>
      <c r="AB137" s="120"/>
      <c r="AC137" s="120">
        <v>129</v>
      </c>
    </row>
    <row r="138" spans="14:29">
      <c r="N138" s="120"/>
      <c r="O138" s="120">
        <v>121</v>
      </c>
      <c r="P138" s="4" t="s">
        <v>4</v>
      </c>
      <c r="Q138" s="4">
        <v>298.29999999999927</v>
      </c>
      <c r="R138" s="4">
        <v>-1766.3000000000029</v>
      </c>
      <c r="S138" s="4">
        <v>-1993.2000000000007</v>
      </c>
      <c r="T138" s="4">
        <v>-2489.2999999999993</v>
      </c>
      <c r="U138" s="4">
        <v>-2827.2999999999993</v>
      </c>
      <c r="V138" s="4">
        <v>-1094.6999999999971</v>
      </c>
      <c r="W138" s="4">
        <v>-6591.5000000000036</v>
      </c>
      <c r="X138" s="4">
        <v>-1511.7000000000044</v>
      </c>
      <c r="Y138" s="4">
        <v>-1170.6999999999971</v>
      </c>
      <c r="Z138" s="120">
        <v>-1273.2999999999956</v>
      </c>
      <c r="AB138" s="120"/>
      <c r="AC138" s="120">
        <v>130</v>
      </c>
    </row>
    <row r="139" spans="14:29">
      <c r="N139" s="120"/>
      <c r="O139" s="120">
        <v>122</v>
      </c>
      <c r="P139" s="4" t="s">
        <v>0</v>
      </c>
      <c r="Q139" s="4">
        <v>107.5</v>
      </c>
      <c r="R139" s="4">
        <v>-1744.7000000000007</v>
      </c>
      <c r="S139" s="4">
        <v>-1456.2999999999993</v>
      </c>
      <c r="T139" s="4">
        <v>-742.90000000000146</v>
      </c>
      <c r="U139" s="4">
        <v>-883.29999999999927</v>
      </c>
      <c r="V139" s="4">
        <v>-1963.7999999999993</v>
      </c>
      <c r="W139" s="4">
        <v>-680.5</v>
      </c>
      <c r="X139" s="4">
        <v>-44.100000000002183</v>
      </c>
      <c r="Y139" s="4">
        <v>671.79999999999563</v>
      </c>
      <c r="Z139" s="120">
        <v>-309</v>
      </c>
      <c r="AB139" s="120"/>
      <c r="AC139" s="120">
        <v>131</v>
      </c>
    </row>
    <row r="140" spans="14:29">
      <c r="N140" s="120"/>
      <c r="O140" s="120">
        <v>123</v>
      </c>
      <c r="P140" s="4" t="s">
        <v>3</v>
      </c>
      <c r="Q140" s="4">
        <v>673</v>
      </c>
      <c r="R140" s="4">
        <v>-948.70000000000073</v>
      </c>
      <c r="S140" s="4">
        <v>-887.29999999999927</v>
      </c>
      <c r="T140" s="4">
        <v>-761.29999999999927</v>
      </c>
      <c r="U140" s="4">
        <v>-1006.5</v>
      </c>
      <c r="V140" s="4">
        <v>-1305.2000000000007</v>
      </c>
      <c r="W140" s="4">
        <v>-194.30000000000291</v>
      </c>
      <c r="X140" s="4">
        <v>457.70000000000073</v>
      </c>
      <c r="Y140" s="4">
        <v>116.09999999999854</v>
      </c>
      <c r="Z140" s="120">
        <v>-243.70000000000073</v>
      </c>
      <c r="AB140" s="120"/>
      <c r="AC140" s="120">
        <v>132</v>
      </c>
    </row>
    <row r="141" spans="14:29">
      <c r="N141" s="120"/>
      <c r="O141" s="120">
        <v>124</v>
      </c>
      <c r="P141" s="4" t="s">
        <v>10</v>
      </c>
      <c r="Q141" s="4">
        <v>359.39999999999418</v>
      </c>
      <c r="R141" s="4">
        <v>-3060.7999999999956</v>
      </c>
      <c r="S141" s="4">
        <v>-2432.4000000000015</v>
      </c>
      <c r="T141" s="4">
        <v>-2228.6000000000022</v>
      </c>
      <c r="U141" s="4">
        <v>-1816.4000000000015</v>
      </c>
      <c r="V141" s="4">
        <v>-1251.0999999999985</v>
      </c>
      <c r="W141" s="4">
        <v>-468.60000000000582</v>
      </c>
      <c r="X141" s="4">
        <v>-962</v>
      </c>
      <c r="Y141" s="4">
        <v>-405.30000000000291</v>
      </c>
      <c r="Z141" s="120">
        <v>-187.90000000000146</v>
      </c>
      <c r="AB141" s="120">
        <v>23</v>
      </c>
      <c r="AC141" s="120">
        <v>133</v>
      </c>
    </row>
    <row r="142" spans="14:29">
      <c r="N142" s="120"/>
      <c r="O142" s="120">
        <v>125</v>
      </c>
      <c r="Z142" s="120"/>
      <c r="AB142" s="120"/>
      <c r="AC142" s="120">
        <v>134</v>
      </c>
    </row>
    <row r="143" spans="14:29">
      <c r="N143" s="120"/>
      <c r="O143" s="120">
        <v>126</v>
      </c>
      <c r="P143" s="4" t="s">
        <v>259</v>
      </c>
      <c r="Z143" s="120"/>
      <c r="AB143" s="120"/>
      <c r="AC143" s="120">
        <v>135</v>
      </c>
    </row>
    <row r="144" spans="14:29">
      <c r="N144" s="120">
        <v>10</v>
      </c>
      <c r="O144" s="120">
        <v>127</v>
      </c>
      <c r="P144" s="4" t="s">
        <v>245</v>
      </c>
      <c r="Q144" s="4">
        <v>2010</v>
      </c>
      <c r="R144" s="4">
        <v>2011</v>
      </c>
      <c r="S144" s="4">
        <v>2012</v>
      </c>
      <c r="T144" s="4">
        <v>2013</v>
      </c>
      <c r="U144" s="4">
        <v>2014</v>
      </c>
      <c r="V144" s="4">
        <v>2015</v>
      </c>
      <c r="W144" s="4">
        <v>2016</v>
      </c>
      <c r="X144" s="4">
        <v>2017</v>
      </c>
      <c r="Y144" s="4">
        <v>2018</v>
      </c>
      <c r="Z144" s="120">
        <v>2019</v>
      </c>
      <c r="AB144" s="120"/>
      <c r="AC144" s="120">
        <v>136</v>
      </c>
    </row>
    <row r="145" spans="14:29">
      <c r="N145" s="120"/>
      <c r="O145" s="120">
        <v>128</v>
      </c>
      <c r="P145" s="4" t="s">
        <v>11</v>
      </c>
      <c r="Q145" s="4" t="e">
        <f>NA()</f>
        <v>#N/A</v>
      </c>
      <c r="R145" s="120" t="e">
        <f>NA()</f>
        <v>#N/A</v>
      </c>
      <c r="S145" s="4">
        <v>3087</v>
      </c>
      <c r="T145" s="4">
        <v>3519</v>
      </c>
      <c r="U145" s="4">
        <v>5041</v>
      </c>
      <c r="V145" s="4">
        <v>7966</v>
      </c>
      <c r="W145" s="4">
        <v>7808</v>
      </c>
      <c r="X145" s="4">
        <v>8431</v>
      </c>
      <c r="Y145" s="4">
        <v>7413</v>
      </c>
      <c r="Z145" s="120">
        <v>7937</v>
      </c>
      <c r="AB145" s="120"/>
      <c r="AC145" s="120">
        <v>137</v>
      </c>
    </row>
    <row r="146" spans="14:29">
      <c r="N146" s="120"/>
      <c r="O146" s="120">
        <v>129</v>
      </c>
      <c r="P146" s="4" t="s">
        <v>6</v>
      </c>
      <c r="Q146" s="120" t="e">
        <f>NA()</f>
        <v>#N/A</v>
      </c>
      <c r="R146" s="120" t="e">
        <f>NA()</f>
        <v>#N/A</v>
      </c>
      <c r="S146" s="4">
        <v>6608</v>
      </c>
      <c r="T146" s="4">
        <v>6849</v>
      </c>
      <c r="U146" s="4">
        <v>8376</v>
      </c>
      <c r="V146" s="4">
        <v>8405</v>
      </c>
      <c r="W146" s="4">
        <v>8715</v>
      </c>
      <c r="X146" s="4">
        <v>11128</v>
      </c>
      <c r="Y146" s="4">
        <v>12430</v>
      </c>
      <c r="Z146" s="120">
        <v>13495</v>
      </c>
      <c r="AB146" s="120"/>
      <c r="AC146" s="120">
        <v>138</v>
      </c>
    </row>
    <row r="147" spans="14:29">
      <c r="N147" s="120"/>
      <c r="O147" s="120">
        <v>130</v>
      </c>
      <c r="P147" s="4" t="s">
        <v>7</v>
      </c>
      <c r="Q147" s="120" t="e">
        <f>NA()</f>
        <v>#N/A</v>
      </c>
      <c r="R147" s="120" t="e">
        <f>NA()</f>
        <v>#N/A</v>
      </c>
      <c r="S147" s="4">
        <v>6344</v>
      </c>
      <c r="T147" s="4">
        <v>6659</v>
      </c>
      <c r="U147" s="4">
        <v>7249</v>
      </c>
      <c r="V147" s="4">
        <v>3546</v>
      </c>
      <c r="W147" s="4">
        <v>3390</v>
      </c>
      <c r="X147" s="4">
        <v>4952</v>
      </c>
      <c r="Y147" s="4">
        <v>8549</v>
      </c>
      <c r="Z147" s="120">
        <v>14946</v>
      </c>
      <c r="AB147" s="120">
        <v>24</v>
      </c>
      <c r="AC147" s="120">
        <v>139</v>
      </c>
    </row>
    <row r="148" spans="14:29">
      <c r="N148" s="120"/>
      <c r="O148" s="120">
        <v>131</v>
      </c>
      <c r="P148" s="4" t="s">
        <v>5</v>
      </c>
      <c r="Q148" s="120" t="e">
        <f>NA()</f>
        <v>#N/A</v>
      </c>
      <c r="R148" s="120" t="e">
        <f>NA()</f>
        <v>#N/A</v>
      </c>
      <c r="S148" s="4">
        <v>8544</v>
      </c>
      <c r="T148" s="4">
        <v>6514</v>
      </c>
      <c r="U148" s="4">
        <v>6661</v>
      </c>
      <c r="V148" s="4">
        <v>7299</v>
      </c>
      <c r="W148" s="4">
        <v>5985</v>
      </c>
      <c r="X148" s="4">
        <v>5075</v>
      </c>
      <c r="Y148" s="4">
        <v>3804</v>
      </c>
      <c r="Z148" s="120">
        <v>9995</v>
      </c>
      <c r="AB148" s="120"/>
      <c r="AC148" s="120">
        <v>140</v>
      </c>
    </row>
    <row r="149" spans="14:29">
      <c r="N149" s="120"/>
      <c r="O149" s="120">
        <v>132</v>
      </c>
      <c r="P149" s="4" t="s">
        <v>2</v>
      </c>
      <c r="Q149" s="120" t="e">
        <f>NA()</f>
        <v>#N/A</v>
      </c>
      <c r="R149" s="120" t="e">
        <f>NA()</f>
        <v>#N/A</v>
      </c>
      <c r="S149" s="4">
        <v>2942</v>
      </c>
      <c r="T149" s="4">
        <v>3600</v>
      </c>
      <c r="U149" s="4">
        <v>4474</v>
      </c>
      <c r="V149" s="4">
        <v>4178</v>
      </c>
      <c r="W149" s="4">
        <v>4433</v>
      </c>
      <c r="X149" s="4">
        <v>3797</v>
      </c>
      <c r="Y149" s="4">
        <v>5063</v>
      </c>
      <c r="Z149" s="120">
        <v>8786</v>
      </c>
      <c r="AB149" s="120"/>
      <c r="AC149" s="120">
        <v>141</v>
      </c>
    </row>
    <row r="150" spans="14:29">
      <c r="N150" s="120"/>
      <c r="O150" s="120">
        <v>133</v>
      </c>
      <c r="P150" s="4" t="s">
        <v>9</v>
      </c>
      <c r="Q150" s="120" t="e">
        <f>NA()</f>
        <v>#N/A</v>
      </c>
      <c r="R150" s="120" t="e">
        <f>NA()</f>
        <v>#N/A</v>
      </c>
      <c r="S150" s="4">
        <v>8889</v>
      </c>
      <c r="T150" s="4">
        <v>6158</v>
      </c>
      <c r="U150" s="4">
        <v>10787</v>
      </c>
      <c r="V150" s="4">
        <v>11757</v>
      </c>
      <c r="W150" s="4">
        <v>12673</v>
      </c>
      <c r="X150" s="4">
        <v>12544</v>
      </c>
      <c r="Y150" s="4">
        <v>14959</v>
      </c>
      <c r="Z150" s="120">
        <v>17305</v>
      </c>
      <c r="AB150" s="120"/>
      <c r="AC150" s="120">
        <v>142</v>
      </c>
    </row>
    <row r="151" spans="14:29">
      <c r="N151" s="120"/>
      <c r="O151" s="120">
        <v>134</v>
      </c>
      <c r="P151" s="4" t="s">
        <v>1</v>
      </c>
      <c r="Q151" s="120" t="e">
        <f>NA()</f>
        <v>#N/A</v>
      </c>
      <c r="R151" s="120" t="e">
        <f>NA()</f>
        <v>#N/A</v>
      </c>
      <c r="S151" s="4">
        <v>45683</v>
      </c>
      <c r="T151" s="4">
        <v>56398</v>
      </c>
      <c r="U151" s="4">
        <v>54090</v>
      </c>
      <c r="V151" s="4">
        <v>67547</v>
      </c>
      <c r="W151" s="4">
        <v>72476</v>
      </c>
      <c r="X151" s="4">
        <v>71147</v>
      </c>
      <c r="Y151" s="4">
        <v>78234</v>
      </c>
      <c r="Z151" s="120">
        <v>85774</v>
      </c>
      <c r="AB151" s="120"/>
      <c r="AC151" s="120">
        <v>143</v>
      </c>
    </row>
    <row r="152" spans="14:29">
      <c r="N152" s="120"/>
      <c r="O152" s="120">
        <v>135</v>
      </c>
      <c r="P152" s="4" t="s">
        <v>4</v>
      </c>
      <c r="Q152" s="120" t="e">
        <f>NA()</f>
        <v>#N/A</v>
      </c>
      <c r="R152" s="120" t="e">
        <f>NA()</f>
        <v>#N/A</v>
      </c>
      <c r="S152" s="4">
        <v>1424</v>
      </c>
      <c r="T152" s="4">
        <v>1608</v>
      </c>
      <c r="U152" s="4">
        <v>2236</v>
      </c>
      <c r="V152" s="4">
        <v>2221</v>
      </c>
      <c r="W152" s="4">
        <v>1888</v>
      </c>
      <c r="X152" s="4">
        <v>1527</v>
      </c>
      <c r="Y152" s="4">
        <v>3625</v>
      </c>
      <c r="Z152" s="120">
        <v>4750</v>
      </c>
      <c r="AB152" s="120"/>
      <c r="AC152" s="120">
        <v>144</v>
      </c>
    </row>
    <row r="153" spans="14:29">
      <c r="N153" s="120"/>
      <c r="O153" s="120">
        <v>136</v>
      </c>
      <c r="P153" s="4" t="s">
        <v>0</v>
      </c>
      <c r="Q153" s="120" t="e">
        <f>NA()</f>
        <v>#N/A</v>
      </c>
      <c r="R153" s="120" t="e">
        <f>NA()</f>
        <v>#N/A</v>
      </c>
      <c r="S153" s="4">
        <v>385</v>
      </c>
      <c r="T153" s="4">
        <v>234</v>
      </c>
      <c r="U153" s="4">
        <v>165</v>
      </c>
      <c r="V153" s="4">
        <v>175</v>
      </c>
      <c r="W153" s="4">
        <v>235</v>
      </c>
      <c r="X153" s="4">
        <v>183</v>
      </c>
      <c r="Y153" s="4">
        <v>419</v>
      </c>
      <c r="Z153" s="120">
        <v>346</v>
      </c>
      <c r="AB153" s="120">
        <v>25</v>
      </c>
      <c r="AC153" s="120">
        <v>145</v>
      </c>
    </row>
    <row r="154" spans="14:29">
      <c r="N154" s="120"/>
      <c r="O154" s="120">
        <v>137</v>
      </c>
      <c r="P154" s="4" t="s">
        <v>3</v>
      </c>
      <c r="Q154" s="120" t="e">
        <f>NA()</f>
        <v>#N/A</v>
      </c>
      <c r="R154" s="120" t="e">
        <f>NA()</f>
        <v>#N/A</v>
      </c>
      <c r="S154" s="4">
        <v>1670</v>
      </c>
      <c r="T154" s="4">
        <v>1557</v>
      </c>
      <c r="U154" s="4">
        <v>1494</v>
      </c>
      <c r="V154" s="4">
        <v>1115</v>
      </c>
      <c r="W154" s="4">
        <v>4606</v>
      </c>
      <c r="X154" s="4">
        <v>5735</v>
      </c>
      <c r="Y154" s="4">
        <v>4619</v>
      </c>
      <c r="Z154" s="120">
        <v>3424</v>
      </c>
      <c r="AB154" s="120"/>
      <c r="AC154" s="120">
        <v>146</v>
      </c>
    </row>
    <row r="155" spans="14:29">
      <c r="N155" s="120"/>
      <c r="O155" s="120">
        <v>138</v>
      </c>
      <c r="P155" s="4" t="s">
        <v>10</v>
      </c>
      <c r="Q155" s="120" t="e">
        <f>NA()</f>
        <v>#N/A</v>
      </c>
      <c r="R155" s="120" t="e">
        <f>NA()</f>
        <v>#N/A</v>
      </c>
      <c r="S155" s="4">
        <v>3780</v>
      </c>
      <c r="T155" s="4">
        <v>6681</v>
      </c>
      <c r="U155" s="4">
        <v>6159</v>
      </c>
      <c r="V155" s="4">
        <v>6052</v>
      </c>
      <c r="W155" s="4">
        <v>6266</v>
      </c>
      <c r="X155" s="4">
        <v>5135</v>
      </c>
      <c r="Y155" s="4">
        <v>5312</v>
      </c>
      <c r="Z155" s="120">
        <v>10740</v>
      </c>
      <c r="AB155" s="120"/>
      <c r="AC155" s="120">
        <v>147</v>
      </c>
    </row>
    <row r="156" spans="14:29">
      <c r="N156" s="120"/>
      <c r="O156" s="120">
        <v>139</v>
      </c>
      <c r="Z156" s="120"/>
      <c r="AB156" s="120"/>
      <c r="AC156" s="120">
        <v>148</v>
      </c>
    </row>
    <row r="157" spans="14:29">
      <c r="N157" s="120"/>
      <c r="O157" s="120">
        <v>140</v>
      </c>
      <c r="P157" s="4" t="s">
        <v>260</v>
      </c>
      <c r="Z157" s="120"/>
      <c r="AB157" s="120"/>
      <c r="AC157" s="120">
        <v>149</v>
      </c>
    </row>
    <row r="158" spans="14:29">
      <c r="N158" s="120">
        <v>11</v>
      </c>
      <c r="O158" s="120">
        <v>141</v>
      </c>
      <c r="P158" s="4" t="s">
        <v>245</v>
      </c>
      <c r="Q158" s="4">
        <v>2010</v>
      </c>
      <c r="R158" s="4">
        <v>2011</v>
      </c>
      <c r="S158" s="4">
        <v>2012</v>
      </c>
      <c r="T158" s="4">
        <v>2013</v>
      </c>
      <c r="U158" s="4">
        <v>2014</v>
      </c>
      <c r="V158" s="4">
        <v>2015</v>
      </c>
      <c r="W158" s="4">
        <v>2016</v>
      </c>
      <c r="X158" s="4">
        <v>2017</v>
      </c>
      <c r="Y158" s="4">
        <v>2018</v>
      </c>
      <c r="Z158" s="120">
        <v>2019</v>
      </c>
      <c r="AB158" s="120"/>
      <c r="AC158" s="120">
        <v>150</v>
      </c>
    </row>
    <row r="159" spans="14:29">
      <c r="N159" s="120"/>
      <c r="O159" s="120">
        <v>142</v>
      </c>
      <c r="P159" s="4" t="s">
        <v>11</v>
      </c>
      <c r="Q159" s="120" t="e">
        <f>NA()</f>
        <v>#N/A</v>
      </c>
      <c r="R159" s="4" t="e">
        <f>NA()</f>
        <v>#N/A</v>
      </c>
      <c r="S159" s="4">
        <v>797</v>
      </c>
      <c r="T159" s="4">
        <v>826</v>
      </c>
      <c r="U159" s="4">
        <v>819</v>
      </c>
      <c r="V159" s="4">
        <v>2449</v>
      </c>
      <c r="W159" s="4">
        <v>3613</v>
      </c>
      <c r="X159" s="4">
        <v>3147</v>
      </c>
      <c r="Y159" s="4">
        <v>1730</v>
      </c>
      <c r="Z159" s="120">
        <v>2115</v>
      </c>
      <c r="AB159" s="120">
        <v>26</v>
      </c>
      <c r="AC159" s="120">
        <v>151</v>
      </c>
    </row>
    <row r="160" spans="14:29">
      <c r="N160" s="120"/>
      <c r="O160" s="120">
        <v>143</v>
      </c>
      <c r="P160" s="4" t="s">
        <v>6</v>
      </c>
      <c r="Q160" s="120" t="e">
        <f>NA()</f>
        <v>#N/A</v>
      </c>
      <c r="R160" s="120" t="e">
        <f>NA()</f>
        <v>#N/A</v>
      </c>
      <c r="S160" s="4">
        <v>1985</v>
      </c>
      <c r="T160" s="4">
        <v>2268</v>
      </c>
      <c r="U160" s="4">
        <v>2759</v>
      </c>
      <c r="V160" s="4">
        <v>2206</v>
      </c>
      <c r="W160" s="4">
        <v>2720</v>
      </c>
      <c r="X160" s="4">
        <v>3429</v>
      </c>
      <c r="Y160" s="4">
        <v>4304</v>
      </c>
      <c r="Z160" s="120">
        <v>4699</v>
      </c>
      <c r="AB160" s="120"/>
      <c r="AC160" s="120">
        <v>152</v>
      </c>
    </row>
    <row r="161" spans="14:29">
      <c r="N161" s="120"/>
      <c r="O161" s="120">
        <v>144</v>
      </c>
      <c r="P161" s="4" t="s">
        <v>7</v>
      </c>
      <c r="Q161" s="120" t="e">
        <f>NA()</f>
        <v>#N/A</v>
      </c>
      <c r="R161" s="120" t="e">
        <f>NA()</f>
        <v>#N/A</v>
      </c>
      <c r="S161" s="4">
        <v>1189</v>
      </c>
      <c r="T161" s="4">
        <v>1259</v>
      </c>
      <c r="U161" s="4">
        <v>1500</v>
      </c>
      <c r="V161" s="4">
        <v>306</v>
      </c>
      <c r="W161" s="4">
        <v>409</v>
      </c>
      <c r="X161" s="4">
        <v>1399</v>
      </c>
      <c r="Y161" s="4">
        <v>3082</v>
      </c>
      <c r="Z161" s="120">
        <v>5556</v>
      </c>
      <c r="AB161" s="120"/>
      <c r="AC161" s="120">
        <v>153</v>
      </c>
    </row>
    <row r="162" spans="14:29">
      <c r="N162" s="120"/>
      <c r="O162" s="120">
        <v>145</v>
      </c>
      <c r="P162" s="4" t="s">
        <v>5</v>
      </c>
      <c r="Q162" s="120" t="e">
        <f>NA()</f>
        <v>#N/A</v>
      </c>
      <c r="R162" s="120" t="e">
        <f>NA()</f>
        <v>#N/A</v>
      </c>
      <c r="S162" s="4">
        <v>248</v>
      </c>
      <c r="T162" s="4">
        <v>285</v>
      </c>
      <c r="U162" s="4">
        <v>234</v>
      </c>
      <c r="V162" s="4">
        <v>397</v>
      </c>
      <c r="W162" s="4">
        <v>373</v>
      </c>
      <c r="X162" s="4">
        <v>519</v>
      </c>
      <c r="Y162" s="4">
        <v>719</v>
      </c>
      <c r="Z162" s="120">
        <v>786</v>
      </c>
      <c r="AB162" s="120"/>
      <c r="AC162" s="120">
        <v>154</v>
      </c>
    </row>
    <row r="163" spans="14:29">
      <c r="N163" s="120"/>
      <c r="O163" s="120">
        <v>146</v>
      </c>
      <c r="P163" s="4" t="s">
        <v>2</v>
      </c>
      <c r="Q163" s="120" t="e">
        <f>NA()</f>
        <v>#N/A</v>
      </c>
      <c r="R163" s="120" t="e">
        <f>NA()</f>
        <v>#N/A</v>
      </c>
      <c r="S163" s="4">
        <v>943</v>
      </c>
      <c r="T163" s="4">
        <v>1270</v>
      </c>
      <c r="U163" s="4">
        <v>1349</v>
      </c>
      <c r="V163" s="4">
        <v>1469</v>
      </c>
      <c r="W163" s="4">
        <v>1232</v>
      </c>
      <c r="X163" s="4">
        <v>1217</v>
      </c>
      <c r="Y163" s="4">
        <v>1836</v>
      </c>
      <c r="Z163" s="120">
        <v>2149</v>
      </c>
      <c r="AB163" s="120"/>
      <c r="AC163" s="120">
        <v>155</v>
      </c>
    </row>
    <row r="164" spans="14:29">
      <c r="N164" s="120"/>
      <c r="O164" s="120">
        <v>147</v>
      </c>
      <c r="P164" s="4" t="s">
        <v>9</v>
      </c>
      <c r="Q164" s="120" t="e">
        <f>NA()</f>
        <v>#N/A</v>
      </c>
      <c r="R164" s="120" t="e">
        <f>NA()</f>
        <v>#N/A</v>
      </c>
      <c r="S164" s="4">
        <v>1027</v>
      </c>
      <c r="T164" s="4">
        <v>475</v>
      </c>
      <c r="U164" s="4">
        <v>473</v>
      </c>
      <c r="V164" s="4">
        <v>879</v>
      </c>
      <c r="W164" s="4">
        <v>1122</v>
      </c>
      <c r="X164" s="4">
        <v>1020</v>
      </c>
      <c r="Y164" s="4">
        <v>1119</v>
      </c>
      <c r="Z164" s="120">
        <v>1292</v>
      </c>
      <c r="AB164" s="120"/>
      <c r="AC164" s="120">
        <v>156</v>
      </c>
    </row>
    <row r="165" spans="14:29">
      <c r="N165" s="120"/>
      <c r="O165" s="120">
        <v>148</v>
      </c>
      <c r="P165" s="4" t="s">
        <v>1</v>
      </c>
      <c r="Q165" s="120" t="e">
        <f>NA()</f>
        <v>#N/A</v>
      </c>
      <c r="R165" s="120" t="e">
        <f>NA()</f>
        <v>#N/A</v>
      </c>
      <c r="S165" s="4">
        <v>16069</v>
      </c>
      <c r="T165" s="4">
        <v>17306</v>
      </c>
      <c r="U165" s="4">
        <v>15936</v>
      </c>
      <c r="V165" s="4">
        <v>14026</v>
      </c>
      <c r="W165" s="4">
        <v>15246</v>
      </c>
      <c r="X165" s="4">
        <v>16022</v>
      </c>
      <c r="Y165" s="4">
        <v>21286</v>
      </c>
      <c r="Z165" s="120">
        <v>24498</v>
      </c>
      <c r="AB165" s="120">
        <v>27</v>
      </c>
      <c r="AC165" s="120">
        <v>157</v>
      </c>
    </row>
    <row r="166" spans="14:29">
      <c r="N166" s="120"/>
      <c r="O166" s="120">
        <v>149</v>
      </c>
      <c r="P166" s="4" t="s">
        <v>4</v>
      </c>
      <c r="Q166" s="120" t="e">
        <f>NA()</f>
        <v>#N/A</v>
      </c>
      <c r="R166" s="120" t="e">
        <f>NA()</f>
        <v>#N/A</v>
      </c>
      <c r="S166" s="4">
        <v>158</v>
      </c>
      <c r="T166" s="4">
        <v>242</v>
      </c>
      <c r="U166" s="4">
        <v>165</v>
      </c>
      <c r="V166" s="4">
        <v>121</v>
      </c>
      <c r="W166" s="4">
        <v>154</v>
      </c>
      <c r="X166" s="4">
        <v>66</v>
      </c>
      <c r="Y166" s="4">
        <v>441</v>
      </c>
      <c r="Z166" s="120">
        <v>258</v>
      </c>
      <c r="AB166" s="120"/>
      <c r="AC166" s="120">
        <v>158</v>
      </c>
    </row>
    <row r="167" spans="14:29">
      <c r="N167" s="120"/>
      <c r="O167" s="120">
        <v>150</v>
      </c>
      <c r="P167" s="4" t="s">
        <v>0</v>
      </c>
      <c r="Q167" s="120" t="e">
        <f>NA()</f>
        <v>#N/A</v>
      </c>
      <c r="R167" s="120" t="e">
        <f>NA()</f>
        <v>#N/A</v>
      </c>
      <c r="S167" s="4">
        <v>71</v>
      </c>
      <c r="T167" s="4">
        <v>84</v>
      </c>
      <c r="U167" s="4">
        <v>29</v>
      </c>
      <c r="V167" s="4">
        <v>15</v>
      </c>
      <c r="W167" s="4">
        <v>26</v>
      </c>
      <c r="X167" s="4">
        <v>28</v>
      </c>
      <c r="Y167" s="4">
        <v>191</v>
      </c>
      <c r="Z167" s="120">
        <v>151</v>
      </c>
      <c r="AB167" s="120"/>
      <c r="AC167" s="120">
        <v>159</v>
      </c>
    </row>
    <row r="168" spans="14:29">
      <c r="N168" s="120"/>
      <c r="O168" s="120">
        <v>151</v>
      </c>
      <c r="P168" s="4" t="s">
        <v>3</v>
      </c>
      <c r="Q168" s="120" t="e">
        <f>NA()</f>
        <v>#N/A</v>
      </c>
      <c r="R168" s="120" t="e">
        <f>NA()</f>
        <v>#N/A</v>
      </c>
      <c r="S168" s="4">
        <v>61</v>
      </c>
      <c r="T168" s="4">
        <v>92</v>
      </c>
      <c r="U168" s="4">
        <v>97</v>
      </c>
      <c r="V168" s="4">
        <v>72</v>
      </c>
      <c r="W168" s="4">
        <v>262</v>
      </c>
      <c r="X168" s="4">
        <v>376</v>
      </c>
      <c r="Y168" s="4">
        <v>402</v>
      </c>
      <c r="Z168" s="120">
        <v>244</v>
      </c>
      <c r="AB168" s="120"/>
      <c r="AC168" s="120">
        <v>160</v>
      </c>
    </row>
    <row r="169" spans="14:29">
      <c r="N169" s="120"/>
      <c r="O169" s="120">
        <v>152</v>
      </c>
      <c r="P169" s="4" t="s">
        <v>10</v>
      </c>
      <c r="Q169" s="120" t="e">
        <f>NA()</f>
        <v>#N/A</v>
      </c>
      <c r="R169" s="120" t="e">
        <f>NA()</f>
        <v>#N/A</v>
      </c>
      <c r="S169" s="4">
        <v>384</v>
      </c>
      <c r="T169" s="4">
        <v>764</v>
      </c>
      <c r="U169" s="4">
        <v>624</v>
      </c>
      <c r="V169" s="4">
        <v>697</v>
      </c>
      <c r="W169" s="4">
        <v>947</v>
      </c>
      <c r="X169" s="4">
        <v>996</v>
      </c>
      <c r="Y169" s="4">
        <v>1452</v>
      </c>
      <c r="Z169" s="120">
        <v>1692</v>
      </c>
      <c r="AB169" s="120"/>
      <c r="AC169" s="120">
        <v>161</v>
      </c>
    </row>
    <row r="170" spans="14:29">
      <c r="N170" s="120"/>
      <c r="O170" s="120">
        <v>153</v>
      </c>
      <c r="Z170" s="120"/>
      <c r="AB170" s="120"/>
      <c r="AC170" s="120">
        <v>162</v>
      </c>
    </row>
    <row r="171" spans="14:29">
      <c r="N171" s="120"/>
      <c r="O171" s="120">
        <v>154</v>
      </c>
      <c r="P171" s="4" t="s">
        <v>265</v>
      </c>
      <c r="Z171" s="120"/>
      <c r="AB171" s="120">
        <v>28</v>
      </c>
      <c r="AC171" s="120">
        <v>163</v>
      </c>
    </row>
    <row r="172" spans="14:29">
      <c r="N172" s="120">
        <v>12</v>
      </c>
      <c r="O172" s="120">
        <v>155</v>
      </c>
      <c r="P172" s="4" t="s">
        <v>245</v>
      </c>
      <c r="Q172" s="4">
        <v>2010</v>
      </c>
      <c r="R172" s="4">
        <v>2011</v>
      </c>
      <c r="S172" s="4">
        <v>2012</v>
      </c>
      <c r="T172" s="4">
        <v>2013</v>
      </c>
      <c r="U172" s="4">
        <v>2014</v>
      </c>
      <c r="V172" s="4">
        <v>2015</v>
      </c>
      <c r="W172" s="4">
        <v>2016</v>
      </c>
      <c r="X172" s="4">
        <v>2017</v>
      </c>
      <c r="Y172" s="4">
        <v>2018</v>
      </c>
      <c r="Z172" s="120">
        <v>2019</v>
      </c>
      <c r="AB172" s="120"/>
      <c r="AC172" s="120">
        <v>164</v>
      </c>
    </row>
    <row r="173" spans="14:29">
      <c r="N173" s="120"/>
      <c r="O173" s="120">
        <v>156</v>
      </c>
      <c r="P173" s="4" t="s">
        <v>11</v>
      </c>
      <c r="Q173" s="4">
        <v>17.3</v>
      </c>
      <c r="R173" s="4">
        <v>18.399999999999999</v>
      </c>
      <c r="S173" s="4">
        <v>17.600000000000001</v>
      </c>
      <c r="T173" s="4">
        <v>19</v>
      </c>
      <c r="U173" s="4">
        <v>18.399999999999999</v>
      </c>
      <c r="V173" s="4">
        <v>19.600000000000001</v>
      </c>
      <c r="W173" s="4">
        <v>21.7</v>
      </c>
      <c r="X173" s="4">
        <v>20.6</v>
      </c>
      <c r="Y173" s="4">
        <v>19.3</v>
      </c>
      <c r="Z173" s="120" t="e">
        <f>NA()</f>
        <v>#N/A</v>
      </c>
      <c r="AB173" s="120"/>
      <c r="AC173" s="120">
        <v>165</v>
      </c>
    </row>
    <row r="174" spans="14:29">
      <c r="N174" s="120"/>
      <c r="O174" s="120">
        <v>157</v>
      </c>
      <c r="P174" s="4" t="s">
        <v>6</v>
      </c>
      <c r="Q174" s="4">
        <v>89.8</v>
      </c>
      <c r="R174" s="4">
        <v>121.4</v>
      </c>
      <c r="S174" s="4">
        <v>134.9</v>
      </c>
      <c r="T174" s="4">
        <v>123.6</v>
      </c>
      <c r="U174" s="4">
        <v>121.4</v>
      </c>
      <c r="V174" s="4">
        <v>127.1</v>
      </c>
      <c r="W174" s="4">
        <v>105.7</v>
      </c>
      <c r="X174" s="4">
        <v>123.9</v>
      </c>
      <c r="Y174" s="4">
        <v>105.8</v>
      </c>
      <c r="Z174" s="120" t="e">
        <f>NA()</f>
        <v>#N/A</v>
      </c>
      <c r="AB174" s="120"/>
      <c r="AC174" s="120">
        <v>166</v>
      </c>
    </row>
    <row r="175" spans="14:29">
      <c r="N175" s="120"/>
      <c r="O175" s="120">
        <v>158</v>
      </c>
      <c r="P175" s="4" t="s">
        <v>7</v>
      </c>
      <c r="Q175" s="4">
        <v>71</v>
      </c>
      <c r="R175" s="4">
        <v>95.5</v>
      </c>
      <c r="S175" s="4">
        <v>131.80000000000001</v>
      </c>
      <c r="T175" s="4">
        <v>104.7</v>
      </c>
      <c r="U175" s="4">
        <v>98.3</v>
      </c>
      <c r="V175" s="4">
        <v>99.2</v>
      </c>
      <c r="W175" s="4">
        <v>88</v>
      </c>
      <c r="X175" s="4">
        <v>89.5</v>
      </c>
      <c r="Y175" s="4">
        <v>93.8</v>
      </c>
      <c r="Z175" s="120" t="e">
        <f>NA()</f>
        <v>#N/A</v>
      </c>
      <c r="AB175" s="120"/>
      <c r="AC175" s="120">
        <v>167</v>
      </c>
    </row>
    <row r="176" spans="14:29">
      <c r="N176" s="120"/>
      <c r="O176" s="120">
        <v>159</v>
      </c>
      <c r="P176" s="4" t="s">
        <v>5</v>
      </c>
      <c r="Q176" s="4">
        <v>62.8</v>
      </c>
      <c r="R176" s="4">
        <v>78.3</v>
      </c>
      <c r="S176" s="4">
        <v>91.5</v>
      </c>
      <c r="T176" s="4">
        <v>81.3</v>
      </c>
      <c r="U176" s="4">
        <v>86</v>
      </c>
      <c r="V176" s="4">
        <v>80.2</v>
      </c>
      <c r="W176" s="4">
        <v>63.2</v>
      </c>
      <c r="X176" s="4">
        <v>80</v>
      </c>
      <c r="Y176" s="4">
        <v>77.2</v>
      </c>
      <c r="Z176" s="120" t="e">
        <f>NA()</f>
        <v>#N/A</v>
      </c>
      <c r="AB176" s="120"/>
      <c r="AC176" s="120">
        <v>168</v>
      </c>
    </row>
    <row r="177" spans="14:29">
      <c r="N177" s="120"/>
      <c r="O177" s="120">
        <v>160</v>
      </c>
      <c r="P177" s="4" t="s">
        <v>2</v>
      </c>
      <c r="Q177" s="4">
        <v>30.7</v>
      </c>
      <c r="R177" s="4">
        <v>42.9</v>
      </c>
      <c r="S177" s="4">
        <v>47.7</v>
      </c>
      <c r="T177" s="4">
        <v>41</v>
      </c>
      <c r="U177" s="4">
        <v>41.5</v>
      </c>
      <c r="V177" s="4">
        <v>42.5</v>
      </c>
      <c r="W177" s="4">
        <v>39.5</v>
      </c>
      <c r="X177" s="4">
        <v>37.299999999999997</v>
      </c>
      <c r="Y177" s="4">
        <v>36.299999999999997</v>
      </c>
      <c r="Z177" s="120" t="e">
        <f>NA()</f>
        <v>#N/A</v>
      </c>
      <c r="AB177" s="120">
        <v>29</v>
      </c>
      <c r="AC177" s="120">
        <v>169</v>
      </c>
    </row>
    <row r="178" spans="14:29">
      <c r="N178" s="120"/>
      <c r="O178" s="120">
        <v>161</v>
      </c>
      <c r="P178" s="4" t="s">
        <v>9</v>
      </c>
      <c r="Q178" s="4">
        <v>35.299999999999997</v>
      </c>
      <c r="R178" s="4">
        <v>32.9</v>
      </c>
      <c r="S178" s="4">
        <v>38.4</v>
      </c>
      <c r="T178" s="4">
        <v>42.3</v>
      </c>
      <c r="U178" s="4">
        <v>38.799999999999997</v>
      </c>
      <c r="V178" s="4">
        <v>39.5</v>
      </c>
      <c r="W178" s="4">
        <v>37.200000000000003</v>
      </c>
      <c r="X178" s="4">
        <v>40.9</v>
      </c>
      <c r="Y178" s="4">
        <v>47.7</v>
      </c>
      <c r="Z178" s="120" t="e">
        <f>NA()</f>
        <v>#N/A</v>
      </c>
      <c r="AB178" s="120"/>
      <c r="AC178" s="120">
        <v>170</v>
      </c>
    </row>
    <row r="179" spans="14:29">
      <c r="N179" s="120"/>
      <c r="O179" s="120">
        <v>162</v>
      </c>
      <c r="P179" s="4" t="s">
        <v>1</v>
      </c>
      <c r="Q179" s="4">
        <v>8.1</v>
      </c>
      <c r="R179" s="4">
        <v>9.9</v>
      </c>
      <c r="S179" s="4">
        <v>11</v>
      </c>
      <c r="T179" s="4">
        <v>10.3</v>
      </c>
      <c r="U179" s="4">
        <v>10.6</v>
      </c>
      <c r="V179" s="4">
        <v>9.5</v>
      </c>
      <c r="W179" s="4">
        <v>9.6</v>
      </c>
      <c r="X179" s="4">
        <v>9</v>
      </c>
      <c r="Y179" s="4">
        <v>6.8</v>
      </c>
      <c r="Z179" s="120" t="e">
        <f>NA()</f>
        <v>#N/A</v>
      </c>
      <c r="AB179" s="120"/>
      <c r="AC179" s="120">
        <v>171</v>
      </c>
    </row>
    <row r="180" spans="14:29">
      <c r="N180" s="120"/>
      <c r="O180" s="120">
        <v>163</v>
      </c>
      <c r="P180" s="4" t="s">
        <v>4</v>
      </c>
      <c r="Q180" s="4">
        <v>49.9</v>
      </c>
      <c r="R180" s="4">
        <v>71.7</v>
      </c>
      <c r="S180" s="4">
        <v>86.5</v>
      </c>
      <c r="T180" s="4">
        <v>76.099999999999994</v>
      </c>
      <c r="U180" s="4">
        <v>71.900000000000006</v>
      </c>
      <c r="V180" s="4">
        <v>79.900000000000006</v>
      </c>
      <c r="W180" s="4">
        <v>65.3</v>
      </c>
      <c r="X180" s="4">
        <v>73</v>
      </c>
      <c r="Y180" s="4">
        <v>68.8</v>
      </c>
      <c r="Z180" s="120" t="e">
        <f>NA()</f>
        <v>#N/A</v>
      </c>
      <c r="AB180" s="120"/>
      <c r="AC180" s="120">
        <v>172</v>
      </c>
    </row>
    <row r="181" spans="14:29">
      <c r="N181" s="120"/>
      <c r="O181" s="120">
        <v>164</v>
      </c>
      <c r="P181" s="4" t="s">
        <v>0</v>
      </c>
      <c r="Q181" s="4">
        <v>23.8</v>
      </c>
      <c r="R181" s="4">
        <v>32.700000000000003</v>
      </c>
      <c r="S181" s="4">
        <v>30.5</v>
      </c>
      <c r="T181" s="4">
        <v>31.3</v>
      </c>
      <c r="U181" s="4">
        <v>28.8</v>
      </c>
      <c r="V181" s="4">
        <v>30.6</v>
      </c>
      <c r="W181" s="4">
        <v>24.9</v>
      </c>
      <c r="X181" s="4">
        <v>27.5</v>
      </c>
      <c r="Y181" s="4">
        <v>23.5</v>
      </c>
      <c r="Z181" s="120" t="e">
        <f>NA()</f>
        <v>#N/A</v>
      </c>
      <c r="AB181" s="120"/>
      <c r="AC181" s="120">
        <v>173</v>
      </c>
    </row>
    <row r="182" spans="14:29">
      <c r="N182" s="120"/>
      <c r="O182" s="120">
        <v>165</v>
      </c>
      <c r="P182" s="4" t="s">
        <v>3</v>
      </c>
      <c r="Q182" s="4">
        <v>63.4</v>
      </c>
      <c r="R182" s="4">
        <v>74.400000000000006</v>
      </c>
      <c r="S182" s="4">
        <v>83.9</v>
      </c>
      <c r="T182" s="4">
        <v>85.9</v>
      </c>
      <c r="U182" s="4">
        <v>88.8</v>
      </c>
      <c r="V182" s="4">
        <v>96.6</v>
      </c>
      <c r="W182" s="4">
        <v>92.3</v>
      </c>
      <c r="X182" s="4">
        <v>92</v>
      </c>
      <c r="Y182" s="4">
        <v>96.6</v>
      </c>
      <c r="Z182" s="120" t="e">
        <f>NA()</f>
        <v>#N/A</v>
      </c>
      <c r="AB182" s="120"/>
      <c r="AC182" s="120">
        <v>174</v>
      </c>
    </row>
    <row r="183" spans="14:29">
      <c r="N183" s="120"/>
      <c r="O183" s="120">
        <v>166</v>
      </c>
      <c r="P183" s="4" t="s">
        <v>10</v>
      </c>
      <c r="Q183" s="4">
        <v>32.1</v>
      </c>
      <c r="R183" s="4">
        <v>49.5</v>
      </c>
      <c r="S183" s="4">
        <v>41.1</v>
      </c>
      <c r="T183" s="4">
        <v>41.4</v>
      </c>
      <c r="U183" s="4">
        <v>38.299999999999997</v>
      </c>
      <c r="V183" s="4">
        <v>38.5</v>
      </c>
      <c r="W183" s="4">
        <v>38.5</v>
      </c>
      <c r="X183" s="4">
        <v>46.2</v>
      </c>
      <c r="Y183" s="4">
        <v>42.3</v>
      </c>
      <c r="Z183" s="120" t="e">
        <f>NA()</f>
        <v>#N/A</v>
      </c>
      <c r="AB183" s="120">
        <v>30</v>
      </c>
      <c r="AC183" s="120">
        <v>175</v>
      </c>
    </row>
    <row r="184" spans="14:29">
      <c r="N184" s="120"/>
      <c r="O184" s="120">
        <v>167</v>
      </c>
      <c r="AB184" s="120"/>
      <c r="AC184" s="120">
        <v>176</v>
      </c>
    </row>
    <row r="185" spans="14:29">
      <c r="N185" s="120"/>
      <c r="O185" s="120">
        <v>168</v>
      </c>
      <c r="AB185" s="120"/>
      <c r="AC185" s="120">
        <v>177</v>
      </c>
    </row>
    <row r="186" spans="14:29">
      <c r="N186" s="120">
        <v>13</v>
      </c>
      <c r="O186" s="120">
        <v>169</v>
      </c>
      <c r="AB186" s="120"/>
      <c r="AC186" s="120">
        <v>178</v>
      </c>
    </row>
    <row r="187" spans="14:29">
      <c r="N187" s="120"/>
      <c r="O187" s="120">
        <v>170</v>
      </c>
      <c r="AB187" s="120"/>
      <c r="AC187" s="120">
        <v>179</v>
      </c>
    </row>
    <row r="188" spans="14:29">
      <c r="N188" s="120"/>
      <c r="O188" s="120">
        <v>171</v>
      </c>
      <c r="AB188" s="120"/>
      <c r="AC188" s="120">
        <v>180</v>
      </c>
    </row>
    <row r="189" spans="14:29">
      <c r="N189" s="120"/>
      <c r="O189" s="120">
        <v>172</v>
      </c>
      <c r="AB189" s="120">
        <v>31</v>
      </c>
      <c r="AC189" s="120">
        <v>181</v>
      </c>
    </row>
    <row r="190" spans="14:29">
      <c r="N190" s="120"/>
      <c r="O190" s="120">
        <v>173</v>
      </c>
      <c r="AB190" s="120"/>
      <c r="AC190" s="120">
        <v>182</v>
      </c>
    </row>
    <row r="191" spans="14:29">
      <c r="N191" s="120"/>
      <c r="O191" s="120">
        <v>174</v>
      </c>
      <c r="AB191" s="120"/>
      <c r="AC191" s="120">
        <v>183</v>
      </c>
    </row>
    <row r="192" spans="14:29">
      <c r="N192" s="120"/>
      <c r="O192" s="120">
        <v>175</v>
      </c>
      <c r="AB192" s="120"/>
      <c r="AC192" s="120">
        <v>184</v>
      </c>
    </row>
    <row r="193" spans="14:29">
      <c r="N193" s="120"/>
      <c r="O193" s="120">
        <v>176</v>
      </c>
      <c r="AB193" s="120"/>
      <c r="AC193" s="120">
        <v>185</v>
      </c>
    </row>
    <row r="194" spans="14:29">
      <c r="N194" s="120"/>
      <c r="O194" s="120">
        <v>177</v>
      </c>
      <c r="AB194" s="120"/>
      <c r="AC194" s="120">
        <v>186</v>
      </c>
    </row>
    <row r="195" spans="14:29">
      <c r="N195" s="120"/>
      <c r="O195" s="120">
        <v>178</v>
      </c>
      <c r="AB195" s="120">
        <v>32</v>
      </c>
      <c r="AC195" s="120">
        <v>187</v>
      </c>
    </row>
    <row r="196" spans="14:29">
      <c r="N196" s="120"/>
      <c r="O196" s="120">
        <v>179</v>
      </c>
      <c r="AB196" s="120"/>
      <c r="AC196" s="120">
        <v>188</v>
      </c>
    </row>
    <row r="197" spans="14:29">
      <c r="N197" s="120"/>
      <c r="O197" s="120">
        <v>180</v>
      </c>
      <c r="AB197" s="120"/>
      <c r="AC197" s="120">
        <v>189</v>
      </c>
    </row>
    <row r="198" spans="14:29">
      <c r="N198" s="120"/>
      <c r="O198" s="120">
        <v>181</v>
      </c>
      <c r="AB198" s="120"/>
      <c r="AC198" s="120">
        <v>190</v>
      </c>
    </row>
    <row r="199" spans="14:29">
      <c r="N199" s="120"/>
      <c r="O199" s="120">
        <v>182</v>
      </c>
      <c r="AB199" s="120"/>
      <c r="AC199" s="120">
        <v>191</v>
      </c>
    </row>
    <row r="200" spans="14:29">
      <c r="N200" s="120">
        <v>14</v>
      </c>
      <c r="O200" s="120">
        <v>183</v>
      </c>
      <c r="AB200" s="120"/>
      <c r="AC200" s="120">
        <v>192</v>
      </c>
    </row>
    <row r="201" spans="14:29">
      <c r="N201" s="120"/>
      <c r="O201" s="120">
        <v>184</v>
      </c>
      <c r="AB201" s="120">
        <v>33</v>
      </c>
      <c r="AC201" s="120">
        <v>193</v>
      </c>
    </row>
    <row r="202" spans="14:29">
      <c r="N202" s="120"/>
      <c r="O202" s="120">
        <v>185</v>
      </c>
      <c r="AB202" s="120"/>
      <c r="AC202" s="120">
        <v>194</v>
      </c>
    </row>
    <row r="203" spans="14:29">
      <c r="N203" s="120"/>
      <c r="O203" s="120">
        <v>186</v>
      </c>
      <c r="AB203" s="120"/>
      <c r="AC203" s="120">
        <v>195</v>
      </c>
    </row>
    <row r="204" spans="14:29">
      <c r="N204" s="120"/>
      <c r="O204" s="120">
        <v>187</v>
      </c>
      <c r="AB204" s="120"/>
      <c r="AC204" s="120">
        <v>196</v>
      </c>
    </row>
    <row r="205" spans="14:29">
      <c r="N205" s="120"/>
      <c r="O205" s="120">
        <v>188</v>
      </c>
      <c r="AB205" s="120"/>
      <c r="AC205" s="120">
        <v>197</v>
      </c>
    </row>
    <row r="206" spans="14:29">
      <c r="N206" s="120"/>
      <c r="O206" s="120">
        <v>189</v>
      </c>
      <c r="AB206" s="120"/>
      <c r="AC206" s="120">
        <v>198</v>
      </c>
    </row>
    <row r="207" spans="14:29">
      <c r="N207" s="120"/>
      <c r="O207" s="120">
        <v>190</v>
      </c>
      <c r="AB207" s="120">
        <v>34</v>
      </c>
      <c r="AC207" s="120">
        <v>199</v>
      </c>
    </row>
    <row r="208" spans="14:29">
      <c r="N208" s="120"/>
      <c r="O208" s="120">
        <v>191</v>
      </c>
      <c r="AB208" s="120"/>
      <c r="AC208" s="120">
        <v>200</v>
      </c>
    </row>
    <row r="209" spans="14:29">
      <c r="N209" s="120"/>
      <c r="O209" s="120">
        <v>192</v>
      </c>
      <c r="AB209" s="120"/>
      <c r="AC209" s="120">
        <v>201</v>
      </c>
    </row>
    <row r="210" spans="14:29">
      <c r="N210" s="120"/>
      <c r="O210" s="120">
        <v>193</v>
      </c>
      <c r="AB210" s="120"/>
      <c r="AC210" s="120">
        <v>202</v>
      </c>
    </row>
    <row r="211" spans="14:29">
      <c r="N211" s="120"/>
      <c r="O211" s="120">
        <v>194</v>
      </c>
      <c r="AB211" s="120"/>
      <c r="AC211" s="120">
        <v>203</v>
      </c>
    </row>
    <row r="212" spans="14:29">
      <c r="N212" s="120"/>
      <c r="O212" s="120">
        <v>195</v>
      </c>
      <c r="AB212" s="120"/>
      <c r="AC212" s="120">
        <v>204</v>
      </c>
    </row>
    <row r="213" spans="14:29">
      <c r="N213" s="120"/>
      <c r="O213" s="120">
        <v>196</v>
      </c>
      <c r="AB213" s="120">
        <v>35</v>
      </c>
      <c r="AC213" s="120">
        <v>205</v>
      </c>
    </row>
    <row r="214" spans="14:29">
      <c r="N214" s="120">
        <v>15</v>
      </c>
      <c r="O214" s="120">
        <v>197</v>
      </c>
      <c r="AB214" s="120"/>
      <c r="AC214" s="120">
        <v>206</v>
      </c>
    </row>
    <row r="215" spans="14:29">
      <c r="N215" s="120"/>
      <c r="O215" s="120">
        <v>198</v>
      </c>
      <c r="AB215" s="120"/>
      <c r="AC215" s="120">
        <v>207</v>
      </c>
    </row>
    <row r="216" spans="14:29">
      <c r="N216" s="120"/>
      <c r="O216" s="120">
        <v>199</v>
      </c>
      <c r="AB216" s="120"/>
      <c r="AC216" s="120">
        <v>208</v>
      </c>
    </row>
    <row r="217" spans="14:29">
      <c r="N217" s="120"/>
      <c r="O217" s="120">
        <v>200</v>
      </c>
      <c r="AB217" s="120"/>
      <c r="AC217" s="120">
        <v>209</v>
      </c>
    </row>
    <row r="218" spans="14:29">
      <c r="N218" s="120"/>
      <c r="O218" s="120">
        <v>201</v>
      </c>
      <c r="AB218" s="120"/>
      <c r="AC218" s="120">
        <v>210</v>
      </c>
    </row>
    <row r="219" spans="14:29">
      <c r="N219" s="120"/>
      <c r="O219" s="120">
        <v>202</v>
      </c>
      <c r="AB219" s="120">
        <v>36</v>
      </c>
      <c r="AC219" s="120">
        <v>211</v>
      </c>
    </row>
    <row r="220" spans="14:29">
      <c r="N220" s="120"/>
      <c r="O220" s="120">
        <v>203</v>
      </c>
      <c r="AB220" s="120"/>
      <c r="AC220" s="120">
        <v>212</v>
      </c>
    </row>
    <row r="221" spans="14:29">
      <c r="N221" s="120"/>
      <c r="O221" s="120">
        <v>204</v>
      </c>
      <c r="AB221" s="120"/>
      <c r="AC221" s="120">
        <v>213</v>
      </c>
    </row>
    <row r="222" spans="14:29">
      <c r="N222" s="120"/>
      <c r="O222" s="120">
        <v>205</v>
      </c>
      <c r="AB222" s="120"/>
      <c r="AC222" s="120">
        <v>214</v>
      </c>
    </row>
    <row r="223" spans="14:29">
      <c r="N223" s="120"/>
      <c r="O223" s="120">
        <v>206</v>
      </c>
      <c r="AB223" s="120"/>
      <c r="AC223" s="120">
        <v>215</v>
      </c>
    </row>
    <row r="224" spans="14:29">
      <c r="N224" s="120"/>
      <c r="O224" s="120">
        <v>207</v>
      </c>
      <c r="AB224" s="120"/>
      <c r="AC224" s="120">
        <v>216</v>
      </c>
    </row>
    <row r="225" spans="14:29">
      <c r="N225" s="120"/>
      <c r="O225" s="120">
        <v>208</v>
      </c>
      <c r="AB225" s="120">
        <v>37</v>
      </c>
      <c r="AC225" s="120">
        <v>217</v>
      </c>
    </row>
    <row r="226" spans="14:29">
      <c r="N226" s="120"/>
      <c r="O226" s="120">
        <v>209</v>
      </c>
      <c r="AB226" s="120"/>
      <c r="AC226" s="120">
        <v>218</v>
      </c>
    </row>
    <row r="227" spans="14:29">
      <c r="N227" s="120"/>
      <c r="O227" s="120">
        <v>210</v>
      </c>
      <c r="AB227" s="120"/>
      <c r="AC227" s="120">
        <v>219</v>
      </c>
    </row>
    <row r="228" spans="14:29">
      <c r="N228" s="120">
        <v>16</v>
      </c>
      <c r="O228" s="120">
        <v>211</v>
      </c>
      <c r="AB228" s="120"/>
      <c r="AC228" s="120">
        <v>220</v>
      </c>
    </row>
    <row r="229" spans="14:29">
      <c r="N229" s="120"/>
      <c r="O229" s="120">
        <v>212</v>
      </c>
      <c r="AB229" s="120"/>
      <c r="AC229" s="120">
        <v>221</v>
      </c>
    </row>
    <row r="230" spans="14:29">
      <c r="N230" s="120"/>
      <c r="O230" s="120">
        <v>213</v>
      </c>
      <c r="AB230" s="120"/>
      <c r="AC230" s="120">
        <v>222</v>
      </c>
    </row>
    <row r="231" spans="14:29">
      <c r="N231" s="120"/>
      <c r="O231" s="120">
        <v>214</v>
      </c>
      <c r="AB231" s="120">
        <v>38</v>
      </c>
      <c r="AC231" s="120">
        <v>223</v>
      </c>
    </row>
    <row r="232" spans="14:29">
      <c r="N232" s="120"/>
      <c r="O232" s="120">
        <v>215</v>
      </c>
      <c r="AB232" s="120"/>
      <c r="AC232" s="120">
        <v>224</v>
      </c>
    </row>
    <row r="233" spans="14:29">
      <c r="N233" s="120"/>
      <c r="O233" s="120">
        <v>216</v>
      </c>
      <c r="AB233" s="120"/>
      <c r="AC233" s="120">
        <v>225</v>
      </c>
    </row>
    <row r="234" spans="14:29">
      <c r="N234" s="120"/>
      <c r="O234" s="120">
        <v>217</v>
      </c>
      <c r="AB234" s="120"/>
      <c r="AC234" s="120">
        <v>226</v>
      </c>
    </row>
    <row r="235" spans="14:29">
      <c r="N235" s="120"/>
      <c r="O235" s="120">
        <v>218</v>
      </c>
      <c r="AB235" s="120"/>
      <c r="AC235" s="120">
        <v>227</v>
      </c>
    </row>
    <row r="236" spans="14:29">
      <c r="N236" s="120"/>
      <c r="O236" s="120">
        <v>219</v>
      </c>
      <c r="AB236" s="120"/>
      <c r="AC236" s="120">
        <v>228</v>
      </c>
    </row>
    <row r="237" spans="14:29">
      <c r="N237" s="120"/>
      <c r="O237" s="120">
        <v>220</v>
      </c>
      <c r="AB237" s="120">
        <v>39</v>
      </c>
      <c r="AC237" s="120">
        <v>229</v>
      </c>
    </row>
    <row r="238" spans="14:29">
      <c r="N238" s="120"/>
      <c r="O238" s="120">
        <v>221</v>
      </c>
      <c r="AB238" s="120"/>
      <c r="AC238" s="120">
        <v>230</v>
      </c>
    </row>
    <row r="239" spans="14:29">
      <c r="N239" s="120"/>
      <c r="O239" s="120">
        <v>222</v>
      </c>
      <c r="AB239" s="120"/>
      <c r="AC239" s="120">
        <v>231</v>
      </c>
    </row>
    <row r="240" spans="14:29">
      <c r="N240" s="120"/>
      <c r="O240" s="120">
        <v>223</v>
      </c>
      <c r="AB240" s="120"/>
      <c r="AC240" s="120">
        <v>232</v>
      </c>
    </row>
    <row r="241" spans="14:29">
      <c r="N241" s="120"/>
      <c r="O241" s="120">
        <v>224</v>
      </c>
      <c r="AB241" s="120"/>
      <c r="AC241" s="120">
        <v>233</v>
      </c>
    </row>
    <row r="242" spans="14:29">
      <c r="N242" s="120">
        <v>17</v>
      </c>
      <c r="O242" s="120">
        <v>225</v>
      </c>
      <c r="AB242" s="120"/>
      <c r="AC242" s="120">
        <v>234</v>
      </c>
    </row>
    <row r="243" spans="14:29">
      <c r="N243" s="120"/>
      <c r="O243" s="120">
        <v>226</v>
      </c>
      <c r="AB243" s="120">
        <v>40</v>
      </c>
      <c r="AC243" s="120">
        <v>235</v>
      </c>
    </row>
    <row r="244" spans="14:29">
      <c r="N244" s="120"/>
      <c r="O244" s="120">
        <v>227</v>
      </c>
      <c r="AB244" s="120"/>
      <c r="AC244" s="120">
        <v>236</v>
      </c>
    </row>
    <row r="245" spans="14:29">
      <c r="N245" s="120"/>
      <c r="O245" s="120">
        <v>228</v>
      </c>
      <c r="AB245" s="120"/>
      <c r="AC245" s="120">
        <v>237</v>
      </c>
    </row>
    <row r="246" spans="14:29">
      <c r="N246" s="120"/>
      <c r="O246" s="120">
        <v>229</v>
      </c>
      <c r="AB246" s="120"/>
      <c r="AC246" s="120">
        <v>238</v>
      </c>
    </row>
    <row r="247" spans="14:29">
      <c r="N247" s="120"/>
      <c r="O247" s="120">
        <v>230</v>
      </c>
      <c r="AB247" s="120"/>
      <c r="AC247" s="120">
        <v>239</v>
      </c>
    </row>
    <row r="248" spans="14:29">
      <c r="N248" s="120"/>
      <c r="O248" s="120">
        <v>231</v>
      </c>
      <c r="AB248" s="120"/>
      <c r="AC248" s="120">
        <v>240</v>
      </c>
    </row>
    <row r="249" spans="14:29">
      <c r="N249" s="120"/>
      <c r="O249" s="120">
        <v>232</v>
      </c>
      <c r="AB249" s="120">
        <v>41</v>
      </c>
      <c r="AC249" s="120">
        <v>241</v>
      </c>
    </row>
    <row r="250" spans="14:29">
      <c r="N250" s="120"/>
      <c r="O250" s="120">
        <v>233</v>
      </c>
      <c r="AB250" s="120"/>
      <c r="AC250" s="120">
        <v>242</v>
      </c>
    </row>
    <row r="251" spans="14:29">
      <c r="N251" s="120"/>
      <c r="O251" s="120">
        <v>234</v>
      </c>
      <c r="AB251" s="120"/>
      <c r="AC251" s="120">
        <v>243</v>
      </c>
    </row>
    <row r="252" spans="14:29">
      <c r="N252" s="120"/>
      <c r="O252" s="120">
        <v>235</v>
      </c>
      <c r="AB252" s="120"/>
      <c r="AC252" s="120">
        <v>244</v>
      </c>
    </row>
    <row r="253" spans="14:29">
      <c r="N253" s="120"/>
      <c r="O253" s="120">
        <v>236</v>
      </c>
      <c r="AB253" s="120"/>
      <c r="AC253" s="120">
        <v>245</v>
      </c>
    </row>
    <row r="254" spans="14:29">
      <c r="N254" s="120"/>
      <c r="O254" s="120">
        <v>237</v>
      </c>
      <c r="AB254" s="120"/>
      <c r="AC254" s="120">
        <v>246</v>
      </c>
    </row>
    <row r="255" spans="14:29">
      <c r="N255" s="120"/>
      <c r="O255" s="120">
        <v>238</v>
      </c>
      <c r="AB255" s="120">
        <v>42</v>
      </c>
      <c r="AC255" s="120">
        <v>247</v>
      </c>
    </row>
    <row r="256" spans="14:29">
      <c r="N256" s="120">
        <v>18</v>
      </c>
      <c r="O256" s="120">
        <v>239</v>
      </c>
      <c r="AB256" s="120"/>
      <c r="AC256" s="120">
        <v>248</v>
      </c>
    </row>
    <row r="257" spans="14:29">
      <c r="N257" s="120"/>
      <c r="O257" s="120">
        <v>240</v>
      </c>
      <c r="AB257" s="120"/>
      <c r="AC257" s="120">
        <v>249</v>
      </c>
    </row>
    <row r="258" spans="14:29">
      <c r="N258" s="120"/>
      <c r="O258" s="120">
        <v>241</v>
      </c>
      <c r="AB258" s="120"/>
      <c r="AC258" s="120">
        <v>250</v>
      </c>
    </row>
    <row r="259" spans="14:29">
      <c r="N259" s="120"/>
      <c r="O259" s="120">
        <v>242</v>
      </c>
      <c r="AB259" s="120"/>
      <c r="AC259" s="120">
        <v>251</v>
      </c>
    </row>
    <row r="260" spans="14:29">
      <c r="N260" s="120"/>
      <c r="O260" s="120">
        <v>243</v>
      </c>
      <c r="AB260" s="120"/>
      <c r="AC260" s="120">
        <v>252</v>
      </c>
    </row>
    <row r="261" spans="14:29">
      <c r="N261" s="120"/>
      <c r="O261" s="120">
        <v>244</v>
      </c>
      <c r="AB261" s="120">
        <v>43</v>
      </c>
      <c r="AC261" s="120">
        <v>253</v>
      </c>
    </row>
    <row r="262" spans="14:29">
      <c r="N262" s="120"/>
      <c r="O262" s="120">
        <v>245</v>
      </c>
      <c r="AB262" s="120"/>
      <c r="AC262" s="120">
        <v>254</v>
      </c>
    </row>
    <row r="263" spans="14:29">
      <c r="N263" s="120"/>
      <c r="O263" s="120">
        <v>246</v>
      </c>
      <c r="AB263" s="120"/>
      <c r="AC263" s="120">
        <v>255</v>
      </c>
    </row>
    <row r="264" spans="14:29">
      <c r="N264" s="120"/>
      <c r="O264" s="120">
        <v>247</v>
      </c>
      <c r="AB264" s="120"/>
      <c r="AC264" s="120">
        <v>256</v>
      </c>
    </row>
    <row r="265" spans="14:29">
      <c r="N265" s="120"/>
      <c r="O265" s="120">
        <v>248</v>
      </c>
      <c r="AB265" s="120"/>
      <c r="AC265" s="120">
        <v>257</v>
      </c>
    </row>
    <row r="266" spans="14:29">
      <c r="N266" s="120"/>
      <c r="O266" s="120">
        <v>249</v>
      </c>
      <c r="AB266" s="120"/>
      <c r="AC266" s="120">
        <v>258</v>
      </c>
    </row>
    <row r="267" spans="14:29">
      <c r="N267" s="120"/>
      <c r="O267" s="120">
        <v>250</v>
      </c>
      <c r="AB267" s="120">
        <v>44</v>
      </c>
      <c r="AC267" s="120">
        <v>259</v>
      </c>
    </row>
    <row r="268" spans="14:29">
      <c r="N268" s="120"/>
      <c r="O268" s="120">
        <v>251</v>
      </c>
      <c r="AB268" s="120"/>
      <c r="AC268" s="120">
        <v>260</v>
      </c>
    </row>
    <row r="269" spans="14:29">
      <c r="N269" s="120"/>
      <c r="O269" s="120">
        <v>252</v>
      </c>
      <c r="AB269" s="120"/>
      <c r="AC269" s="120">
        <v>261</v>
      </c>
    </row>
    <row r="270" spans="14:29">
      <c r="N270" s="120">
        <v>19</v>
      </c>
      <c r="O270" s="120">
        <v>253</v>
      </c>
      <c r="AB270" s="120"/>
      <c r="AC270" s="120">
        <v>262</v>
      </c>
    </row>
    <row r="271" spans="14:29">
      <c r="N271" s="120"/>
      <c r="O271" s="120">
        <v>254</v>
      </c>
      <c r="AB271" s="120"/>
      <c r="AC271" s="120">
        <v>263</v>
      </c>
    </row>
    <row r="272" spans="14:29">
      <c r="N272" s="120"/>
      <c r="O272" s="120">
        <v>255</v>
      </c>
      <c r="AB272" s="120"/>
      <c r="AC272" s="120">
        <v>264</v>
      </c>
    </row>
    <row r="273" spans="14:29">
      <c r="N273" s="120"/>
      <c r="O273" s="120">
        <v>256</v>
      </c>
      <c r="AB273" s="120">
        <v>45</v>
      </c>
      <c r="AC273" s="120">
        <v>265</v>
      </c>
    </row>
    <row r="274" spans="14:29">
      <c r="N274" s="120"/>
      <c r="O274" s="120">
        <v>257</v>
      </c>
      <c r="AB274" s="120"/>
      <c r="AC274" s="120">
        <v>266</v>
      </c>
    </row>
    <row r="275" spans="14:29">
      <c r="N275" s="120"/>
      <c r="O275" s="120">
        <v>258</v>
      </c>
      <c r="AB275" s="120"/>
      <c r="AC275" s="120">
        <v>267</v>
      </c>
    </row>
    <row r="276" spans="14:29">
      <c r="N276" s="120"/>
      <c r="O276" s="120">
        <v>259</v>
      </c>
      <c r="AB276" s="120"/>
      <c r="AC276" s="120">
        <v>268</v>
      </c>
    </row>
    <row r="277" spans="14:29">
      <c r="N277" s="120"/>
      <c r="O277" s="120">
        <v>260</v>
      </c>
      <c r="AB277" s="120"/>
      <c r="AC277" s="120">
        <v>269</v>
      </c>
    </row>
    <row r="278" spans="14:29">
      <c r="N278" s="120"/>
      <c r="O278" s="120">
        <v>261</v>
      </c>
      <c r="AB278" s="120"/>
      <c r="AC278" s="120">
        <v>270</v>
      </c>
    </row>
    <row r="279" spans="14:29">
      <c r="N279" s="120"/>
      <c r="O279" s="120">
        <v>262</v>
      </c>
      <c r="AB279" s="120">
        <v>46</v>
      </c>
      <c r="AC279" s="120">
        <v>271</v>
      </c>
    </row>
    <row r="280" spans="14:29">
      <c r="N280" s="120"/>
      <c r="O280" s="120">
        <v>263</v>
      </c>
      <c r="AB280" s="120"/>
      <c r="AC280" s="120">
        <v>272</v>
      </c>
    </row>
    <row r="281" spans="14:29">
      <c r="N281" s="120"/>
      <c r="O281" s="120">
        <v>264</v>
      </c>
      <c r="AB281" s="120"/>
      <c r="AC281" s="120">
        <v>273</v>
      </c>
    </row>
    <row r="282" spans="14:29">
      <c r="N282" s="120"/>
      <c r="O282" s="120">
        <v>265</v>
      </c>
      <c r="AB282" s="120"/>
      <c r="AC282" s="120">
        <v>274</v>
      </c>
    </row>
    <row r="283" spans="14:29">
      <c r="N283" s="120"/>
      <c r="O283" s="120">
        <v>266</v>
      </c>
      <c r="AB283" s="120"/>
      <c r="AC283" s="120">
        <v>275</v>
      </c>
    </row>
    <row r="284" spans="14:29">
      <c r="N284" s="120">
        <v>20</v>
      </c>
      <c r="O284" s="120">
        <v>267</v>
      </c>
      <c r="AB284" s="120"/>
      <c r="AC284" s="120">
        <v>276</v>
      </c>
    </row>
    <row r="285" spans="14:29">
      <c r="N285" s="120"/>
      <c r="O285" s="120">
        <v>268</v>
      </c>
      <c r="AB285" s="120">
        <v>47</v>
      </c>
      <c r="AC285" s="120">
        <v>277</v>
      </c>
    </row>
    <row r="286" spans="14:29">
      <c r="N286" s="120"/>
      <c r="O286" s="120">
        <v>269</v>
      </c>
      <c r="AB286" s="120"/>
      <c r="AC286" s="120">
        <v>278</v>
      </c>
    </row>
    <row r="287" spans="14:29">
      <c r="N287" s="120"/>
      <c r="O287" s="120">
        <v>270</v>
      </c>
      <c r="AB287" s="120"/>
      <c r="AC287" s="120">
        <v>279</v>
      </c>
    </row>
    <row r="288" spans="14:29">
      <c r="N288" s="120"/>
      <c r="O288" s="120">
        <v>271</v>
      </c>
      <c r="AB288" s="120"/>
      <c r="AC288" s="120">
        <v>280</v>
      </c>
    </row>
    <row r="289" spans="14:29">
      <c r="N289" s="120"/>
      <c r="O289" s="120">
        <v>272</v>
      </c>
      <c r="AB289" s="120"/>
      <c r="AC289" s="120">
        <v>281</v>
      </c>
    </row>
    <row r="290" spans="14:29">
      <c r="N290" s="120"/>
      <c r="O290" s="120">
        <v>273</v>
      </c>
      <c r="AB290" s="120"/>
      <c r="AC290" s="120">
        <v>282</v>
      </c>
    </row>
    <row r="291" spans="14:29">
      <c r="N291" s="120"/>
      <c r="O291" s="120">
        <v>274</v>
      </c>
      <c r="AB291" s="120">
        <v>48</v>
      </c>
      <c r="AC291" s="120">
        <v>283</v>
      </c>
    </row>
    <row r="292" spans="14:29">
      <c r="N292" s="120"/>
      <c r="O292" s="120">
        <v>275</v>
      </c>
      <c r="AB292" s="120"/>
      <c r="AC292" s="120">
        <v>284</v>
      </c>
    </row>
    <row r="293" spans="14:29">
      <c r="N293" s="120"/>
      <c r="O293" s="120">
        <v>276</v>
      </c>
      <c r="AB293" s="120"/>
      <c r="AC293" s="120">
        <v>285</v>
      </c>
    </row>
    <row r="294" spans="14:29">
      <c r="N294" s="120"/>
      <c r="O294" s="120">
        <v>277</v>
      </c>
      <c r="AB294" s="120"/>
      <c r="AC294" s="120">
        <v>286</v>
      </c>
    </row>
    <row r="295" spans="14:29">
      <c r="N295" s="120"/>
      <c r="O295" s="120">
        <v>278</v>
      </c>
      <c r="AB295" s="120"/>
      <c r="AC295" s="120">
        <v>287</v>
      </c>
    </row>
    <row r="296" spans="14:29">
      <c r="N296" s="120"/>
      <c r="O296" s="120">
        <v>279</v>
      </c>
      <c r="AB296" s="120"/>
      <c r="AC296" s="120">
        <v>288</v>
      </c>
    </row>
    <row r="297" spans="14:29">
      <c r="N297" s="120"/>
      <c r="O297" s="120">
        <v>280</v>
      </c>
      <c r="AB297" s="120">
        <v>49</v>
      </c>
      <c r="AC297" s="120">
        <v>289</v>
      </c>
    </row>
    <row r="298" spans="14:29">
      <c r="N298" s="120">
        <v>21</v>
      </c>
      <c r="O298" s="120">
        <v>281</v>
      </c>
      <c r="AB298" s="120"/>
      <c r="AC298" s="120">
        <v>290</v>
      </c>
    </row>
    <row r="299" spans="14:29">
      <c r="N299" s="120"/>
      <c r="O299" s="120">
        <v>282</v>
      </c>
      <c r="AB299" s="120"/>
      <c r="AC299" s="120">
        <v>291</v>
      </c>
    </row>
    <row r="300" spans="14:29">
      <c r="N300" s="120"/>
      <c r="O300" s="120">
        <v>283</v>
      </c>
      <c r="AB300" s="120"/>
      <c r="AC300" s="120">
        <v>292</v>
      </c>
    </row>
    <row r="301" spans="14:29">
      <c r="N301" s="120"/>
      <c r="O301" s="120">
        <v>284</v>
      </c>
      <c r="AB301" s="120"/>
      <c r="AC301" s="120">
        <v>293</v>
      </c>
    </row>
    <row r="302" spans="14:29">
      <c r="N302" s="120"/>
      <c r="O302" s="120">
        <v>285</v>
      </c>
      <c r="AB302" s="120"/>
      <c r="AC302" s="120">
        <v>294</v>
      </c>
    </row>
    <row r="303" spans="14:29">
      <c r="N303" s="120"/>
      <c r="O303" s="120">
        <v>286</v>
      </c>
      <c r="AB303" s="120">
        <v>50</v>
      </c>
      <c r="AC303" s="120">
        <v>295</v>
      </c>
    </row>
    <row r="304" spans="14:29">
      <c r="N304" s="120"/>
      <c r="O304" s="120">
        <v>287</v>
      </c>
      <c r="AB304" s="120"/>
      <c r="AC304" s="120">
        <v>296</v>
      </c>
    </row>
    <row r="305" spans="14:29">
      <c r="N305" s="120"/>
      <c r="O305" s="120">
        <v>288</v>
      </c>
      <c r="AB305" s="120"/>
      <c r="AC305" s="120">
        <v>297</v>
      </c>
    </row>
    <row r="306" spans="14:29">
      <c r="N306" s="120"/>
      <c r="O306" s="120">
        <v>289</v>
      </c>
      <c r="AB306" s="120"/>
      <c r="AC306" s="120">
        <v>298</v>
      </c>
    </row>
    <row r="307" spans="14:29">
      <c r="N307" s="120"/>
      <c r="O307" s="120">
        <v>290</v>
      </c>
      <c r="AB307" s="120"/>
      <c r="AC307" s="120">
        <v>299</v>
      </c>
    </row>
    <row r="308" spans="14:29">
      <c r="N308" s="120"/>
      <c r="O308" s="120">
        <v>291</v>
      </c>
      <c r="AB308" s="120"/>
      <c r="AC308" s="120">
        <v>300</v>
      </c>
    </row>
    <row r="309" spans="14:29">
      <c r="N309" s="120"/>
      <c r="O309" s="120">
        <v>292</v>
      </c>
    </row>
    <row r="310" spans="14:29">
      <c r="N310" s="120"/>
      <c r="O310" s="120">
        <v>293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F9C6B-79F6-474E-A471-915BA26D19B1}">
  <sheetPr codeName="Sheet1"/>
  <dimension ref="A1:Z9"/>
  <sheetViews>
    <sheetView workbookViewId="0"/>
  </sheetViews>
  <sheetFormatPr defaultRowHeight="15"/>
  <sheetData>
    <row r="1" spans="1:26" ht="15.75" thickBot="1">
      <c r="A1" s="15" t="s">
        <v>61</v>
      </c>
      <c r="O1" s="15" t="s">
        <v>60</v>
      </c>
    </row>
    <row r="2" spans="1:26">
      <c r="A2" s="17" t="s">
        <v>25</v>
      </c>
      <c r="B2" s="25">
        <v>2010</v>
      </c>
      <c r="C2" s="25">
        <v>2011</v>
      </c>
      <c r="D2" s="25">
        <v>2012</v>
      </c>
      <c r="E2" s="25">
        <v>2013</v>
      </c>
      <c r="F2" s="25">
        <v>2014</v>
      </c>
      <c r="G2" s="25">
        <v>2015</v>
      </c>
      <c r="H2" s="25">
        <v>2016</v>
      </c>
      <c r="I2" s="25">
        <v>2017</v>
      </c>
      <c r="J2" s="25">
        <v>2018</v>
      </c>
      <c r="K2" s="25">
        <v>2019</v>
      </c>
      <c r="L2" s="26">
        <v>2020</v>
      </c>
      <c r="O2" s="17" t="s">
        <v>25</v>
      </c>
      <c r="P2" s="25">
        <v>2010</v>
      </c>
      <c r="Q2" s="25">
        <v>2011</v>
      </c>
      <c r="R2" s="25">
        <v>2012</v>
      </c>
      <c r="S2" s="25">
        <v>2013</v>
      </c>
      <c r="T2" s="25">
        <v>2014</v>
      </c>
      <c r="U2" s="25">
        <v>2015</v>
      </c>
      <c r="V2" s="25">
        <v>2016</v>
      </c>
      <c r="W2" s="25">
        <v>2017</v>
      </c>
      <c r="X2" s="25">
        <v>2018</v>
      </c>
      <c r="Y2" s="25">
        <v>2019</v>
      </c>
      <c r="Z2" s="26">
        <v>2020</v>
      </c>
    </row>
    <row r="3" spans="1:26" ht="38.25">
      <c r="A3" s="28" t="s">
        <v>51</v>
      </c>
      <c r="B3" s="2">
        <v>39611</v>
      </c>
      <c r="C3" s="2">
        <v>38275</v>
      </c>
      <c r="D3" s="2">
        <v>37576</v>
      </c>
      <c r="E3" s="2">
        <v>37082</v>
      </c>
      <c r="F3" s="2">
        <v>36498</v>
      </c>
      <c r="G3" s="2">
        <v>36052</v>
      </c>
      <c r="H3" s="2">
        <v>35514</v>
      </c>
      <c r="I3" s="2">
        <v>34737</v>
      </c>
      <c r="J3" s="2">
        <v>33707</v>
      </c>
      <c r="K3" s="2">
        <v>33284</v>
      </c>
      <c r="L3" s="29">
        <v>32991</v>
      </c>
      <c r="O3" s="20" t="s">
        <v>28</v>
      </c>
      <c r="P3" s="10">
        <v>41.6</v>
      </c>
      <c r="Q3" s="10">
        <v>45.1</v>
      </c>
      <c r="R3" s="10">
        <v>49.6</v>
      </c>
      <c r="S3" s="10">
        <v>51.4</v>
      </c>
      <c r="T3" s="10">
        <v>65.3</v>
      </c>
      <c r="U3" s="10">
        <v>68.3</v>
      </c>
      <c r="V3" s="10">
        <v>64.7</v>
      </c>
      <c r="W3" s="10">
        <v>65.900000000000006</v>
      </c>
      <c r="X3" s="10">
        <v>68.3</v>
      </c>
      <c r="Y3" s="10">
        <v>70.599999999999994</v>
      </c>
      <c r="Z3" s="21" t="s">
        <v>58</v>
      </c>
    </row>
    <row r="4" spans="1:26" ht="38.25">
      <c r="A4" s="28" t="s">
        <v>46</v>
      </c>
      <c r="B4" s="2" t="s">
        <v>58</v>
      </c>
      <c r="C4" s="3">
        <f>(C3-B3)/B3</f>
        <v>-3.3728004847138421E-2</v>
      </c>
      <c r="D4" s="3">
        <f t="shared" ref="D4:L4" si="0">(D3-C3)/C3</f>
        <v>-1.8262573481384718E-2</v>
      </c>
      <c r="E4" s="3">
        <f t="shared" si="0"/>
        <v>-1.3146689376197573E-2</v>
      </c>
      <c r="F4" s="3">
        <f t="shared" si="0"/>
        <v>-1.5748880858637612E-2</v>
      </c>
      <c r="G4" s="3">
        <f t="shared" si="0"/>
        <v>-1.2219847662885638E-2</v>
      </c>
      <c r="H4" s="3">
        <f t="shared" si="0"/>
        <v>-1.4922889160102076E-2</v>
      </c>
      <c r="I4" s="3">
        <f t="shared" si="0"/>
        <v>-2.1878695725629328E-2</v>
      </c>
      <c r="J4" s="3">
        <f t="shared" si="0"/>
        <v>-2.9651380372513459E-2</v>
      </c>
      <c r="K4" s="3">
        <f t="shared" si="0"/>
        <v>-1.2549322099267214E-2</v>
      </c>
      <c r="L4" s="30">
        <f t="shared" si="0"/>
        <v>-8.8030284821535871E-3</v>
      </c>
      <c r="O4" s="20" t="s">
        <v>29</v>
      </c>
      <c r="P4" s="10">
        <v>17</v>
      </c>
      <c r="Q4" s="10">
        <v>12.8</v>
      </c>
      <c r="R4" s="10">
        <v>11.4</v>
      </c>
      <c r="S4" s="10">
        <v>10.5</v>
      </c>
      <c r="T4" s="10">
        <v>8.6999999999999993</v>
      </c>
      <c r="U4" s="10">
        <v>8</v>
      </c>
      <c r="V4" s="10">
        <v>7.1</v>
      </c>
      <c r="W4" s="10">
        <v>6.5</v>
      </c>
      <c r="X4" s="10">
        <v>7.1</v>
      </c>
      <c r="Y4" s="10">
        <v>7.2</v>
      </c>
      <c r="Z4" s="21" t="s">
        <v>58</v>
      </c>
    </row>
    <row r="5" spans="1:26">
      <c r="A5" s="20" t="s">
        <v>52</v>
      </c>
      <c r="B5" s="10">
        <v>-1228</v>
      </c>
      <c r="C5" s="10">
        <v>-559</v>
      </c>
      <c r="D5" s="10">
        <v>-429</v>
      </c>
      <c r="E5" s="10">
        <v>-431</v>
      </c>
      <c r="F5" s="10">
        <v>-292</v>
      </c>
      <c r="G5" s="10">
        <v>-455</v>
      </c>
      <c r="H5" s="10">
        <v>-699</v>
      </c>
      <c r="I5" s="10">
        <v>-885</v>
      </c>
      <c r="J5" s="10">
        <v>-326</v>
      </c>
      <c r="K5" s="10">
        <v>-270</v>
      </c>
      <c r="L5" s="21" t="s">
        <v>58</v>
      </c>
      <c r="O5" s="20" t="s">
        <v>47</v>
      </c>
      <c r="P5" s="10">
        <v>463.4</v>
      </c>
      <c r="Q5" s="10">
        <v>501.3</v>
      </c>
      <c r="R5" s="10">
        <v>503.9</v>
      </c>
      <c r="S5" s="10">
        <v>525.70000000000005</v>
      </c>
      <c r="T5" s="10">
        <v>546.1</v>
      </c>
      <c r="U5" s="10">
        <v>570.1</v>
      </c>
      <c r="V5" s="10">
        <v>622.20000000000005</v>
      </c>
      <c r="W5" s="10">
        <v>688.3</v>
      </c>
      <c r="X5" s="10">
        <v>785.2</v>
      </c>
      <c r="Y5" s="10">
        <v>1105.0999999999999</v>
      </c>
      <c r="Z5" s="21" t="s">
        <v>58</v>
      </c>
    </row>
    <row r="6" spans="1:26">
      <c r="A6" s="20" t="s">
        <v>53</v>
      </c>
      <c r="B6" s="10">
        <v>1769</v>
      </c>
      <c r="C6" s="10">
        <v>2096</v>
      </c>
      <c r="D6" s="10">
        <v>2298</v>
      </c>
      <c r="E6" s="10">
        <v>2011</v>
      </c>
      <c r="F6" s="10">
        <v>2393</v>
      </c>
      <c r="G6" s="10">
        <v>1867</v>
      </c>
      <c r="H6" s="10">
        <v>1577</v>
      </c>
      <c r="I6" s="10">
        <v>1651</v>
      </c>
      <c r="J6" s="10">
        <v>1728</v>
      </c>
      <c r="K6" s="10" t="s">
        <v>58</v>
      </c>
      <c r="L6" s="21" t="s">
        <v>58</v>
      </c>
      <c r="O6" s="20" t="s">
        <v>32</v>
      </c>
      <c r="P6" s="10">
        <v>308</v>
      </c>
      <c r="Q6" s="10">
        <v>381</v>
      </c>
      <c r="R6" s="10">
        <v>358</v>
      </c>
      <c r="S6" s="10">
        <v>491</v>
      </c>
      <c r="T6" s="10">
        <v>104</v>
      </c>
      <c r="U6" s="10">
        <v>468</v>
      </c>
      <c r="V6" s="10">
        <v>576</v>
      </c>
      <c r="W6" s="10">
        <v>489</v>
      </c>
      <c r="X6" s="10">
        <v>425</v>
      </c>
      <c r="Y6" s="10" t="s">
        <v>58</v>
      </c>
      <c r="Z6" s="21" t="s">
        <v>58</v>
      </c>
    </row>
    <row r="7" spans="1:26">
      <c r="A7" s="31" t="s">
        <v>55</v>
      </c>
      <c r="B7" s="16">
        <v>34</v>
      </c>
      <c r="C7" s="16">
        <v>31</v>
      </c>
      <c r="D7" s="16">
        <v>27</v>
      </c>
      <c r="E7" s="16">
        <v>40</v>
      </c>
      <c r="F7" s="16">
        <v>40</v>
      </c>
      <c r="G7" s="16">
        <v>22</v>
      </c>
      <c r="H7" s="16">
        <v>26</v>
      </c>
      <c r="I7" s="16">
        <v>36</v>
      </c>
      <c r="J7" s="16">
        <v>50</v>
      </c>
      <c r="K7" s="16" t="s">
        <v>58</v>
      </c>
      <c r="L7" s="21" t="s">
        <v>58</v>
      </c>
      <c r="O7" s="20" t="s">
        <v>54</v>
      </c>
      <c r="P7" s="10" t="s">
        <v>58</v>
      </c>
      <c r="Q7" s="10" t="s">
        <v>58</v>
      </c>
      <c r="R7" s="10">
        <v>40</v>
      </c>
      <c r="S7" s="10">
        <v>37</v>
      </c>
      <c r="T7" s="10">
        <v>47</v>
      </c>
      <c r="U7" s="10">
        <v>48</v>
      </c>
      <c r="V7" s="10">
        <v>49</v>
      </c>
      <c r="W7" s="10">
        <v>62</v>
      </c>
      <c r="X7" s="10">
        <v>36</v>
      </c>
      <c r="Y7" s="10">
        <v>43</v>
      </c>
      <c r="Z7" s="21" t="s">
        <v>58</v>
      </c>
    </row>
    <row r="8" spans="1:26" ht="15.75" thickBot="1">
      <c r="A8" s="20" t="s">
        <v>57</v>
      </c>
      <c r="B8" s="10">
        <v>30.3</v>
      </c>
      <c r="C8" s="10">
        <v>30.9</v>
      </c>
      <c r="D8" s="10">
        <v>31.3</v>
      </c>
      <c r="E8" s="10">
        <v>31.8</v>
      </c>
      <c r="F8" s="10">
        <v>32.200000000000003</v>
      </c>
      <c r="G8" s="10">
        <v>32.700000000000003</v>
      </c>
      <c r="H8" s="10">
        <v>31.4</v>
      </c>
      <c r="I8" s="10">
        <v>31.7</v>
      </c>
      <c r="J8" s="10">
        <v>29.7</v>
      </c>
      <c r="K8" s="16" t="s">
        <v>58</v>
      </c>
      <c r="L8" s="21" t="s">
        <v>58</v>
      </c>
      <c r="O8" s="22" t="s">
        <v>33</v>
      </c>
      <c r="P8" s="23">
        <v>793</v>
      </c>
      <c r="Q8" s="23">
        <v>1151</v>
      </c>
      <c r="R8" s="23">
        <v>1178</v>
      </c>
      <c r="S8" s="23">
        <v>1201</v>
      </c>
      <c r="T8" s="23">
        <v>1372</v>
      </c>
      <c r="U8" s="23">
        <v>1416</v>
      </c>
      <c r="V8" s="23">
        <v>1085</v>
      </c>
      <c r="W8" s="23">
        <v>1050</v>
      </c>
      <c r="X8" s="23">
        <v>1434</v>
      </c>
      <c r="Y8" s="27" t="s">
        <v>58</v>
      </c>
      <c r="Z8" s="24" t="s">
        <v>58</v>
      </c>
    </row>
    <row r="9" spans="1:26" ht="15.75" thickBot="1">
      <c r="A9" s="22" t="s">
        <v>56</v>
      </c>
      <c r="B9" s="23">
        <v>19.600000000000001</v>
      </c>
      <c r="C9" s="23">
        <v>19.7</v>
      </c>
      <c r="D9" s="23">
        <v>16.2</v>
      </c>
      <c r="E9" s="23">
        <v>18.899999999999999</v>
      </c>
      <c r="F9" s="23">
        <v>20</v>
      </c>
      <c r="G9" s="23">
        <v>19.2</v>
      </c>
      <c r="H9" s="23">
        <v>19.899999999999999</v>
      </c>
      <c r="I9" s="23">
        <v>20.399999999999999</v>
      </c>
      <c r="J9" s="23">
        <v>19.3</v>
      </c>
      <c r="K9" s="27" t="s">
        <v>58</v>
      </c>
      <c r="L9" s="24" t="s">
        <v>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FDF46-722C-403B-AFDC-2522D9CA3882}">
  <sheetPr>
    <tabColor theme="0" tint="-0.499984740745262"/>
  </sheetPr>
  <dimension ref="A1:Z611"/>
  <sheetViews>
    <sheetView workbookViewId="0">
      <selection activeCell="M3" sqref="M3"/>
    </sheetView>
  </sheetViews>
  <sheetFormatPr defaultRowHeight="15"/>
  <cols>
    <col min="15" max="15" width="13.140625" customWidth="1"/>
    <col min="17" max="17" width="2.42578125" style="72" customWidth="1"/>
    <col min="22" max="22" width="9.140625" style="120"/>
  </cols>
  <sheetData>
    <row r="1" spans="1:26">
      <c r="A1" s="10"/>
      <c r="B1" s="10"/>
      <c r="C1" s="10"/>
      <c r="D1" s="10">
        <v>1</v>
      </c>
      <c r="E1" s="10">
        <v>2</v>
      </c>
      <c r="F1" s="10">
        <v>3</v>
      </c>
      <c r="G1" s="10">
        <v>4</v>
      </c>
      <c r="H1" s="10">
        <v>5</v>
      </c>
      <c r="I1" s="10">
        <v>6</v>
      </c>
      <c r="J1" s="10">
        <v>7</v>
      </c>
      <c r="K1" s="10">
        <v>8</v>
      </c>
      <c r="L1" s="10">
        <v>9</v>
      </c>
      <c r="M1" s="10">
        <v>10</v>
      </c>
      <c r="O1" s="125" t="s">
        <v>202</v>
      </c>
      <c r="P1" s="126">
        <v>1</v>
      </c>
      <c r="Y1" t="s">
        <v>234</v>
      </c>
      <c r="Z1">
        <v>1</v>
      </c>
    </row>
    <row r="2" spans="1:26">
      <c r="A2" s="10"/>
      <c r="B2" s="10"/>
      <c r="C2" s="124" t="str">
        <f>INDEX(O3:O13,P1)</f>
        <v>Dviračių takų ilgis, km</v>
      </c>
      <c r="D2" s="57" t="s">
        <v>12</v>
      </c>
      <c r="E2" s="57" t="s">
        <v>13</v>
      </c>
      <c r="F2" s="57" t="s">
        <v>14</v>
      </c>
      <c r="G2" s="57" t="s">
        <v>15</v>
      </c>
      <c r="H2" s="57" t="s">
        <v>16</v>
      </c>
      <c r="I2" s="57" t="s">
        <v>17</v>
      </c>
      <c r="J2" s="57" t="s">
        <v>18</v>
      </c>
      <c r="K2" s="57" t="s">
        <v>19</v>
      </c>
      <c r="L2" s="57" t="s">
        <v>20</v>
      </c>
      <c r="M2" s="58" t="s">
        <v>21</v>
      </c>
      <c r="T2" s="127" t="s">
        <v>209</v>
      </c>
      <c r="U2" s="127">
        <v>2014</v>
      </c>
      <c r="V2" s="127">
        <v>2016</v>
      </c>
      <c r="W2" s="127">
        <v>2019</v>
      </c>
    </row>
    <row r="3" spans="1:26">
      <c r="A3" s="10" t="b">
        <f>'V1 Backend'!$N4</f>
        <v>1</v>
      </c>
      <c r="B3" s="10">
        <v>1</v>
      </c>
      <c r="C3" s="9" t="str">
        <f>IF(A3,C18,"")</f>
        <v>Utenos r. sav.</v>
      </c>
      <c r="D3" s="6">
        <f>IF($A3,INDEX(D$17:D$168,MATCH($P$1,$A$17:$A$168)+$B3),"")</f>
        <v>0</v>
      </c>
      <c r="E3" s="7">
        <f t="shared" ref="E3:M3" si="0">IF($A3,INDEX(E$17:E$168,MATCH($P$1,$A$17:$A$168)+$B3),"")</f>
        <v>0</v>
      </c>
      <c r="F3" s="7">
        <f t="shared" si="0"/>
        <v>0</v>
      </c>
      <c r="G3" s="7">
        <f t="shared" si="0"/>
        <v>7.5</v>
      </c>
      <c r="H3" s="7">
        <f t="shared" si="0"/>
        <v>7.5</v>
      </c>
      <c r="I3" s="7">
        <f t="shared" si="0"/>
        <v>7.5</v>
      </c>
      <c r="J3" s="7">
        <f t="shared" si="0"/>
        <v>7.5</v>
      </c>
      <c r="K3" s="7">
        <f t="shared" si="0"/>
        <v>7.3</v>
      </c>
      <c r="L3" s="7">
        <f t="shared" si="0"/>
        <v>9.4</v>
      </c>
      <c r="M3" s="8">
        <f t="shared" si="0"/>
        <v>10.1</v>
      </c>
      <c r="O3" t="s">
        <v>203</v>
      </c>
      <c r="P3" t="s">
        <v>105</v>
      </c>
      <c r="T3" s="15" t="s">
        <v>233</v>
      </c>
      <c r="U3" s="129">
        <f>1-U4-U5-U6</f>
        <v>7.5082508250825117E-2</v>
      </c>
      <c r="V3" s="129">
        <f>1-V4-V5-V6</f>
        <v>4.8967100229533267E-2</v>
      </c>
      <c r="W3" s="129">
        <f>1-W4-W5-W6</f>
        <v>6.4785788923719986E-2</v>
      </c>
      <c r="Y3" t="s">
        <v>214</v>
      </c>
    </row>
    <row r="4" spans="1:26">
      <c r="A4" s="10" t="b">
        <f>'V1 Backend'!$N5</f>
        <v>1</v>
      </c>
      <c r="B4" s="10">
        <v>2</v>
      </c>
      <c r="C4" s="9" t="str">
        <f>IF(A4,C19,"")</f>
        <v>Panevėžio r. sav.</v>
      </c>
      <c r="D4" s="9">
        <f t="shared" ref="D4:M13" si="1">IF($A4,INDEX(D$17:D$168,MATCH($P$1,$A$17:$A$168)+$B4),"")</f>
        <v>0</v>
      </c>
      <c r="E4" s="10">
        <f t="shared" si="1"/>
        <v>6.3</v>
      </c>
      <c r="F4" s="10">
        <f t="shared" si="1"/>
        <v>6.3</v>
      </c>
      <c r="G4" s="10">
        <f t="shared" si="1"/>
        <v>6.3</v>
      </c>
      <c r="H4" s="10">
        <f t="shared" si="1"/>
        <v>6.5</v>
      </c>
      <c r="I4" s="10">
        <f t="shared" si="1"/>
        <v>2.2999999999999998</v>
      </c>
      <c r="J4" s="10">
        <f t="shared" si="1"/>
        <v>2.6</v>
      </c>
      <c r="K4" s="10">
        <f t="shared" si="1"/>
        <v>2.6</v>
      </c>
      <c r="L4" s="10">
        <f t="shared" si="1"/>
        <v>9.4</v>
      </c>
      <c r="M4" s="11">
        <f t="shared" si="1"/>
        <v>9.4</v>
      </c>
      <c r="O4" s="10" t="s">
        <v>204</v>
      </c>
      <c r="P4" t="s">
        <v>105</v>
      </c>
      <c r="S4">
        <v>1</v>
      </c>
      <c r="T4" s="120" t="s">
        <v>210</v>
      </c>
      <c r="U4" s="128">
        <f t="shared" ref="U4:W6" si="2">INDEX(U$13:U$80,MATCH($Z$1,$R$13:$R$80,0)+$S4)</f>
        <v>0.43894389438943893</v>
      </c>
      <c r="V4" s="128">
        <f t="shared" si="2"/>
        <v>0.40397857689364958</v>
      </c>
      <c r="W4" s="128">
        <f t="shared" si="2"/>
        <v>0.40543364681295718</v>
      </c>
      <c r="Y4" t="s">
        <v>224</v>
      </c>
    </row>
    <row r="5" spans="1:26">
      <c r="A5" s="10" t="b">
        <f>'V1 Backend'!$N6</f>
        <v>1</v>
      </c>
      <c r="B5" s="10">
        <v>3</v>
      </c>
      <c r="C5" s="9" t="str">
        <f>IF(A5,C20,"")</f>
        <v>Radviliškio r. sav.</v>
      </c>
      <c r="D5" s="9">
        <f t="shared" si="1"/>
        <v>0</v>
      </c>
      <c r="E5" s="10">
        <f t="shared" si="1"/>
        <v>6.6</v>
      </c>
      <c r="F5" s="10">
        <f t="shared" si="1"/>
        <v>6.6</v>
      </c>
      <c r="G5" s="10">
        <f t="shared" si="1"/>
        <v>6.6</v>
      </c>
      <c r="H5" s="10">
        <f t="shared" si="1"/>
        <v>6.6</v>
      </c>
      <c r="I5" s="10">
        <f t="shared" si="1"/>
        <v>6.6</v>
      </c>
      <c r="J5" s="10">
        <f t="shared" si="1"/>
        <v>6.6</v>
      </c>
      <c r="K5" s="10">
        <f t="shared" si="1"/>
        <v>6.6</v>
      </c>
      <c r="L5" s="10">
        <f t="shared" si="1"/>
        <v>6.6</v>
      </c>
      <c r="M5" s="11">
        <f t="shared" si="1"/>
        <v>6.6</v>
      </c>
      <c r="O5" s="120" t="s">
        <v>205</v>
      </c>
      <c r="P5" t="s">
        <v>105</v>
      </c>
      <c r="S5">
        <v>2</v>
      </c>
      <c r="T5" s="120" t="s">
        <v>232</v>
      </c>
      <c r="U5" s="128">
        <f t="shared" si="2"/>
        <v>0.42326732673267325</v>
      </c>
      <c r="V5" s="128">
        <f t="shared" si="2"/>
        <v>0.46059678653404745</v>
      </c>
      <c r="W5" s="128">
        <f t="shared" si="2"/>
        <v>0.42842215256008359</v>
      </c>
      <c r="Y5" t="s">
        <v>225</v>
      </c>
    </row>
    <row r="6" spans="1:26">
      <c r="A6" s="10" t="b">
        <f>'V1 Backend'!$N7</f>
        <v>1</v>
      </c>
      <c r="B6" s="10">
        <v>4</v>
      </c>
      <c r="C6" s="9" t="str">
        <f>IF(A6,C21,"")</f>
        <v>Vilkaviškio r. sav.</v>
      </c>
      <c r="D6" s="9">
        <f t="shared" si="1"/>
        <v>0</v>
      </c>
      <c r="E6" s="10">
        <f t="shared" si="1"/>
        <v>0</v>
      </c>
      <c r="F6" s="10">
        <f t="shared" si="1"/>
        <v>0</v>
      </c>
      <c r="G6" s="10">
        <f t="shared" si="1"/>
        <v>0</v>
      </c>
      <c r="H6" s="10">
        <f t="shared" si="1"/>
        <v>0</v>
      </c>
      <c r="I6" s="10">
        <f t="shared" si="1"/>
        <v>0</v>
      </c>
      <c r="J6" s="10">
        <f t="shared" si="1"/>
        <v>0</v>
      </c>
      <c r="K6" s="10">
        <f t="shared" si="1"/>
        <v>0</v>
      </c>
      <c r="L6" s="10">
        <f t="shared" si="1"/>
        <v>0</v>
      </c>
      <c r="M6" s="11">
        <f t="shared" si="1"/>
        <v>0</v>
      </c>
      <c r="O6" s="120" t="s">
        <v>206</v>
      </c>
      <c r="P6" t="s">
        <v>105</v>
      </c>
      <c r="S6">
        <v>3</v>
      </c>
      <c r="T6" s="120" t="s">
        <v>212</v>
      </c>
      <c r="U6" s="128">
        <f t="shared" si="2"/>
        <v>6.2706270627062702E-2</v>
      </c>
      <c r="V6" s="128">
        <f t="shared" si="2"/>
        <v>8.6457536342769703E-2</v>
      </c>
      <c r="W6" s="128">
        <f t="shared" si="2"/>
        <v>0.1013584117032393</v>
      </c>
      <c r="Y6" t="s">
        <v>226</v>
      </c>
    </row>
    <row r="7" spans="1:26">
      <c r="A7" s="10" t="b">
        <f>'V1 Backend'!$N8</f>
        <v>1</v>
      </c>
      <c r="B7" s="10">
        <v>5</v>
      </c>
      <c r="C7" s="9" t="str">
        <f>IF(A7,C22,"")</f>
        <v>Ukmergės r. sav.</v>
      </c>
      <c r="D7" s="9">
        <f t="shared" si="1"/>
        <v>0</v>
      </c>
      <c r="E7" s="10">
        <f t="shared" si="1"/>
        <v>0</v>
      </c>
      <c r="F7" s="10">
        <f t="shared" si="1"/>
        <v>0</v>
      </c>
      <c r="G7" s="10">
        <f t="shared" si="1"/>
        <v>0</v>
      </c>
      <c r="H7" s="10">
        <f t="shared" si="1"/>
        <v>0</v>
      </c>
      <c r="I7" s="10">
        <f t="shared" si="1"/>
        <v>0</v>
      </c>
      <c r="J7" s="10">
        <f t="shared" si="1"/>
        <v>0</v>
      </c>
      <c r="K7" s="10">
        <f t="shared" si="1"/>
        <v>0</v>
      </c>
      <c r="L7" s="10">
        <f t="shared" si="1"/>
        <v>5.0999999999999996</v>
      </c>
      <c r="M7" s="11">
        <f t="shared" si="1"/>
        <v>5.4</v>
      </c>
      <c r="O7" t="s">
        <v>191</v>
      </c>
      <c r="P7" t="s">
        <v>105</v>
      </c>
      <c r="T7" s="120" t="s">
        <v>213</v>
      </c>
      <c r="U7" s="130">
        <f>INDEX(U$13:U$80,MATCH($Z$1,$R$13:$R$80,0))</f>
        <v>1212</v>
      </c>
      <c r="V7" s="130">
        <f>INDEX(V$13:V$80,MATCH($Z$1,$R$13:$R$80,0))</f>
        <v>1307</v>
      </c>
      <c r="W7" s="130">
        <f>INDEX(W$13:W$80,MATCH($Z$1,$R$13:$R$80,0))</f>
        <v>957</v>
      </c>
      <c r="Y7" t="s">
        <v>227</v>
      </c>
    </row>
    <row r="8" spans="1:26">
      <c r="A8" s="10" t="b">
        <v>1</v>
      </c>
      <c r="B8" s="10">
        <v>6</v>
      </c>
      <c r="C8" s="9" t="s">
        <v>9</v>
      </c>
      <c r="D8" s="9">
        <f t="shared" si="1"/>
        <v>5.8</v>
      </c>
      <c r="E8" s="10">
        <f t="shared" si="1"/>
        <v>5.8</v>
      </c>
      <c r="F8" s="10">
        <f t="shared" si="1"/>
        <v>16.100000000000001</v>
      </c>
      <c r="G8" s="10">
        <f t="shared" si="1"/>
        <v>16.100000000000001</v>
      </c>
      <c r="H8" s="10">
        <f t="shared" si="1"/>
        <v>19.100000000000001</v>
      </c>
      <c r="I8" s="10">
        <f t="shared" si="1"/>
        <v>25.7</v>
      </c>
      <c r="J8" s="10">
        <f t="shared" si="1"/>
        <v>28.4</v>
      </c>
      <c r="K8" s="10">
        <f t="shared" si="1"/>
        <v>28.4</v>
      </c>
      <c r="L8" s="10">
        <f t="shared" si="1"/>
        <v>28.4</v>
      </c>
      <c r="M8" s="11">
        <f t="shared" si="1"/>
        <v>28.4</v>
      </c>
      <c r="O8" s="120" t="s">
        <v>207</v>
      </c>
      <c r="P8" t="s">
        <v>105</v>
      </c>
      <c r="T8" s="120"/>
      <c r="U8" s="120"/>
      <c r="W8" s="120"/>
      <c r="Y8" t="s">
        <v>228</v>
      </c>
    </row>
    <row r="9" spans="1:26">
      <c r="A9" s="10" t="b">
        <f>'V1 Backend'!$N10</f>
        <v>1</v>
      </c>
      <c r="B9" s="10">
        <v>7</v>
      </c>
      <c r="C9" s="9" t="str">
        <f>IF(A9,C24,"")</f>
        <v>Trakų r. sav.</v>
      </c>
      <c r="D9" s="9">
        <f t="shared" si="1"/>
        <v>0</v>
      </c>
      <c r="E9" s="10">
        <f t="shared" si="1"/>
        <v>1.4</v>
      </c>
      <c r="F9" s="10">
        <f t="shared" si="1"/>
        <v>1.4</v>
      </c>
      <c r="G9" s="10">
        <f t="shared" si="1"/>
        <v>2.5</v>
      </c>
      <c r="H9" s="10">
        <f t="shared" si="1"/>
        <v>3.7</v>
      </c>
      <c r="I9" s="10">
        <f t="shared" si="1"/>
        <v>3.7</v>
      </c>
      <c r="J9" s="10">
        <f t="shared" si="1"/>
        <v>3.7</v>
      </c>
      <c r="K9" s="10">
        <f t="shared" si="1"/>
        <v>7.2</v>
      </c>
      <c r="L9" s="10">
        <f t="shared" si="1"/>
        <v>8.6999999999999993</v>
      </c>
      <c r="M9" s="11">
        <f t="shared" si="1"/>
        <v>8.6999999999999993</v>
      </c>
      <c r="O9" s="120" t="s">
        <v>208</v>
      </c>
      <c r="P9" t="s">
        <v>105</v>
      </c>
      <c r="Y9" t="s">
        <v>229</v>
      </c>
    </row>
    <row r="10" spans="1:26">
      <c r="A10" s="10" t="b">
        <f>'V1 Backend'!$N11</f>
        <v>1</v>
      </c>
      <c r="B10" s="10">
        <v>8</v>
      </c>
      <c r="C10" s="9" t="str">
        <f>IF(A10,C25,"")</f>
        <v>Raseinių r. sav.</v>
      </c>
      <c r="D10" s="9">
        <f t="shared" si="1"/>
        <v>0</v>
      </c>
      <c r="E10" s="10">
        <f t="shared" si="1"/>
        <v>0</v>
      </c>
      <c r="F10" s="10">
        <f t="shared" si="1"/>
        <v>6</v>
      </c>
      <c r="G10" s="10">
        <f t="shared" si="1"/>
        <v>1.4</v>
      </c>
      <c r="H10" s="10">
        <f t="shared" si="1"/>
        <v>1.4</v>
      </c>
      <c r="I10" s="10">
        <f t="shared" si="1"/>
        <v>1.4</v>
      </c>
      <c r="J10" s="10">
        <f t="shared" si="1"/>
        <v>1.4</v>
      </c>
      <c r="K10" s="10">
        <f t="shared" si="1"/>
        <v>1.4</v>
      </c>
      <c r="L10" s="10">
        <f t="shared" si="1"/>
        <v>3</v>
      </c>
      <c r="M10" s="11">
        <f t="shared" si="1"/>
        <v>3</v>
      </c>
      <c r="O10" t="s">
        <v>284</v>
      </c>
      <c r="P10" t="s">
        <v>105</v>
      </c>
      <c r="Y10" t="s">
        <v>230</v>
      </c>
    </row>
    <row r="11" spans="1:26">
      <c r="A11" s="10" t="b">
        <f>'V1 Backend'!$N12</f>
        <v>1</v>
      </c>
      <c r="B11" s="10">
        <v>9</v>
      </c>
      <c r="C11" s="9" t="str">
        <f>IF(A11,C26,"")</f>
        <v>Šalčininkų r. sav.</v>
      </c>
      <c r="D11" s="9">
        <f t="shared" si="1"/>
        <v>0</v>
      </c>
      <c r="E11" s="10">
        <f t="shared" si="1"/>
        <v>0</v>
      </c>
      <c r="F11" s="10">
        <f t="shared" si="1"/>
        <v>0</v>
      </c>
      <c r="G11" s="10">
        <f t="shared" si="1"/>
        <v>0</v>
      </c>
      <c r="H11" s="10">
        <f t="shared" si="1"/>
        <v>0</v>
      </c>
      <c r="I11" s="10">
        <f t="shared" si="1"/>
        <v>0</v>
      </c>
      <c r="J11" s="10">
        <f t="shared" si="1"/>
        <v>0</v>
      </c>
      <c r="K11" s="10">
        <f t="shared" si="1"/>
        <v>0</v>
      </c>
      <c r="L11" s="10">
        <f t="shared" si="1"/>
        <v>2</v>
      </c>
      <c r="M11" s="11">
        <f t="shared" si="1"/>
        <v>5.5</v>
      </c>
      <c r="O11" t="s">
        <v>285</v>
      </c>
      <c r="P11" t="s">
        <v>105</v>
      </c>
      <c r="T11" s="120" t="s">
        <v>215</v>
      </c>
      <c r="U11" s="120"/>
      <c r="W11" s="120"/>
      <c r="Y11" t="s">
        <v>231</v>
      </c>
    </row>
    <row r="12" spans="1:26">
      <c r="A12" s="10" t="b">
        <f>'V1 Backend'!$N13</f>
        <v>1</v>
      </c>
      <c r="B12" s="10">
        <v>10</v>
      </c>
      <c r="C12" s="9" t="str">
        <f>IF(A12,C27,"")</f>
        <v>Kaišiadorių r. sav.</v>
      </c>
      <c r="D12" s="9">
        <f t="shared" si="1"/>
        <v>0</v>
      </c>
      <c r="E12" s="10">
        <f t="shared" si="1"/>
        <v>0</v>
      </c>
      <c r="F12" s="10">
        <f t="shared" si="1"/>
        <v>0</v>
      </c>
      <c r="G12" s="10">
        <f t="shared" si="1"/>
        <v>0</v>
      </c>
      <c r="H12" s="10">
        <f t="shared" si="1"/>
        <v>0</v>
      </c>
      <c r="I12" s="10">
        <f t="shared" si="1"/>
        <v>0</v>
      </c>
      <c r="J12" s="10">
        <f t="shared" si="1"/>
        <v>0</v>
      </c>
      <c r="K12" s="10">
        <f t="shared" si="1"/>
        <v>0</v>
      </c>
      <c r="L12" s="10">
        <f t="shared" si="1"/>
        <v>0</v>
      </c>
      <c r="M12" s="11">
        <f t="shared" si="1"/>
        <v>0</v>
      </c>
      <c r="O12" t="s">
        <v>287</v>
      </c>
      <c r="P12" t="s">
        <v>105</v>
      </c>
      <c r="T12" s="120" t="s">
        <v>209</v>
      </c>
      <c r="U12" s="120">
        <v>2014</v>
      </c>
      <c r="V12" s="120">
        <v>2016</v>
      </c>
      <c r="W12" s="120">
        <v>2019</v>
      </c>
    </row>
    <row r="13" spans="1:26">
      <c r="A13" s="10" t="b">
        <f>'V1 Backend'!$N14</f>
        <v>1</v>
      </c>
      <c r="B13" s="10">
        <v>11</v>
      </c>
      <c r="C13" s="12" t="str">
        <f>IF(A13,C28,"")</f>
        <v>Telšių r. sav.</v>
      </c>
      <c r="D13" s="12">
        <f t="shared" si="1"/>
        <v>0</v>
      </c>
      <c r="E13" s="13">
        <f t="shared" si="1"/>
        <v>0</v>
      </c>
      <c r="F13" s="13">
        <f t="shared" si="1"/>
        <v>1.2</v>
      </c>
      <c r="G13" s="13">
        <f t="shared" si="1"/>
        <v>3.2</v>
      </c>
      <c r="H13" s="13">
        <f t="shared" si="1"/>
        <v>3.2</v>
      </c>
      <c r="I13" s="13">
        <f t="shared" si="1"/>
        <v>3.2</v>
      </c>
      <c r="J13" s="13">
        <f t="shared" si="1"/>
        <v>3.2</v>
      </c>
      <c r="K13" s="13">
        <f t="shared" si="1"/>
        <v>3.2</v>
      </c>
      <c r="L13" s="13">
        <f t="shared" si="1"/>
        <v>3.2</v>
      </c>
      <c r="M13" s="14">
        <f t="shared" si="1"/>
        <v>7.3</v>
      </c>
      <c r="O13" t="s">
        <v>286</v>
      </c>
      <c r="P13" t="s">
        <v>105</v>
      </c>
      <c r="R13">
        <v>1</v>
      </c>
      <c r="S13">
        <v>1</v>
      </c>
      <c r="T13" s="120" t="s">
        <v>213</v>
      </c>
      <c r="U13" s="120">
        <v>1212</v>
      </c>
      <c r="V13" s="120">
        <v>1307</v>
      </c>
      <c r="W13" s="120">
        <v>957</v>
      </c>
    </row>
    <row r="14" spans="1:26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S14">
        <v>2</v>
      </c>
      <c r="T14" s="120" t="s">
        <v>210</v>
      </c>
      <c r="U14" s="128">
        <v>0.43894389438943893</v>
      </c>
      <c r="V14" s="128">
        <v>0.40397857689364958</v>
      </c>
      <c r="W14" s="128">
        <v>0.40543364681295718</v>
      </c>
    </row>
    <row r="15" spans="1:26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S15">
        <v>3</v>
      </c>
      <c r="T15" s="120" t="s">
        <v>211</v>
      </c>
      <c r="U15" s="128">
        <v>0.42326732673267325</v>
      </c>
      <c r="V15" s="128">
        <v>0.46059678653404745</v>
      </c>
      <c r="W15" s="128">
        <v>0.42842215256008359</v>
      </c>
    </row>
    <row r="16" spans="1:26">
      <c r="A16" s="10"/>
      <c r="B16" s="10"/>
      <c r="C16" s="10" t="s">
        <v>199</v>
      </c>
      <c r="D16" s="10">
        <v>1</v>
      </c>
      <c r="E16" s="10">
        <v>2</v>
      </c>
      <c r="F16" s="10">
        <v>3</v>
      </c>
      <c r="G16" s="10">
        <v>4</v>
      </c>
      <c r="H16" s="10">
        <v>5</v>
      </c>
      <c r="I16" s="10">
        <v>6</v>
      </c>
      <c r="J16" s="10">
        <v>7</v>
      </c>
      <c r="K16" s="10">
        <v>8</v>
      </c>
      <c r="L16" s="10">
        <v>9</v>
      </c>
      <c r="M16" s="10">
        <v>10</v>
      </c>
      <c r="S16" s="120">
        <v>4</v>
      </c>
      <c r="T16" s="120" t="s">
        <v>212</v>
      </c>
      <c r="U16" s="128">
        <v>6.2706270627062702E-2</v>
      </c>
      <c r="V16" s="128">
        <v>8.6457536342769703E-2</v>
      </c>
      <c r="W16" s="128">
        <v>0.1013584117032393</v>
      </c>
    </row>
    <row r="17" spans="1:25">
      <c r="A17" s="10">
        <v>1</v>
      </c>
      <c r="B17" s="10">
        <v>1</v>
      </c>
      <c r="C17" s="10" t="s">
        <v>22</v>
      </c>
      <c r="D17" s="10" t="s">
        <v>12</v>
      </c>
      <c r="E17" s="10" t="s">
        <v>13</v>
      </c>
      <c r="F17" s="10" t="s">
        <v>14</v>
      </c>
      <c r="G17" s="10" t="s">
        <v>15</v>
      </c>
      <c r="H17" s="10" t="s">
        <v>16</v>
      </c>
      <c r="I17" s="10" t="s">
        <v>17</v>
      </c>
      <c r="J17" s="10" t="s">
        <v>18</v>
      </c>
      <c r="K17" s="10" t="s">
        <v>19</v>
      </c>
      <c r="L17" s="10" t="s">
        <v>20</v>
      </c>
      <c r="M17" s="10" t="s">
        <v>21</v>
      </c>
      <c r="S17" s="120">
        <v>5</v>
      </c>
      <c r="T17" s="120"/>
      <c r="U17" s="120"/>
      <c r="W17" s="120"/>
    </row>
    <row r="18" spans="1:25">
      <c r="A18" s="10"/>
      <c r="B18" s="10">
        <v>2</v>
      </c>
      <c r="C18" s="10" t="s">
        <v>11</v>
      </c>
      <c r="D18" s="10">
        <v>0</v>
      </c>
      <c r="E18" s="10">
        <v>0</v>
      </c>
      <c r="F18" s="10">
        <v>0</v>
      </c>
      <c r="G18" s="10">
        <v>7.5</v>
      </c>
      <c r="H18" s="10">
        <v>7.5</v>
      </c>
      <c r="I18" s="10">
        <v>7.5</v>
      </c>
      <c r="J18" s="10">
        <v>7.5</v>
      </c>
      <c r="K18" s="10">
        <v>7.3</v>
      </c>
      <c r="L18" s="10">
        <v>9.4</v>
      </c>
      <c r="M18" s="10">
        <v>10.1</v>
      </c>
      <c r="S18" s="120">
        <v>6</v>
      </c>
      <c r="T18" s="120"/>
      <c r="U18" s="120"/>
      <c r="W18" s="120"/>
    </row>
    <row r="19" spans="1:25">
      <c r="A19" s="10"/>
      <c r="B19" s="10">
        <v>3</v>
      </c>
      <c r="C19" s="10" t="s">
        <v>6</v>
      </c>
      <c r="D19" s="10">
        <v>0</v>
      </c>
      <c r="E19" s="10">
        <v>6.3</v>
      </c>
      <c r="F19" s="10">
        <v>6.3</v>
      </c>
      <c r="G19" s="10">
        <v>6.3</v>
      </c>
      <c r="H19" s="10">
        <v>6.5</v>
      </c>
      <c r="I19" s="10">
        <v>2.2999999999999998</v>
      </c>
      <c r="J19" s="10">
        <v>2.6</v>
      </c>
      <c r="K19" s="10">
        <v>2.6</v>
      </c>
      <c r="L19" s="10">
        <v>9.4</v>
      </c>
      <c r="M19" s="10">
        <v>9.4</v>
      </c>
      <c r="S19" s="120">
        <v>7</v>
      </c>
      <c r="T19" s="120" t="s">
        <v>216</v>
      </c>
      <c r="U19" s="120"/>
      <c r="W19" s="120"/>
    </row>
    <row r="20" spans="1:25">
      <c r="A20" s="10"/>
      <c r="B20" s="10">
        <v>4</v>
      </c>
      <c r="C20" s="10" t="s">
        <v>7</v>
      </c>
      <c r="D20" s="10">
        <v>0</v>
      </c>
      <c r="E20" s="10">
        <v>6.6</v>
      </c>
      <c r="F20" s="10">
        <v>6.6</v>
      </c>
      <c r="G20" s="10">
        <v>6.6</v>
      </c>
      <c r="H20" s="10">
        <v>6.6</v>
      </c>
      <c r="I20" s="10">
        <v>6.6</v>
      </c>
      <c r="J20" s="10">
        <v>6.6</v>
      </c>
      <c r="K20" s="10">
        <v>6.6</v>
      </c>
      <c r="L20" s="10">
        <v>6.6</v>
      </c>
      <c r="M20" s="10">
        <v>6.6</v>
      </c>
      <c r="S20" s="120">
        <v>8</v>
      </c>
      <c r="T20" s="120" t="s">
        <v>209</v>
      </c>
      <c r="U20" s="120">
        <v>2014</v>
      </c>
      <c r="V20" s="120">
        <v>2016</v>
      </c>
      <c r="W20" s="120">
        <v>2019</v>
      </c>
    </row>
    <row r="21" spans="1:25">
      <c r="A21" s="10"/>
      <c r="B21" s="10">
        <v>5</v>
      </c>
      <c r="C21" s="10" t="s">
        <v>5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R21">
        <v>2</v>
      </c>
      <c r="S21" s="120">
        <v>9</v>
      </c>
      <c r="T21" s="120" t="s">
        <v>213</v>
      </c>
      <c r="U21" s="120">
        <v>303</v>
      </c>
      <c r="V21" s="120">
        <v>292</v>
      </c>
      <c r="W21" s="120">
        <v>226</v>
      </c>
    </row>
    <row r="22" spans="1:25">
      <c r="A22" s="10"/>
      <c r="B22" s="10">
        <v>6</v>
      </c>
      <c r="C22" s="10" t="s">
        <v>2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5.0999999999999996</v>
      </c>
      <c r="M22" s="10">
        <v>5.4</v>
      </c>
      <c r="S22" s="120">
        <v>10</v>
      </c>
      <c r="T22" s="120" t="s">
        <v>210</v>
      </c>
      <c r="U22" s="128">
        <v>0.42570000000000002</v>
      </c>
      <c r="V22" s="120">
        <v>0.41439999999999999</v>
      </c>
      <c r="W22" s="128">
        <v>0.4425</v>
      </c>
    </row>
    <row r="23" spans="1:25">
      <c r="A23" s="10"/>
      <c r="B23" s="10">
        <v>7</v>
      </c>
      <c r="C23" s="10" t="s">
        <v>9</v>
      </c>
      <c r="D23" s="10">
        <v>5.8</v>
      </c>
      <c r="E23" s="10">
        <v>5.8</v>
      </c>
      <c r="F23" s="10">
        <v>16.100000000000001</v>
      </c>
      <c r="G23" s="10">
        <v>16.100000000000001</v>
      </c>
      <c r="H23" s="10">
        <v>19.100000000000001</v>
      </c>
      <c r="I23" s="10">
        <v>25.7</v>
      </c>
      <c r="J23" s="10">
        <v>28.4</v>
      </c>
      <c r="K23" s="10">
        <v>28.4</v>
      </c>
      <c r="L23" s="10">
        <v>28.4</v>
      </c>
      <c r="M23" s="10">
        <v>28.4</v>
      </c>
      <c r="S23" s="120">
        <v>11</v>
      </c>
      <c r="T23" s="120" t="s">
        <v>211</v>
      </c>
      <c r="U23" s="128">
        <v>0.39600000000000002</v>
      </c>
      <c r="V23" s="120">
        <v>0.41439999999999999</v>
      </c>
      <c r="W23" s="128">
        <v>0.42479999999999996</v>
      </c>
      <c r="Y23" s="120"/>
    </row>
    <row r="24" spans="1:25">
      <c r="A24" s="10"/>
      <c r="B24" s="10">
        <v>8</v>
      </c>
      <c r="C24" s="10" t="s">
        <v>1</v>
      </c>
      <c r="D24" s="10">
        <v>0</v>
      </c>
      <c r="E24" s="10">
        <v>1.4</v>
      </c>
      <c r="F24" s="10">
        <v>1.4</v>
      </c>
      <c r="G24" s="10">
        <v>2.5</v>
      </c>
      <c r="H24" s="10">
        <v>3.7</v>
      </c>
      <c r="I24" s="10">
        <v>3.7</v>
      </c>
      <c r="J24" s="10">
        <v>3.7</v>
      </c>
      <c r="K24" s="10">
        <v>7.2</v>
      </c>
      <c r="L24" s="10">
        <v>8.6999999999999993</v>
      </c>
      <c r="M24" s="10">
        <v>8.6999999999999993</v>
      </c>
      <c r="S24" s="120">
        <v>12</v>
      </c>
      <c r="T24" s="120" t="s">
        <v>212</v>
      </c>
      <c r="U24" s="128">
        <v>6.2699999999999992E-2</v>
      </c>
      <c r="V24" s="120">
        <v>7.8799999999999995E-2</v>
      </c>
      <c r="W24" s="128">
        <v>7.5199999999999989E-2</v>
      </c>
      <c r="Y24" s="120"/>
    </row>
    <row r="25" spans="1:25">
      <c r="A25" s="10"/>
      <c r="B25" s="10">
        <v>9</v>
      </c>
      <c r="C25" s="10" t="s">
        <v>4</v>
      </c>
      <c r="D25" s="10">
        <v>0</v>
      </c>
      <c r="E25" s="10">
        <v>0</v>
      </c>
      <c r="F25" s="10">
        <v>6</v>
      </c>
      <c r="G25" s="10">
        <v>1.4</v>
      </c>
      <c r="H25" s="10">
        <v>1.4</v>
      </c>
      <c r="I25" s="10">
        <v>1.4</v>
      </c>
      <c r="J25" s="10">
        <v>1.4</v>
      </c>
      <c r="K25" s="10">
        <v>1.4</v>
      </c>
      <c r="L25" s="10">
        <v>3</v>
      </c>
      <c r="M25" s="10">
        <v>3</v>
      </c>
      <c r="S25" s="120">
        <v>13</v>
      </c>
      <c r="T25" s="120"/>
      <c r="U25" s="120"/>
      <c r="V25" s="120">
        <v>0</v>
      </c>
      <c r="W25" s="120"/>
      <c r="Y25" s="120"/>
    </row>
    <row r="26" spans="1:25">
      <c r="A26" s="10"/>
      <c r="B26" s="10">
        <v>10</v>
      </c>
      <c r="C26" s="10" t="s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2</v>
      </c>
      <c r="M26" s="10">
        <v>5.5</v>
      </c>
      <c r="S26" s="120">
        <v>14</v>
      </c>
      <c r="T26" s="120"/>
      <c r="U26" s="120"/>
      <c r="V26" s="120">
        <v>0</v>
      </c>
      <c r="W26" s="120"/>
      <c r="Y26" s="120"/>
    </row>
    <row r="27" spans="1:25">
      <c r="A27" s="10"/>
      <c r="B27" s="10">
        <v>11</v>
      </c>
      <c r="C27" s="10" t="s">
        <v>3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S27" s="120">
        <v>15</v>
      </c>
      <c r="T27" s="120" t="s">
        <v>217</v>
      </c>
      <c r="U27" s="120"/>
      <c r="V27" s="120">
        <v>0</v>
      </c>
      <c r="W27" s="120"/>
      <c r="Y27" s="120"/>
    </row>
    <row r="28" spans="1:25">
      <c r="A28" s="10"/>
      <c r="B28" s="10">
        <v>12</v>
      </c>
      <c r="C28" s="10" t="s">
        <v>10</v>
      </c>
      <c r="D28" s="122">
        <v>0</v>
      </c>
      <c r="E28" s="122">
        <v>0</v>
      </c>
      <c r="F28" s="122">
        <v>1.2</v>
      </c>
      <c r="G28" s="122">
        <v>3.2</v>
      </c>
      <c r="H28" s="122">
        <v>3.2</v>
      </c>
      <c r="I28" s="122">
        <v>3.2</v>
      </c>
      <c r="J28" s="122">
        <v>3.2</v>
      </c>
      <c r="K28" s="122">
        <v>3.2</v>
      </c>
      <c r="L28" s="122">
        <v>3.2</v>
      </c>
      <c r="M28" s="122">
        <v>7.3</v>
      </c>
      <c r="S28" s="120">
        <v>16</v>
      </c>
      <c r="T28" s="120" t="s">
        <v>209</v>
      </c>
      <c r="U28" s="120">
        <v>2014</v>
      </c>
      <c r="V28" s="120">
        <v>2016</v>
      </c>
      <c r="W28" s="120">
        <v>2019</v>
      </c>
      <c r="Y28" s="120"/>
    </row>
    <row r="29" spans="1:25">
      <c r="A29" s="10"/>
      <c r="B29" s="10">
        <v>13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R29">
        <v>3</v>
      </c>
      <c r="S29" s="120">
        <v>17</v>
      </c>
      <c r="T29" s="120" t="s">
        <v>213</v>
      </c>
      <c r="U29" s="120">
        <v>240</v>
      </c>
      <c r="V29" s="120">
        <v>291</v>
      </c>
      <c r="W29" s="120">
        <v>216</v>
      </c>
      <c r="Y29" s="120"/>
    </row>
    <row r="30" spans="1:25">
      <c r="A30" s="10"/>
      <c r="B30" s="10">
        <v>14</v>
      </c>
      <c r="C30" s="10" t="s">
        <v>196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S30" s="120">
        <v>18</v>
      </c>
      <c r="T30" s="120" t="s">
        <v>210</v>
      </c>
      <c r="U30" s="128">
        <v>0.53749999999999998</v>
      </c>
      <c r="V30" s="120">
        <v>0.53610000000000002</v>
      </c>
      <c r="W30" s="128">
        <v>0.52310000000000001</v>
      </c>
      <c r="Y30" s="120"/>
    </row>
    <row r="31" spans="1:25">
      <c r="A31" s="10">
        <v>2</v>
      </c>
      <c r="B31" s="10">
        <v>15</v>
      </c>
      <c r="C31" s="10" t="s">
        <v>22</v>
      </c>
      <c r="D31" s="10" t="s">
        <v>12</v>
      </c>
      <c r="E31" s="10" t="s">
        <v>13</v>
      </c>
      <c r="F31" s="10" t="s">
        <v>14</v>
      </c>
      <c r="G31" s="10" t="s">
        <v>15</v>
      </c>
      <c r="H31" s="10" t="s">
        <v>16</v>
      </c>
      <c r="I31" s="10" t="s">
        <v>17</v>
      </c>
      <c r="J31" s="10" t="s">
        <v>18</v>
      </c>
      <c r="K31" s="10" t="s">
        <v>19</v>
      </c>
      <c r="L31" s="10" t="s">
        <v>20</v>
      </c>
      <c r="M31" s="10" t="s">
        <v>21</v>
      </c>
      <c r="S31" s="120">
        <v>19</v>
      </c>
      <c r="T31" s="120" t="s">
        <v>211</v>
      </c>
      <c r="U31" s="128">
        <v>0.28749999999999998</v>
      </c>
      <c r="V31" s="120">
        <v>0.30579999999999996</v>
      </c>
      <c r="W31" s="128">
        <v>0.27779999999999999</v>
      </c>
      <c r="Y31" s="120"/>
    </row>
    <row r="32" spans="1:25">
      <c r="A32" s="10"/>
      <c r="B32" s="10">
        <v>16</v>
      </c>
      <c r="C32" s="10" t="s">
        <v>11</v>
      </c>
      <c r="D32" s="120">
        <v>575</v>
      </c>
      <c r="E32" s="120">
        <v>593</v>
      </c>
      <c r="F32" s="120">
        <v>618</v>
      </c>
      <c r="G32" s="120">
        <v>640</v>
      </c>
      <c r="H32" s="120">
        <v>452</v>
      </c>
      <c r="I32" s="120">
        <v>462</v>
      </c>
      <c r="J32" s="120">
        <v>481</v>
      </c>
      <c r="K32" s="120">
        <v>503</v>
      </c>
      <c r="L32" s="120">
        <v>524</v>
      </c>
      <c r="M32" s="120">
        <v>559</v>
      </c>
      <c r="S32" s="120">
        <v>20</v>
      </c>
      <c r="T32" s="120" t="s">
        <v>212</v>
      </c>
      <c r="U32" s="128">
        <v>8.7499999999999994E-2</v>
      </c>
      <c r="V32" s="120">
        <v>7.5600000000000001E-2</v>
      </c>
      <c r="W32" s="128">
        <v>1.8500000000000003E-2</v>
      </c>
      <c r="Y32" s="120"/>
    </row>
    <row r="33" spans="1:25">
      <c r="A33" s="10"/>
      <c r="B33" s="10">
        <v>17</v>
      </c>
      <c r="C33" s="10" t="s">
        <v>6</v>
      </c>
      <c r="D33" s="120">
        <v>559</v>
      </c>
      <c r="E33" s="120">
        <v>579</v>
      </c>
      <c r="F33" s="120">
        <v>607</v>
      </c>
      <c r="G33" s="120">
        <v>638</v>
      </c>
      <c r="H33" s="120">
        <v>418</v>
      </c>
      <c r="I33" s="120">
        <v>443</v>
      </c>
      <c r="J33" s="120">
        <v>462</v>
      </c>
      <c r="K33" s="120">
        <v>480</v>
      </c>
      <c r="L33" s="120">
        <v>514</v>
      </c>
      <c r="M33" s="120">
        <v>561</v>
      </c>
      <c r="S33" s="120">
        <v>21</v>
      </c>
      <c r="T33" s="120"/>
      <c r="U33" s="120"/>
      <c r="V33" s="120">
        <v>0</v>
      </c>
      <c r="W33" s="120"/>
      <c r="Y33" s="120"/>
    </row>
    <row r="34" spans="1:25">
      <c r="A34" s="120"/>
      <c r="B34" s="120">
        <v>18</v>
      </c>
      <c r="C34" s="120" t="s">
        <v>7</v>
      </c>
      <c r="D34" s="120">
        <v>490</v>
      </c>
      <c r="E34" s="120">
        <v>510</v>
      </c>
      <c r="F34" s="120">
        <v>537</v>
      </c>
      <c r="G34" s="120">
        <v>562</v>
      </c>
      <c r="H34" s="120">
        <v>350</v>
      </c>
      <c r="I34" s="120">
        <v>365</v>
      </c>
      <c r="J34" s="120">
        <v>385</v>
      </c>
      <c r="K34" s="120">
        <v>402</v>
      </c>
      <c r="L34" s="120">
        <v>429</v>
      </c>
      <c r="M34" s="120">
        <v>462</v>
      </c>
      <c r="S34" s="120">
        <v>22</v>
      </c>
      <c r="T34" s="120"/>
      <c r="U34" s="120"/>
      <c r="V34" s="120">
        <v>0</v>
      </c>
      <c r="W34" s="120"/>
      <c r="Y34" s="120"/>
    </row>
    <row r="35" spans="1:25">
      <c r="A35" s="120"/>
      <c r="B35" s="120">
        <v>19</v>
      </c>
      <c r="C35" s="120" t="s">
        <v>5</v>
      </c>
      <c r="D35" s="120">
        <v>534</v>
      </c>
      <c r="E35" s="120">
        <v>554</v>
      </c>
      <c r="F35" s="120">
        <v>585</v>
      </c>
      <c r="G35" s="120">
        <v>611</v>
      </c>
      <c r="H35" s="120">
        <v>406</v>
      </c>
      <c r="I35" s="120">
        <v>416</v>
      </c>
      <c r="J35" s="120">
        <v>434</v>
      </c>
      <c r="K35" s="120">
        <v>455</v>
      </c>
      <c r="L35" s="120">
        <v>488</v>
      </c>
      <c r="M35" s="120">
        <v>532</v>
      </c>
      <c r="S35" s="120">
        <v>23</v>
      </c>
      <c r="T35" s="120" t="s">
        <v>218</v>
      </c>
      <c r="U35" s="120"/>
      <c r="V35" s="120">
        <v>0</v>
      </c>
      <c r="W35" s="120"/>
      <c r="Y35" s="120"/>
    </row>
    <row r="36" spans="1:25">
      <c r="A36" s="120"/>
      <c r="B36" s="120">
        <v>20</v>
      </c>
      <c r="C36" s="120" t="s">
        <v>2</v>
      </c>
      <c r="D36" s="120">
        <v>504</v>
      </c>
      <c r="E36" s="120">
        <v>521</v>
      </c>
      <c r="F36" s="120">
        <v>544</v>
      </c>
      <c r="G36" s="120">
        <v>565</v>
      </c>
      <c r="H36" s="120">
        <v>375</v>
      </c>
      <c r="I36" s="120">
        <v>390</v>
      </c>
      <c r="J36" s="120">
        <v>411</v>
      </c>
      <c r="K36" s="120">
        <v>427</v>
      </c>
      <c r="L36" s="120">
        <v>453</v>
      </c>
      <c r="M36" s="120">
        <v>493</v>
      </c>
      <c r="S36" s="120">
        <v>24</v>
      </c>
      <c r="T36" s="120" t="s">
        <v>209</v>
      </c>
      <c r="U36" s="120">
        <v>2014</v>
      </c>
      <c r="V36" s="120">
        <v>2016</v>
      </c>
      <c r="W36" s="120">
        <v>2019</v>
      </c>
      <c r="Y36" s="120"/>
    </row>
    <row r="37" spans="1:25">
      <c r="A37" s="120"/>
      <c r="B37" s="120">
        <v>21</v>
      </c>
      <c r="C37" s="120" t="s">
        <v>9</v>
      </c>
      <c r="D37" s="120">
        <v>514</v>
      </c>
      <c r="E37" s="120">
        <v>530</v>
      </c>
      <c r="F37" s="120">
        <v>550</v>
      </c>
      <c r="G37" s="120">
        <v>577</v>
      </c>
      <c r="H37" s="120">
        <v>392</v>
      </c>
      <c r="I37" s="120">
        <v>408</v>
      </c>
      <c r="J37" s="120">
        <v>430</v>
      </c>
      <c r="K37" s="120">
        <v>451</v>
      </c>
      <c r="L37" s="120">
        <v>481</v>
      </c>
      <c r="M37" s="120">
        <v>517</v>
      </c>
      <c r="R37">
        <v>4</v>
      </c>
      <c r="S37" s="120">
        <v>25</v>
      </c>
      <c r="T37" s="120" t="s">
        <v>213</v>
      </c>
      <c r="U37" s="120">
        <v>192</v>
      </c>
      <c r="V37" s="120">
        <v>300</v>
      </c>
      <c r="W37" s="120">
        <v>238</v>
      </c>
      <c r="Y37" s="120"/>
    </row>
    <row r="38" spans="1:25">
      <c r="A38" s="120"/>
      <c r="B38" s="120">
        <v>22</v>
      </c>
      <c r="C38" s="120" t="s">
        <v>1</v>
      </c>
      <c r="D38" s="120">
        <v>512</v>
      </c>
      <c r="E38" s="120">
        <v>524</v>
      </c>
      <c r="F38" s="120">
        <v>561</v>
      </c>
      <c r="G38" s="120">
        <v>603</v>
      </c>
      <c r="H38" s="120">
        <v>367</v>
      </c>
      <c r="I38" s="120">
        <v>389</v>
      </c>
      <c r="J38" s="120">
        <v>416</v>
      </c>
      <c r="K38" s="120">
        <v>435</v>
      </c>
      <c r="L38" s="120">
        <v>463</v>
      </c>
      <c r="M38" s="120">
        <v>495</v>
      </c>
      <c r="S38" s="120">
        <v>26</v>
      </c>
      <c r="T38" s="120" t="s">
        <v>210</v>
      </c>
      <c r="U38" s="128">
        <v>0.28649999999999998</v>
      </c>
      <c r="V38" s="120">
        <v>0.25329999999999997</v>
      </c>
      <c r="W38" s="128">
        <v>0.18489999999999998</v>
      </c>
      <c r="Y38" s="120"/>
    </row>
    <row r="39" spans="1:25">
      <c r="A39" s="120"/>
      <c r="B39" s="120">
        <v>23</v>
      </c>
      <c r="C39" s="120" t="s">
        <v>4</v>
      </c>
      <c r="D39" s="120">
        <v>492</v>
      </c>
      <c r="E39" s="120">
        <v>508</v>
      </c>
      <c r="F39" s="120">
        <v>532</v>
      </c>
      <c r="G39" s="120">
        <v>558</v>
      </c>
      <c r="H39" s="120">
        <v>372</v>
      </c>
      <c r="I39" s="120">
        <v>385</v>
      </c>
      <c r="J39" s="120">
        <v>405</v>
      </c>
      <c r="K39" s="120">
        <v>422</v>
      </c>
      <c r="L39" s="120">
        <v>451</v>
      </c>
      <c r="M39" s="120">
        <v>495</v>
      </c>
      <c r="S39" s="120">
        <v>27</v>
      </c>
      <c r="T39" s="120" t="s">
        <v>211</v>
      </c>
      <c r="U39" s="128">
        <v>0.625</v>
      </c>
      <c r="V39" s="120">
        <v>0.56330000000000002</v>
      </c>
      <c r="W39" s="128">
        <v>0.5252</v>
      </c>
      <c r="Y39" s="120"/>
    </row>
    <row r="40" spans="1:25">
      <c r="A40" s="120"/>
      <c r="B40" s="120">
        <v>24</v>
      </c>
      <c r="C40" s="120" t="s">
        <v>0</v>
      </c>
      <c r="D40" s="120">
        <v>525</v>
      </c>
      <c r="E40" s="120">
        <v>555</v>
      </c>
      <c r="F40" s="120">
        <v>588</v>
      </c>
      <c r="G40" s="120">
        <v>624</v>
      </c>
      <c r="H40" s="120">
        <v>354</v>
      </c>
      <c r="I40" s="120">
        <v>366</v>
      </c>
      <c r="J40" s="120">
        <v>383</v>
      </c>
      <c r="K40" s="120">
        <v>406</v>
      </c>
      <c r="L40" s="120">
        <v>440</v>
      </c>
      <c r="M40" s="120">
        <v>491</v>
      </c>
      <c r="S40" s="120">
        <v>28</v>
      </c>
      <c r="T40" s="120" t="s">
        <v>212</v>
      </c>
      <c r="U40" s="128">
        <v>7.2900000000000006E-2</v>
      </c>
      <c r="V40" s="120">
        <v>0.17329999999999998</v>
      </c>
      <c r="W40" s="128">
        <v>0.26890000000000003</v>
      </c>
      <c r="Y40" s="120"/>
    </row>
    <row r="41" spans="1:25">
      <c r="A41" s="120"/>
      <c r="B41" s="120">
        <v>25</v>
      </c>
      <c r="C41" s="120" t="s">
        <v>3</v>
      </c>
      <c r="D41" s="120">
        <v>508</v>
      </c>
      <c r="E41" s="120">
        <v>526</v>
      </c>
      <c r="F41" s="120">
        <v>542</v>
      </c>
      <c r="G41" s="120">
        <v>564</v>
      </c>
      <c r="H41" s="120">
        <v>372</v>
      </c>
      <c r="I41" s="120">
        <v>387</v>
      </c>
      <c r="J41" s="120">
        <v>402</v>
      </c>
      <c r="K41" s="120">
        <v>421</v>
      </c>
      <c r="L41" s="120">
        <v>450</v>
      </c>
      <c r="M41" s="120">
        <v>491</v>
      </c>
      <c r="S41" s="120">
        <v>29</v>
      </c>
      <c r="T41" s="120"/>
      <c r="U41" s="120"/>
      <c r="V41" s="120">
        <v>0</v>
      </c>
      <c r="W41" s="120"/>
      <c r="Y41" s="120"/>
    </row>
    <row r="42" spans="1:25">
      <c r="A42" s="120"/>
      <c r="B42" s="120">
        <v>26</v>
      </c>
      <c r="C42" s="120" t="s">
        <v>10</v>
      </c>
      <c r="D42" s="120">
        <v>517</v>
      </c>
      <c r="E42" s="120">
        <v>536</v>
      </c>
      <c r="F42" s="120">
        <v>560</v>
      </c>
      <c r="G42" s="120">
        <v>593</v>
      </c>
      <c r="H42" s="120">
        <v>384</v>
      </c>
      <c r="I42" s="120">
        <v>398</v>
      </c>
      <c r="J42" s="120">
        <v>420</v>
      </c>
      <c r="K42" s="120">
        <v>439</v>
      </c>
      <c r="L42" s="120">
        <v>471</v>
      </c>
      <c r="M42" s="120">
        <v>508</v>
      </c>
      <c r="S42" s="120">
        <v>30</v>
      </c>
      <c r="T42" s="120"/>
      <c r="U42" s="120"/>
      <c r="V42" s="120">
        <v>0</v>
      </c>
      <c r="W42" s="120"/>
      <c r="Y42" s="120"/>
    </row>
    <row r="43" spans="1:25">
      <c r="A43" s="120"/>
      <c r="B43" s="120">
        <v>27</v>
      </c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S43" s="120">
        <v>31</v>
      </c>
      <c r="T43" s="120" t="s">
        <v>219</v>
      </c>
      <c r="U43" s="120"/>
      <c r="V43" s="120">
        <v>0</v>
      </c>
      <c r="W43" s="120"/>
      <c r="Y43" s="120"/>
    </row>
    <row r="44" spans="1:25">
      <c r="A44" s="120"/>
      <c r="B44" s="120">
        <v>28</v>
      </c>
      <c r="C44" s="120" t="s">
        <v>197</v>
      </c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S44" s="120">
        <v>32</v>
      </c>
      <c r="T44" s="120" t="s">
        <v>209</v>
      </c>
      <c r="U44" s="120">
        <v>2014</v>
      </c>
      <c r="V44" s="120">
        <v>2016</v>
      </c>
      <c r="W44" s="120">
        <v>2019</v>
      </c>
      <c r="Y44" s="120"/>
    </row>
    <row r="45" spans="1:25">
      <c r="A45" s="120">
        <v>3</v>
      </c>
      <c r="B45" s="120">
        <v>29</v>
      </c>
      <c r="C45" s="120" t="s">
        <v>22</v>
      </c>
      <c r="D45" s="120" t="s">
        <v>12</v>
      </c>
      <c r="E45" s="120" t="s">
        <v>13</v>
      </c>
      <c r="F45" s="120" t="s">
        <v>14</v>
      </c>
      <c r="G45" s="120" t="s">
        <v>15</v>
      </c>
      <c r="H45" s="120" t="s">
        <v>16</v>
      </c>
      <c r="I45" s="120" t="s">
        <v>17</v>
      </c>
      <c r="J45" s="120" t="s">
        <v>18</v>
      </c>
      <c r="K45" s="120" t="s">
        <v>19</v>
      </c>
      <c r="L45" s="120" t="s">
        <v>20</v>
      </c>
      <c r="M45" s="120" t="s">
        <v>21</v>
      </c>
      <c r="R45">
        <v>5</v>
      </c>
      <c r="S45" s="120">
        <v>33</v>
      </c>
      <c r="T45" s="120" t="s">
        <v>213</v>
      </c>
      <c r="U45" s="120">
        <v>42</v>
      </c>
      <c r="V45" s="120">
        <v>56</v>
      </c>
      <c r="W45" s="120">
        <v>32</v>
      </c>
      <c r="Y45" s="120"/>
    </row>
    <row r="46" spans="1:25">
      <c r="A46" s="120"/>
      <c r="B46" s="120">
        <v>30</v>
      </c>
      <c r="C46" s="120" t="s">
        <v>11</v>
      </c>
      <c r="D46" s="120">
        <v>14</v>
      </c>
      <c r="E46" s="120">
        <v>13</v>
      </c>
      <c r="F46" s="120">
        <v>12</v>
      </c>
      <c r="G46" s="120">
        <v>12</v>
      </c>
      <c r="H46" s="120">
        <v>11</v>
      </c>
      <c r="I46" s="120">
        <v>10</v>
      </c>
      <c r="J46" s="120">
        <v>10</v>
      </c>
      <c r="K46" s="120">
        <v>9</v>
      </c>
      <c r="L46" s="120">
        <v>9</v>
      </c>
      <c r="M46" s="120">
        <v>0</v>
      </c>
      <c r="S46" s="120">
        <v>34</v>
      </c>
      <c r="T46" s="120" t="s">
        <v>210</v>
      </c>
      <c r="U46" s="128">
        <v>0.35710000000000003</v>
      </c>
      <c r="V46" s="120">
        <v>0.46429999999999999</v>
      </c>
      <c r="W46" s="128">
        <v>0.5</v>
      </c>
      <c r="Y46" s="120"/>
    </row>
    <row r="47" spans="1:25">
      <c r="A47" s="120"/>
      <c r="B47" s="120">
        <v>31</v>
      </c>
      <c r="C47" s="120" t="s">
        <v>6</v>
      </c>
      <c r="D47" s="120">
        <v>7</v>
      </c>
      <c r="E47" s="120">
        <v>7</v>
      </c>
      <c r="F47" s="120">
        <v>6</v>
      </c>
      <c r="G47" s="120">
        <v>5</v>
      </c>
      <c r="H47" s="120">
        <v>2</v>
      </c>
      <c r="I47" s="120">
        <v>5</v>
      </c>
      <c r="J47" s="120">
        <v>8</v>
      </c>
      <c r="K47" s="120">
        <v>8</v>
      </c>
      <c r="L47" s="120">
        <v>8</v>
      </c>
      <c r="M47" s="120">
        <v>0</v>
      </c>
      <c r="S47" s="120">
        <v>35</v>
      </c>
      <c r="T47" s="120" t="s">
        <v>211</v>
      </c>
      <c r="U47" s="128">
        <v>0.54759999999999998</v>
      </c>
      <c r="V47" s="120">
        <v>0.44640000000000002</v>
      </c>
      <c r="W47" s="128">
        <v>0.40630000000000005</v>
      </c>
      <c r="Y47" s="120"/>
    </row>
    <row r="48" spans="1:25">
      <c r="A48" s="120"/>
      <c r="B48" s="120">
        <v>32</v>
      </c>
      <c r="C48" s="120" t="s">
        <v>7</v>
      </c>
      <c r="D48" s="120">
        <v>10</v>
      </c>
      <c r="E48" s="120">
        <v>10</v>
      </c>
      <c r="F48" s="120">
        <v>7</v>
      </c>
      <c r="G48" s="120">
        <v>8</v>
      </c>
      <c r="H48" s="120">
        <v>9</v>
      </c>
      <c r="I48" s="120">
        <v>9</v>
      </c>
      <c r="J48" s="120">
        <v>9</v>
      </c>
      <c r="K48" s="120">
        <v>8</v>
      </c>
      <c r="L48" s="120">
        <v>9</v>
      </c>
      <c r="M48" s="120">
        <v>0</v>
      </c>
      <c r="S48" s="120">
        <v>36</v>
      </c>
      <c r="T48" s="120" t="s">
        <v>212</v>
      </c>
      <c r="U48" s="128">
        <v>4.7599999999999996E-2</v>
      </c>
      <c r="V48" s="120">
        <v>5.3600000000000002E-2</v>
      </c>
      <c r="W48" s="128">
        <v>3.1300000000000001E-2</v>
      </c>
      <c r="Y48" s="120"/>
    </row>
    <row r="49" spans="1:25">
      <c r="A49" s="120"/>
      <c r="B49" s="120">
        <v>33</v>
      </c>
      <c r="C49" s="120" t="s">
        <v>5</v>
      </c>
      <c r="D49" s="120">
        <v>13</v>
      </c>
      <c r="E49" s="120">
        <v>12</v>
      </c>
      <c r="F49" s="120">
        <v>11</v>
      </c>
      <c r="G49" s="120">
        <v>12</v>
      </c>
      <c r="H49" s="120">
        <v>11</v>
      </c>
      <c r="I49" s="120">
        <v>11</v>
      </c>
      <c r="J49" s="120">
        <v>11</v>
      </c>
      <c r="K49" s="120">
        <v>11</v>
      </c>
      <c r="L49" s="120">
        <v>11</v>
      </c>
      <c r="M49" s="120">
        <v>0</v>
      </c>
      <c r="S49" s="120">
        <v>37</v>
      </c>
      <c r="T49" s="120"/>
      <c r="U49" s="120"/>
      <c r="V49" s="120">
        <v>0</v>
      </c>
      <c r="W49" s="120"/>
      <c r="Y49" s="120"/>
    </row>
    <row r="50" spans="1:25">
      <c r="A50" s="120"/>
      <c r="B50" s="120">
        <v>34</v>
      </c>
      <c r="C50" s="120" t="s">
        <v>2</v>
      </c>
      <c r="D50" s="120">
        <v>40</v>
      </c>
      <c r="E50" s="120">
        <v>41</v>
      </c>
      <c r="F50" s="120">
        <v>41</v>
      </c>
      <c r="G50" s="120">
        <v>42</v>
      </c>
      <c r="H50" s="120">
        <v>41</v>
      </c>
      <c r="I50" s="120">
        <v>37</v>
      </c>
      <c r="J50" s="120">
        <v>37</v>
      </c>
      <c r="K50" s="120">
        <v>36</v>
      </c>
      <c r="L50" s="120">
        <v>37</v>
      </c>
      <c r="M50" s="120">
        <v>0</v>
      </c>
      <c r="S50" s="120">
        <v>38</v>
      </c>
      <c r="T50" s="120"/>
      <c r="U50" s="120"/>
      <c r="V50" s="120">
        <v>0</v>
      </c>
      <c r="W50" s="120"/>
      <c r="Y50" s="120"/>
    </row>
    <row r="51" spans="1:25">
      <c r="A51" s="120"/>
      <c r="B51" s="120">
        <v>35</v>
      </c>
      <c r="C51" s="120" t="s">
        <v>9</v>
      </c>
      <c r="D51" s="120">
        <v>11</v>
      </c>
      <c r="E51" s="120">
        <v>11</v>
      </c>
      <c r="F51" s="120">
        <v>11</v>
      </c>
      <c r="G51" s="120">
        <v>12</v>
      </c>
      <c r="H51" s="120">
        <v>11</v>
      </c>
      <c r="I51" s="120">
        <v>12</v>
      </c>
      <c r="J51" s="120">
        <v>13</v>
      </c>
      <c r="K51" s="120">
        <v>15</v>
      </c>
      <c r="L51" s="120">
        <v>14</v>
      </c>
      <c r="M51" s="120">
        <v>0</v>
      </c>
      <c r="S51" s="120">
        <v>39</v>
      </c>
      <c r="T51" s="120" t="s">
        <v>220</v>
      </c>
      <c r="U51" s="120"/>
      <c r="V51" s="120">
        <v>0</v>
      </c>
      <c r="W51" s="120"/>
      <c r="Y51" s="120"/>
    </row>
    <row r="52" spans="1:25">
      <c r="A52" s="120"/>
      <c r="B52" s="120">
        <v>36</v>
      </c>
      <c r="C52" s="120" t="s">
        <v>1</v>
      </c>
      <c r="D52" s="120">
        <v>10</v>
      </c>
      <c r="E52" s="120">
        <v>11</v>
      </c>
      <c r="F52" s="120">
        <v>11</v>
      </c>
      <c r="G52" s="120">
        <v>11</v>
      </c>
      <c r="H52" s="120">
        <v>12</v>
      </c>
      <c r="I52" s="120">
        <v>12</v>
      </c>
      <c r="J52" s="120">
        <v>12</v>
      </c>
      <c r="K52" s="120">
        <v>12</v>
      </c>
      <c r="L52" s="120">
        <v>13</v>
      </c>
      <c r="M52" s="120">
        <v>0</v>
      </c>
      <c r="S52" s="120">
        <v>40</v>
      </c>
      <c r="T52" s="120" t="s">
        <v>209</v>
      </c>
      <c r="U52" s="120">
        <v>2014</v>
      </c>
      <c r="V52" s="120">
        <v>2016</v>
      </c>
      <c r="W52" s="120">
        <v>2019</v>
      </c>
      <c r="Y52" s="120"/>
    </row>
    <row r="53" spans="1:25">
      <c r="A53" s="120"/>
      <c r="B53" s="120">
        <v>37</v>
      </c>
      <c r="C53" s="120" t="s">
        <v>4</v>
      </c>
      <c r="D53" s="120">
        <v>20</v>
      </c>
      <c r="E53" s="120">
        <v>20</v>
      </c>
      <c r="F53" s="120">
        <v>18</v>
      </c>
      <c r="G53" s="120">
        <v>17</v>
      </c>
      <c r="H53" s="120">
        <v>17</v>
      </c>
      <c r="I53" s="120">
        <v>16</v>
      </c>
      <c r="J53" s="120">
        <v>16</v>
      </c>
      <c r="K53" s="120">
        <v>15</v>
      </c>
      <c r="L53" s="120">
        <v>17</v>
      </c>
      <c r="M53" s="120">
        <v>0</v>
      </c>
      <c r="R53">
        <v>6</v>
      </c>
      <c r="S53" s="120">
        <v>41</v>
      </c>
      <c r="T53" s="120" t="s">
        <v>213</v>
      </c>
      <c r="U53" s="120">
        <v>170</v>
      </c>
      <c r="V53" s="120">
        <v>129</v>
      </c>
      <c r="W53" s="120">
        <v>90</v>
      </c>
      <c r="Y53" s="120"/>
    </row>
    <row r="54" spans="1:25">
      <c r="A54" s="120"/>
      <c r="B54" s="120">
        <v>38</v>
      </c>
      <c r="C54" s="120" t="s">
        <v>0</v>
      </c>
      <c r="D54" s="120">
        <v>45</v>
      </c>
      <c r="E54" s="120">
        <v>45</v>
      </c>
      <c r="F54" s="120">
        <v>55</v>
      </c>
      <c r="G54" s="120">
        <v>80</v>
      </c>
      <c r="H54" s="120">
        <v>68</v>
      </c>
      <c r="I54" s="120">
        <v>52</v>
      </c>
      <c r="J54" s="120">
        <v>51</v>
      </c>
      <c r="K54" s="120">
        <v>52</v>
      </c>
      <c r="L54" s="120">
        <v>58</v>
      </c>
      <c r="M54" s="120">
        <v>0</v>
      </c>
      <c r="S54" s="120">
        <v>42</v>
      </c>
      <c r="T54" s="120" t="s">
        <v>210</v>
      </c>
      <c r="U54" s="128">
        <v>0.61759999999999993</v>
      </c>
      <c r="V54" s="120">
        <v>0.48060000000000003</v>
      </c>
      <c r="W54" s="128">
        <v>0.4667</v>
      </c>
      <c r="Y54" s="120"/>
    </row>
    <row r="55" spans="1:25">
      <c r="A55" s="120"/>
      <c r="B55" s="120">
        <v>39</v>
      </c>
      <c r="C55" s="120" t="s">
        <v>3</v>
      </c>
      <c r="D55" s="120">
        <v>24</v>
      </c>
      <c r="E55" s="120">
        <v>21</v>
      </c>
      <c r="F55" s="120">
        <v>21</v>
      </c>
      <c r="G55" s="120">
        <v>17</v>
      </c>
      <c r="H55" s="120">
        <v>16</v>
      </c>
      <c r="I55" s="120">
        <v>16</v>
      </c>
      <c r="J55" s="120">
        <v>15</v>
      </c>
      <c r="K55" s="120">
        <v>16</v>
      </c>
      <c r="L55" s="120">
        <v>13</v>
      </c>
      <c r="M55" s="120">
        <v>0</v>
      </c>
      <c r="S55" s="120">
        <v>43</v>
      </c>
      <c r="T55" s="120" t="s">
        <v>211</v>
      </c>
      <c r="U55" s="128">
        <v>0.25879999999999997</v>
      </c>
      <c r="V55" s="120">
        <v>0.47289999999999999</v>
      </c>
      <c r="W55" s="128">
        <v>0.4889</v>
      </c>
      <c r="Y55" s="120"/>
    </row>
    <row r="56" spans="1:25">
      <c r="A56" s="120"/>
      <c r="B56" s="120">
        <v>40</v>
      </c>
      <c r="C56" s="120" t="s">
        <v>10</v>
      </c>
      <c r="D56" s="120">
        <v>28</v>
      </c>
      <c r="E56" s="120">
        <v>30</v>
      </c>
      <c r="F56" s="120">
        <v>29</v>
      </c>
      <c r="G56" s="120">
        <v>28</v>
      </c>
      <c r="H56" s="120">
        <v>29</v>
      </c>
      <c r="I56" s="120">
        <v>25</v>
      </c>
      <c r="J56" s="120">
        <v>24</v>
      </c>
      <c r="K56" s="120">
        <v>25</v>
      </c>
      <c r="L56" s="120">
        <v>30</v>
      </c>
      <c r="M56" s="120">
        <v>0</v>
      </c>
      <c r="S56" s="120">
        <v>44</v>
      </c>
      <c r="T56" s="120" t="s">
        <v>212</v>
      </c>
      <c r="U56" s="128">
        <v>0</v>
      </c>
      <c r="V56" s="120">
        <v>1.55E-2</v>
      </c>
      <c r="W56" s="128">
        <v>4.4400000000000002E-2</v>
      </c>
      <c r="Y56" s="120"/>
    </row>
    <row r="57" spans="1:25">
      <c r="A57" s="120"/>
      <c r="B57" s="120">
        <v>41</v>
      </c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S57" s="120">
        <v>45</v>
      </c>
      <c r="T57" s="120"/>
      <c r="U57" s="120"/>
      <c r="V57" s="120">
        <v>0</v>
      </c>
      <c r="W57" s="120"/>
      <c r="Y57" s="120"/>
    </row>
    <row r="58" spans="1:25">
      <c r="A58" s="120"/>
      <c r="B58" s="120">
        <v>42</v>
      </c>
      <c r="C58" s="120" t="s">
        <v>198</v>
      </c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S58" s="120">
        <v>46</v>
      </c>
      <c r="T58" s="120"/>
      <c r="U58" s="120"/>
      <c r="V58" s="120">
        <v>0</v>
      </c>
      <c r="W58" s="120"/>
      <c r="Y58" s="120"/>
    </row>
    <row r="59" spans="1:25">
      <c r="A59" s="120">
        <v>4</v>
      </c>
      <c r="B59" s="120">
        <v>43</v>
      </c>
      <c r="C59" s="120" t="s">
        <v>22</v>
      </c>
      <c r="D59" s="120" t="s">
        <v>12</v>
      </c>
      <c r="E59" s="120" t="s">
        <v>13</v>
      </c>
      <c r="F59" s="120" t="s">
        <v>14</v>
      </c>
      <c r="G59" s="120" t="s">
        <v>15</v>
      </c>
      <c r="H59" s="120" t="s">
        <v>16</v>
      </c>
      <c r="I59" s="120" t="s">
        <v>17</v>
      </c>
      <c r="J59" s="120" t="s">
        <v>18</v>
      </c>
      <c r="K59" s="120" t="s">
        <v>19</v>
      </c>
      <c r="L59" s="120" t="s">
        <v>20</v>
      </c>
      <c r="M59" s="120" t="s">
        <v>21</v>
      </c>
      <c r="S59" s="120">
        <v>47</v>
      </c>
      <c r="T59" s="120" t="s">
        <v>221</v>
      </c>
      <c r="U59" s="120"/>
      <c r="V59" s="120">
        <v>0</v>
      </c>
      <c r="W59" s="120"/>
      <c r="Y59" s="120"/>
    </row>
    <row r="60" spans="1:25">
      <c r="A60" s="120"/>
      <c r="B60" s="120">
        <v>44</v>
      </c>
      <c r="C60" s="120" t="s">
        <v>11</v>
      </c>
      <c r="D60" s="120">
        <v>536.9</v>
      </c>
      <c r="E60" s="120">
        <v>475.1</v>
      </c>
      <c r="F60" s="120">
        <v>584.6</v>
      </c>
      <c r="G60" s="120">
        <v>575.5</v>
      </c>
      <c r="H60" s="120">
        <v>601.79999999999995</v>
      </c>
      <c r="I60" s="120">
        <v>574.1</v>
      </c>
      <c r="J60" s="120">
        <v>683.9</v>
      </c>
      <c r="K60" s="120">
        <v>685.5</v>
      </c>
      <c r="L60" s="120">
        <v>641.66999999999996</v>
      </c>
      <c r="M60" s="120">
        <v>599.41</v>
      </c>
      <c r="S60" s="120">
        <v>48</v>
      </c>
      <c r="T60" s="120" t="s">
        <v>209</v>
      </c>
      <c r="U60" s="120">
        <v>2014</v>
      </c>
      <c r="V60" s="120">
        <v>2016</v>
      </c>
      <c r="W60" s="120">
        <v>2019</v>
      </c>
      <c r="Y60" s="120"/>
    </row>
    <row r="61" spans="1:25">
      <c r="A61" s="120"/>
      <c r="B61" s="120">
        <v>45</v>
      </c>
      <c r="C61" s="120" t="s">
        <v>6</v>
      </c>
      <c r="D61" s="120">
        <v>197.5</v>
      </c>
      <c r="E61" s="120">
        <v>276.3</v>
      </c>
      <c r="F61" s="120">
        <v>324.8</v>
      </c>
      <c r="G61" s="120">
        <v>454.8</v>
      </c>
      <c r="H61" s="120">
        <v>437.6</v>
      </c>
      <c r="I61" s="120">
        <v>489.3</v>
      </c>
      <c r="J61" s="120">
        <v>322.60000000000002</v>
      </c>
      <c r="K61" s="120">
        <v>288.39999999999998</v>
      </c>
      <c r="L61" s="120">
        <v>293.31</v>
      </c>
      <c r="M61" s="120">
        <v>242.45</v>
      </c>
      <c r="R61">
        <v>7</v>
      </c>
      <c r="S61" s="120">
        <v>49</v>
      </c>
      <c r="T61" s="120" t="s">
        <v>213</v>
      </c>
      <c r="U61" s="120">
        <v>37</v>
      </c>
      <c r="V61" s="120">
        <v>22</v>
      </c>
      <c r="W61" s="120">
        <v>15</v>
      </c>
      <c r="Y61" s="120"/>
    </row>
    <row r="62" spans="1:25">
      <c r="A62" s="120"/>
      <c r="B62" s="120">
        <v>46</v>
      </c>
      <c r="C62" s="120" t="s">
        <v>7</v>
      </c>
      <c r="D62" s="120">
        <v>479.4</v>
      </c>
      <c r="E62" s="120">
        <v>614.29999999999995</v>
      </c>
      <c r="F62" s="120">
        <v>717.1</v>
      </c>
      <c r="G62" s="120">
        <v>661.3</v>
      </c>
      <c r="H62" s="120">
        <v>567.70000000000005</v>
      </c>
      <c r="I62" s="120">
        <v>646.9</v>
      </c>
      <c r="J62" s="120">
        <v>677.1</v>
      </c>
      <c r="K62" s="120">
        <v>764.5</v>
      </c>
      <c r="L62" s="120">
        <v>783.72</v>
      </c>
      <c r="M62" s="120">
        <v>774.79</v>
      </c>
      <c r="S62" s="120">
        <v>50</v>
      </c>
      <c r="T62" s="120" t="s">
        <v>210</v>
      </c>
      <c r="U62" s="128">
        <v>0.1081</v>
      </c>
      <c r="V62" s="120">
        <v>0.18179999999999999</v>
      </c>
      <c r="W62" s="128">
        <v>0.5333</v>
      </c>
      <c r="Y62" s="120"/>
    </row>
    <row r="63" spans="1:25">
      <c r="A63" s="120"/>
      <c r="B63" s="120">
        <v>47</v>
      </c>
      <c r="C63" s="120" t="s">
        <v>5</v>
      </c>
      <c r="D63" s="120">
        <v>245.8</v>
      </c>
      <c r="E63" s="120">
        <v>270</v>
      </c>
      <c r="F63" s="120">
        <v>192.4</v>
      </c>
      <c r="G63" s="120">
        <v>146.6</v>
      </c>
      <c r="H63" s="120">
        <v>151.9</v>
      </c>
      <c r="I63" s="120">
        <v>152</v>
      </c>
      <c r="J63" s="120">
        <v>190.3</v>
      </c>
      <c r="K63" s="120">
        <v>195.9</v>
      </c>
      <c r="L63" s="120">
        <v>157.88</v>
      </c>
      <c r="M63" s="120">
        <v>122.08</v>
      </c>
      <c r="S63" s="120">
        <v>51</v>
      </c>
      <c r="T63" s="120" t="s">
        <v>211</v>
      </c>
      <c r="U63" s="128">
        <v>0.48649999999999999</v>
      </c>
      <c r="V63" s="120">
        <v>0.68180000000000007</v>
      </c>
      <c r="W63" s="128">
        <v>0.33329999999999999</v>
      </c>
      <c r="Y63" s="120"/>
    </row>
    <row r="64" spans="1:25">
      <c r="A64" s="120"/>
      <c r="B64" s="120">
        <v>48</v>
      </c>
      <c r="C64" s="120" t="s">
        <v>2</v>
      </c>
      <c r="D64" s="120">
        <v>430.9</v>
      </c>
      <c r="E64" s="120">
        <v>461</v>
      </c>
      <c r="F64" s="120">
        <v>261.10000000000002</v>
      </c>
      <c r="G64" s="120">
        <v>206.5</v>
      </c>
      <c r="H64" s="120">
        <v>304.89999999999998</v>
      </c>
      <c r="I64" s="120">
        <v>511.9</v>
      </c>
      <c r="J64" s="120">
        <v>622.20000000000005</v>
      </c>
      <c r="K64" s="120">
        <v>538.79999999999995</v>
      </c>
      <c r="L64" s="120">
        <v>516.42999999999995</v>
      </c>
      <c r="M64" s="120">
        <v>527.21</v>
      </c>
      <c r="S64" s="120">
        <v>52</v>
      </c>
      <c r="T64" s="120" t="s">
        <v>212</v>
      </c>
      <c r="U64" s="128">
        <v>0.27029999999999998</v>
      </c>
      <c r="V64" s="120">
        <v>0.13639999999999999</v>
      </c>
      <c r="W64" s="128">
        <v>0.13339000000000001</v>
      </c>
      <c r="Y64" s="120"/>
    </row>
    <row r="65" spans="1:25">
      <c r="A65" s="120"/>
      <c r="B65" s="120">
        <v>49</v>
      </c>
      <c r="C65" s="120" t="s">
        <v>9</v>
      </c>
      <c r="D65" s="120">
        <v>523.29999999999995</v>
      </c>
      <c r="E65" s="120">
        <v>421.7</v>
      </c>
      <c r="F65" s="120">
        <v>609.4</v>
      </c>
      <c r="G65" s="120">
        <v>631.70000000000005</v>
      </c>
      <c r="H65" s="120">
        <v>542</v>
      </c>
      <c r="I65" s="120">
        <v>797.8</v>
      </c>
      <c r="J65" s="120">
        <v>745.9</v>
      </c>
      <c r="K65" s="120">
        <v>755.1</v>
      </c>
      <c r="L65" s="120">
        <v>579.84</v>
      </c>
      <c r="M65" s="120">
        <v>706.57</v>
      </c>
      <c r="S65" s="120">
        <v>53</v>
      </c>
      <c r="T65" s="120"/>
      <c r="U65" s="120"/>
      <c r="V65" s="120">
        <v>0</v>
      </c>
      <c r="W65" s="120"/>
      <c r="Y65" s="120"/>
    </row>
    <row r="66" spans="1:25">
      <c r="A66" s="120"/>
      <c r="B66" s="120">
        <v>50</v>
      </c>
      <c r="C66" s="120" t="s">
        <v>1</v>
      </c>
      <c r="D66" s="120">
        <v>182</v>
      </c>
      <c r="E66" s="120">
        <v>199.3</v>
      </c>
      <c r="F66" s="120">
        <v>84.9</v>
      </c>
      <c r="G66" s="120">
        <v>70</v>
      </c>
      <c r="H66" s="120">
        <v>145.80000000000001</v>
      </c>
      <c r="I66" s="120">
        <v>156.6</v>
      </c>
      <c r="J66" s="120">
        <v>161.1</v>
      </c>
      <c r="K66" s="120">
        <v>177.7</v>
      </c>
      <c r="L66" s="120">
        <v>155.33000000000001</v>
      </c>
      <c r="M66" s="120">
        <v>131.36000000000001</v>
      </c>
      <c r="S66" s="120">
        <v>54</v>
      </c>
      <c r="T66" s="120"/>
      <c r="U66" s="120"/>
      <c r="V66" s="120">
        <v>0</v>
      </c>
      <c r="W66" s="120"/>
      <c r="Y66" s="120"/>
    </row>
    <row r="67" spans="1:25">
      <c r="A67" s="120"/>
      <c r="B67" s="120">
        <v>51</v>
      </c>
      <c r="C67" s="120" t="s">
        <v>4</v>
      </c>
      <c r="D67" s="120">
        <v>446.8</v>
      </c>
      <c r="E67" s="120">
        <v>431.3</v>
      </c>
      <c r="F67" s="120">
        <v>429.5</v>
      </c>
      <c r="G67" s="120">
        <v>382.4</v>
      </c>
      <c r="H67" s="120">
        <v>294.10000000000002</v>
      </c>
      <c r="I67" s="120">
        <v>259.10000000000002</v>
      </c>
      <c r="J67" s="120">
        <v>279.7</v>
      </c>
      <c r="K67" s="120">
        <v>291.5</v>
      </c>
      <c r="L67" s="120">
        <v>286.48</v>
      </c>
      <c r="M67" s="120">
        <v>259.63</v>
      </c>
      <c r="S67" s="120">
        <v>55</v>
      </c>
      <c r="T67" s="120" t="s">
        <v>222</v>
      </c>
      <c r="U67" s="120"/>
      <c r="V67" s="120">
        <v>0</v>
      </c>
      <c r="W67" s="120"/>
      <c r="Y67" s="120"/>
    </row>
    <row r="68" spans="1:25">
      <c r="A68" s="120"/>
      <c r="B68" s="120">
        <v>52</v>
      </c>
      <c r="C68" s="120" t="s">
        <v>0</v>
      </c>
      <c r="D68" s="120">
        <v>133.69999999999999</v>
      </c>
      <c r="E68" s="120">
        <v>202.2</v>
      </c>
      <c r="F68" s="120">
        <v>143</v>
      </c>
      <c r="G68" s="120">
        <v>83.4</v>
      </c>
      <c r="H68" s="120">
        <v>41.5</v>
      </c>
      <c r="I68" s="120">
        <v>103.3</v>
      </c>
      <c r="J68" s="120">
        <v>92.4</v>
      </c>
      <c r="K68" s="120">
        <v>119.1</v>
      </c>
      <c r="L68" s="120">
        <v>153.26</v>
      </c>
      <c r="M68" s="120">
        <v>105.46</v>
      </c>
      <c r="S68" s="120">
        <v>56</v>
      </c>
      <c r="T68" s="120" t="s">
        <v>209</v>
      </c>
      <c r="U68" s="120">
        <v>2014</v>
      </c>
      <c r="V68" s="120">
        <v>2016</v>
      </c>
      <c r="W68" s="120">
        <v>2019</v>
      </c>
      <c r="Y68" s="120"/>
    </row>
    <row r="69" spans="1:25">
      <c r="A69" s="120"/>
      <c r="B69" s="120">
        <v>53</v>
      </c>
      <c r="C69" s="120" t="s">
        <v>3</v>
      </c>
      <c r="D69" s="120">
        <v>479.3</v>
      </c>
      <c r="E69" s="120">
        <v>537.1</v>
      </c>
      <c r="F69" s="120">
        <v>594.5</v>
      </c>
      <c r="G69" s="120">
        <v>536.9</v>
      </c>
      <c r="H69" s="120">
        <v>431.9</v>
      </c>
      <c r="I69" s="120">
        <v>482.7</v>
      </c>
      <c r="J69" s="120">
        <v>489.3</v>
      </c>
      <c r="K69" s="120">
        <v>560.6</v>
      </c>
      <c r="L69" s="120">
        <v>699.2</v>
      </c>
      <c r="M69" s="120">
        <v>532.70000000000005</v>
      </c>
      <c r="R69">
        <v>8</v>
      </c>
      <c r="S69" s="120">
        <v>57</v>
      </c>
      <c r="T69" s="120" t="s">
        <v>213</v>
      </c>
      <c r="U69" s="120">
        <v>140</v>
      </c>
      <c r="V69" s="120">
        <v>119</v>
      </c>
      <c r="W69" s="120">
        <v>87</v>
      </c>
      <c r="Y69" s="120"/>
    </row>
    <row r="70" spans="1:25">
      <c r="A70" s="120"/>
      <c r="B70" s="120">
        <v>54</v>
      </c>
      <c r="C70" s="120" t="s">
        <v>10</v>
      </c>
      <c r="D70" s="120">
        <v>316.39999999999998</v>
      </c>
      <c r="E70" s="120">
        <v>396.3</v>
      </c>
      <c r="F70" s="120">
        <v>376.3</v>
      </c>
      <c r="G70" s="120">
        <v>431.4</v>
      </c>
      <c r="H70" s="120">
        <v>481.4</v>
      </c>
      <c r="I70" s="120">
        <v>621.9</v>
      </c>
      <c r="J70" s="120">
        <v>669.4</v>
      </c>
      <c r="K70" s="120">
        <v>584.4</v>
      </c>
      <c r="L70" s="120">
        <v>596.54</v>
      </c>
      <c r="M70" s="120">
        <v>622.75</v>
      </c>
      <c r="S70" s="120">
        <v>58</v>
      </c>
      <c r="T70" s="120" t="s">
        <v>210</v>
      </c>
      <c r="U70" s="128">
        <v>0.45710000000000001</v>
      </c>
      <c r="V70" s="120">
        <v>0.4118</v>
      </c>
      <c r="W70" s="128">
        <v>0.50570000000000004</v>
      </c>
      <c r="Y70" s="120"/>
    </row>
    <row r="71" spans="1:25">
      <c r="A71" s="120"/>
      <c r="B71" s="120">
        <v>55</v>
      </c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S71" s="120">
        <v>59</v>
      </c>
      <c r="T71" s="120" t="s">
        <v>211</v>
      </c>
      <c r="U71" s="128">
        <v>0.45710000000000001</v>
      </c>
      <c r="V71" s="120">
        <v>0.51259999999999994</v>
      </c>
      <c r="W71" s="128">
        <v>0.42530000000000001</v>
      </c>
      <c r="Y71" s="120"/>
    </row>
    <row r="72" spans="1:25">
      <c r="A72" s="120"/>
      <c r="B72" s="120">
        <v>56</v>
      </c>
      <c r="C72" s="120" t="s">
        <v>80</v>
      </c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S72" s="120">
        <v>60</v>
      </c>
      <c r="T72" s="120" t="s">
        <v>212</v>
      </c>
      <c r="U72" s="128">
        <v>6.4299999999999996E-2</v>
      </c>
      <c r="V72" s="120">
        <v>5.04E-2</v>
      </c>
      <c r="W72" s="128">
        <v>4.5999999999999999E-2</v>
      </c>
      <c r="Y72" s="120"/>
    </row>
    <row r="73" spans="1:25">
      <c r="A73" s="120">
        <v>5</v>
      </c>
      <c r="B73" s="120">
        <v>57</v>
      </c>
      <c r="C73" s="120" t="s">
        <v>22</v>
      </c>
      <c r="D73" s="120" t="s">
        <v>12</v>
      </c>
      <c r="E73" s="120" t="s">
        <v>13</v>
      </c>
      <c r="F73" s="120" t="s">
        <v>14</v>
      </c>
      <c r="G73" s="120" t="s">
        <v>15</v>
      </c>
      <c r="H73" s="120" t="s">
        <v>16</v>
      </c>
      <c r="I73" s="120" t="s">
        <v>17</v>
      </c>
      <c r="J73" s="120" t="s">
        <v>18</v>
      </c>
      <c r="K73" s="120" t="s">
        <v>19</v>
      </c>
      <c r="L73" s="120" t="s">
        <v>20</v>
      </c>
      <c r="M73" s="120" t="s">
        <v>21</v>
      </c>
      <c r="S73" s="120">
        <v>61</v>
      </c>
      <c r="T73" s="120"/>
      <c r="U73" s="120"/>
      <c r="V73" s="120">
        <v>0</v>
      </c>
      <c r="W73" s="120"/>
      <c r="Y73" s="120"/>
    </row>
    <row r="74" spans="1:25">
      <c r="A74" s="120"/>
      <c r="B74" s="120">
        <v>58</v>
      </c>
      <c r="C74" s="120" t="s">
        <v>11</v>
      </c>
      <c r="D74" s="120">
        <v>33</v>
      </c>
      <c r="E74" s="120">
        <v>32</v>
      </c>
      <c r="F74" s="120">
        <v>33</v>
      </c>
      <c r="G74" s="120">
        <v>34</v>
      </c>
      <c r="H74" s="120">
        <v>33</v>
      </c>
      <c r="I74" s="120">
        <v>24</v>
      </c>
      <c r="J74" s="120">
        <v>29</v>
      </c>
      <c r="K74" s="120">
        <v>23</v>
      </c>
      <c r="L74" s="120">
        <v>40</v>
      </c>
      <c r="M74" s="120">
        <v>0</v>
      </c>
      <c r="S74" s="120">
        <v>62</v>
      </c>
      <c r="T74" s="120"/>
      <c r="U74" s="120"/>
      <c r="V74" s="120">
        <v>0</v>
      </c>
      <c r="W74" s="120"/>
      <c r="Y74" s="120"/>
    </row>
    <row r="75" spans="1:25">
      <c r="A75" s="120"/>
      <c r="B75" s="120">
        <v>59</v>
      </c>
      <c r="C75" s="120" t="s">
        <v>6</v>
      </c>
      <c r="D75" s="120">
        <v>63</v>
      </c>
      <c r="E75" s="120">
        <v>56</v>
      </c>
      <c r="F75" s="120">
        <v>55</v>
      </c>
      <c r="G75" s="120">
        <v>62</v>
      </c>
      <c r="H75" s="120">
        <v>64</v>
      </c>
      <c r="I75" s="120">
        <v>74</v>
      </c>
      <c r="J75" s="120">
        <v>58</v>
      </c>
      <c r="K75" s="120">
        <v>65</v>
      </c>
      <c r="L75" s="120">
        <v>62</v>
      </c>
      <c r="M75" s="120">
        <v>0</v>
      </c>
      <c r="S75" s="120">
        <v>63</v>
      </c>
      <c r="T75" s="120" t="s">
        <v>223</v>
      </c>
      <c r="U75" s="120"/>
      <c r="V75" s="120">
        <v>0</v>
      </c>
      <c r="W75" s="120"/>
      <c r="Y75" s="120"/>
    </row>
    <row r="76" spans="1:25">
      <c r="A76" s="120"/>
      <c r="B76" s="120">
        <v>60</v>
      </c>
      <c r="C76" s="120" t="s">
        <v>7</v>
      </c>
      <c r="D76" s="120">
        <v>43</v>
      </c>
      <c r="E76" s="120">
        <v>50</v>
      </c>
      <c r="F76" s="120">
        <v>61</v>
      </c>
      <c r="G76" s="120">
        <v>56</v>
      </c>
      <c r="H76" s="120">
        <v>41</v>
      </c>
      <c r="I76" s="120">
        <v>38</v>
      </c>
      <c r="J76" s="120">
        <v>39</v>
      </c>
      <c r="K76" s="120">
        <v>27</v>
      </c>
      <c r="L76" s="120">
        <v>34</v>
      </c>
      <c r="M76" s="120">
        <v>0</v>
      </c>
      <c r="S76" s="120">
        <v>64</v>
      </c>
      <c r="T76" s="120" t="s">
        <v>209</v>
      </c>
      <c r="U76" s="120">
        <v>2014</v>
      </c>
      <c r="V76" s="120">
        <v>2016</v>
      </c>
      <c r="W76" s="120">
        <v>2019</v>
      </c>
      <c r="Y76" s="120"/>
    </row>
    <row r="77" spans="1:25">
      <c r="A77" s="120"/>
      <c r="B77" s="120">
        <v>61</v>
      </c>
      <c r="C77" s="120" t="s">
        <v>5</v>
      </c>
      <c r="D77" s="120">
        <v>66</v>
      </c>
      <c r="E77" s="120">
        <v>54</v>
      </c>
      <c r="F77" s="120">
        <v>49</v>
      </c>
      <c r="G77" s="120">
        <v>34</v>
      </c>
      <c r="H77" s="120">
        <v>33</v>
      </c>
      <c r="I77" s="120">
        <v>20</v>
      </c>
      <c r="J77" s="120">
        <v>20</v>
      </c>
      <c r="K77" s="120">
        <v>20</v>
      </c>
      <c r="L77" s="120">
        <v>23</v>
      </c>
      <c r="M77" s="120">
        <v>0</v>
      </c>
      <c r="R77">
        <v>9</v>
      </c>
      <c r="S77" s="120">
        <v>65</v>
      </c>
      <c r="T77" s="120" t="s">
        <v>213</v>
      </c>
      <c r="U77" s="120">
        <v>88</v>
      </c>
      <c r="V77" s="120">
        <v>98</v>
      </c>
      <c r="W77" s="120">
        <v>53</v>
      </c>
      <c r="Y77" s="120"/>
    </row>
    <row r="78" spans="1:25">
      <c r="A78" s="120"/>
      <c r="B78" s="120">
        <v>62</v>
      </c>
      <c r="C78" s="120" t="s">
        <v>2</v>
      </c>
      <c r="D78" s="120">
        <v>44</v>
      </c>
      <c r="E78" s="120">
        <v>32</v>
      </c>
      <c r="F78" s="120">
        <v>32</v>
      </c>
      <c r="G78" s="120">
        <v>22</v>
      </c>
      <c r="H78" s="120">
        <v>23</v>
      </c>
      <c r="I78" s="120">
        <v>19</v>
      </c>
      <c r="J78" s="120">
        <v>22</v>
      </c>
      <c r="K78" s="120">
        <v>22</v>
      </c>
      <c r="L78" s="120">
        <v>24</v>
      </c>
      <c r="M78" s="120">
        <v>0</v>
      </c>
      <c r="S78" s="120">
        <v>66</v>
      </c>
      <c r="T78" s="120" t="s">
        <v>210</v>
      </c>
      <c r="U78" s="128">
        <v>0.35229999999999995</v>
      </c>
      <c r="V78" s="120">
        <v>0.34689999999999999</v>
      </c>
      <c r="W78" s="128">
        <v>0.3962</v>
      </c>
      <c r="Y78" s="120"/>
    </row>
    <row r="79" spans="1:25">
      <c r="A79" s="120"/>
      <c r="B79" s="120">
        <v>63</v>
      </c>
      <c r="C79" s="120" t="s">
        <v>9</v>
      </c>
      <c r="D79" s="120">
        <v>34</v>
      </c>
      <c r="E79" s="120">
        <v>31</v>
      </c>
      <c r="F79" s="120">
        <v>27</v>
      </c>
      <c r="G79" s="120">
        <v>40</v>
      </c>
      <c r="H79" s="120">
        <v>40</v>
      </c>
      <c r="I79" s="120">
        <v>22</v>
      </c>
      <c r="J79" s="120">
        <v>26</v>
      </c>
      <c r="K79" s="120">
        <v>36</v>
      </c>
      <c r="L79" s="120">
        <v>50</v>
      </c>
      <c r="M79" s="120">
        <v>0</v>
      </c>
      <c r="S79" s="120">
        <v>67</v>
      </c>
      <c r="T79" s="120" t="s">
        <v>211</v>
      </c>
      <c r="U79" s="128">
        <v>0.625</v>
      </c>
      <c r="V79" s="120">
        <v>0.62240000000000006</v>
      </c>
      <c r="W79" s="128">
        <v>0.56600000000000006</v>
      </c>
      <c r="Y79" s="120"/>
    </row>
    <row r="80" spans="1:25">
      <c r="A80" s="120"/>
      <c r="B80" s="120">
        <v>64</v>
      </c>
      <c r="C80" s="120" t="s">
        <v>1</v>
      </c>
      <c r="D80" s="120">
        <v>55</v>
      </c>
      <c r="E80" s="120">
        <v>38</v>
      </c>
      <c r="F80" s="120">
        <v>27</v>
      </c>
      <c r="G80" s="120">
        <v>20</v>
      </c>
      <c r="H80" s="120">
        <v>32</v>
      </c>
      <c r="I80" s="120">
        <v>33</v>
      </c>
      <c r="J80" s="120">
        <v>33</v>
      </c>
      <c r="K80" s="120">
        <v>40</v>
      </c>
      <c r="L80" s="120">
        <v>38</v>
      </c>
      <c r="M80" s="120">
        <v>0</v>
      </c>
      <c r="S80" s="120">
        <v>68</v>
      </c>
      <c r="T80" s="120" t="s">
        <v>212</v>
      </c>
      <c r="U80" s="128">
        <v>1.1399999999999999E-2</v>
      </c>
      <c r="V80" s="120">
        <v>2.0400000000000001E-2</v>
      </c>
      <c r="W80" s="128">
        <v>1.89E-2</v>
      </c>
      <c r="Y80" s="120"/>
    </row>
    <row r="81" spans="1:25">
      <c r="A81" s="120"/>
      <c r="B81" s="120">
        <v>65</v>
      </c>
      <c r="C81" s="120" t="s">
        <v>4</v>
      </c>
      <c r="D81" s="120">
        <v>37</v>
      </c>
      <c r="E81" s="120">
        <v>42</v>
      </c>
      <c r="F81" s="120">
        <v>28</v>
      </c>
      <c r="G81" s="120">
        <v>39</v>
      </c>
      <c r="H81" s="120">
        <v>50</v>
      </c>
      <c r="I81" s="120">
        <v>36</v>
      </c>
      <c r="J81" s="120">
        <v>62</v>
      </c>
      <c r="K81" s="120">
        <v>52</v>
      </c>
      <c r="L81" s="120">
        <v>42</v>
      </c>
      <c r="M81" s="120">
        <v>0</v>
      </c>
      <c r="V81" s="120">
        <v>0</v>
      </c>
      <c r="Y81" s="120"/>
    </row>
    <row r="82" spans="1:25">
      <c r="A82" s="120"/>
      <c r="B82" s="120">
        <v>66</v>
      </c>
      <c r="C82" s="120" t="s">
        <v>0</v>
      </c>
      <c r="D82" s="120">
        <v>35</v>
      </c>
      <c r="E82" s="120">
        <v>31</v>
      </c>
      <c r="F82" s="120">
        <v>28</v>
      </c>
      <c r="G82" s="120">
        <v>24</v>
      </c>
      <c r="H82" s="120">
        <v>32</v>
      </c>
      <c r="I82" s="120">
        <v>25</v>
      </c>
      <c r="J82" s="120">
        <v>19</v>
      </c>
      <c r="K82" s="120">
        <v>23</v>
      </c>
      <c r="L82" s="120">
        <v>23</v>
      </c>
      <c r="M82" s="120">
        <v>0</v>
      </c>
      <c r="V82" s="120">
        <v>0</v>
      </c>
      <c r="Y82" s="120"/>
    </row>
    <row r="83" spans="1:25">
      <c r="A83" s="120"/>
      <c r="B83" s="120">
        <v>67</v>
      </c>
      <c r="C83" s="120" t="s">
        <v>3</v>
      </c>
      <c r="D83" s="120">
        <v>43</v>
      </c>
      <c r="E83" s="120">
        <v>46</v>
      </c>
      <c r="F83" s="120">
        <v>35</v>
      </c>
      <c r="G83" s="120">
        <v>31</v>
      </c>
      <c r="H83" s="120">
        <v>32</v>
      </c>
      <c r="I83" s="120">
        <v>43</v>
      </c>
      <c r="J83" s="120">
        <v>39</v>
      </c>
      <c r="K83" s="120">
        <v>28</v>
      </c>
      <c r="L83" s="120">
        <v>20</v>
      </c>
      <c r="M83" s="120">
        <v>0</v>
      </c>
      <c r="V83" s="120">
        <v>0</v>
      </c>
      <c r="Y83" s="120"/>
    </row>
    <row r="84" spans="1:25">
      <c r="A84" s="120"/>
      <c r="B84" s="120">
        <v>68</v>
      </c>
      <c r="C84" s="120" t="s">
        <v>10</v>
      </c>
      <c r="D84" s="120">
        <v>59</v>
      </c>
      <c r="E84" s="120">
        <v>47</v>
      </c>
      <c r="F84" s="120">
        <v>42</v>
      </c>
      <c r="G84" s="120">
        <v>29</v>
      </c>
      <c r="H84" s="120">
        <v>37</v>
      </c>
      <c r="I84" s="120">
        <v>30</v>
      </c>
      <c r="J84" s="120">
        <v>48</v>
      </c>
      <c r="K84" s="120">
        <v>35</v>
      </c>
      <c r="L84" s="120">
        <v>42</v>
      </c>
      <c r="M84" s="120">
        <v>0</v>
      </c>
      <c r="V84" s="120">
        <v>0</v>
      </c>
      <c r="Y84" s="120"/>
    </row>
    <row r="85" spans="1:25">
      <c r="A85" s="120"/>
      <c r="B85" s="120">
        <v>69</v>
      </c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V85" s="120">
        <v>0</v>
      </c>
      <c r="Y85" s="120"/>
    </row>
    <row r="86" spans="1:25">
      <c r="A86" s="120"/>
      <c r="B86" s="120">
        <v>70</v>
      </c>
      <c r="C86" s="120" t="s">
        <v>200</v>
      </c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V86" s="120">
        <v>0</v>
      </c>
      <c r="Y86" s="120"/>
    </row>
    <row r="87" spans="1:25">
      <c r="A87" s="120">
        <v>6</v>
      </c>
      <c r="B87" s="120">
        <v>71</v>
      </c>
      <c r="C87" s="120" t="s">
        <v>22</v>
      </c>
      <c r="D87" s="120" t="s">
        <v>12</v>
      </c>
      <c r="E87" s="120" t="s">
        <v>13</v>
      </c>
      <c r="F87" s="120" t="s">
        <v>14</v>
      </c>
      <c r="G87" s="120" t="s">
        <v>15</v>
      </c>
      <c r="H87" s="120" t="s">
        <v>16</v>
      </c>
      <c r="I87" s="120" t="s">
        <v>17</v>
      </c>
      <c r="J87" s="120" t="s">
        <v>18</v>
      </c>
      <c r="K87" s="120" t="s">
        <v>19</v>
      </c>
      <c r="L87" s="120" t="s">
        <v>20</v>
      </c>
      <c r="M87" s="120" t="s">
        <v>21</v>
      </c>
      <c r="V87" s="120">
        <v>0</v>
      </c>
      <c r="Y87" s="120"/>
    </row>
    <row r="88" spans="1:25">
      <c r="A88" s="120"/>
      <c r="B88" s="120">
        <v>72</v>
      </c>
      <c r="C88" s="120" t="s">
        <v>11</v>
      </c>
      <c r="D88" s="120">
        <v>41</v>
      </c>
      <c r="E88" s="120">
        <v>35</v>
      </c>
      <c r="F88" s="120">
        <v>34</v>
      </c>
      <c r="G88" s="120">
        <v>33</v>
      </c>
      <c r="H88" s="120">
        <v>42</v>
      </c>
      <c r="I88" s="120">
        <v>30</v>
      </c>
      <c r="J88" s="120">
        <v>35</v>
      </c>
      <c r="K88" s="120">
        <v>24</v>
      </c>
      <c r="L88" s="120">
        <v>44</v>
      </c>
      <c r="M88" s="120">
        <v>0</v>
      </c>
      <c r="V88" s="120">
        <v>0</v>
      </c>
      <c r="Y88" s="120"/>
    </row>
    <row r="89" spans="1:25">
      <c r="A89" s="120"/>
      <c r="B89" s="120">
        <v>73</v>
      </c>
      <c r="C89" s="120" t="s">
        <v>6</v>
      </c>
      <c r="D89" s="120">
        <v>81</v>
      </c>
      <c r="E89" s="120">
        <v>82</v>
      </c>
      <c r="F89" s="120">
        <v>69</v>
      </c>
      <c r="G89" s="120">
        <v>85</v>
      </c>
      <c r="H89" s="120">
        <v>72</v>
      </c>
      <c r="I89" s="120">
        <v>90</v>
      </c>
      <c r="J89" s="120">
        <v>71</v>
      </c>
      <c r="K89" s="120">
        <v>81</v>
      </c>
      <c r="L89" s="120">
        <v>79</v>
      </c>
      <c r="M89" s="120">
        <v>0</v>
      </c>
    </row>
    <row r="90" spans="1:25">
      <c r="A90" s="120"/>
      <c r="B90" s="120">
        <v>74</v>
      </c>
      <c r="C90" s="120" t="s">
        <v>7</v>
      </c>
      <c r="D90" s="120">
        <v>54</v>
      </c>
      <c r="E90" s="120">
        <v>64</v>
      </c>
      <c r="F90" s="120">
        <v>68</v>
      </c>
      <c r="G90" s="120">
        <v>58</v>
      </c>
      <c r="H90" s="120">
        <v>55</v>
      </c>
      <c r="I90" s="120">
        <v>51</v>
      </c>
      <c r="J90" s="120">
        <v>47</v>
      </c>
      <c r="K90" s="120">
        <v>26</v>
      </c>
      <c r="L90" s="120">
        <v>37</v>
      </c>
      <c r="M90" s="120">
        <v>0</v>
      </c>
    </row>
    <row r="91" spans="1:25">
      <c r="A91" s="120"/>
      <c r="B91" s="120">
        <v>75</v>
      </c>
      <c r="C91" s="120" t="s">
        <v>5</v>
      </c>
      <c r="D91" s="120">
        <v>94</v>
      </c>
      <c r="E91" s="120">
        <v>67</v>
      </c>
      <c r="F91" s="120">
        <v>66</v>
      </c>
      <c r="G91" s="120">
        <v>34</v>
      </c>
      <c r="H91" s="120">
        <v>43</v>
      </c>
      <c r="I91" s="120">
        <v>25</v>
      </c>
      <c r="J91" s="120">
        <v>22</v>
      </c>
      <c r="K91" s="120">
        <v>23</v>
      </c>
      <c r="L91" s="120">
        <v>30</v>
      </c>
      <c r="M91" s="120">
        <v>0</v>
      </c>
    </row>
    <row r="92" spans="1:25">
      <c r="A92" s="120"/>
      <c r="B92" s="120">
        <v>76</v>
      </c>
      <c r="C92" s="120" t="s">
        <v>2</v>
      </c>
      <c r="D92" s="120">
        <v>62</v>
      </c>
      <c r="E92" s="120">
        <v>35</v>
      </c>
      <c r="F92" s="120">
        <v>37</v>
      </c>
      <c r="G92" s="120">
        <v>24</v>
      </c>
      <c r="H92" s="120">
        <v>23</v>
      </c>
      <c r="I92" s="120">
        <v>25</v>
      </c>
      <c r="J92" s="120">
        <v>21</v>
      </c>
      <c r="K92" s="120">
        <v>27</v>
      </c>
      <c r="L92" s="120">
        <v>24</v>
      </c>
      <c r="M92" s="120">
        <v>0</v>
      </c>
    </row>
    <row r="93" spans="1:25">
      <c r="A93" s="120"/>
      <c r="B93" s="120">
        <v>77</v>
      </c>
      <c r="C93" s="120" t="s">
        <v>9</v>
      </c>
      <c r="D93" s="120">
        <v>49</v>
      </c>
      <c r="E93" s="120">
        <v>56</v>
      </c>
      <c r="F93" s="120">
        <v>32</v>
      </c>
      <c r="G93" s="120">
        <v>62</v>
      </c>
      <c r="H93" s="120">
        <v>53</v>
      </c>
      <c r="I93" s="120">
        <v>32</v>
      </c>
      <c r="J93" s="120">
        <v>35</v>
      </c>
      <c r="K93" s="120">
        <v>47</v>
      </c>
      <c r="L93" s="120">
        <v>79</v>
      </c>
      <c r="M93" s="120">
        <v>0</v>
      </c>
    </row>
    <row r="94" spans="1:25">
      <c r="A94" s="120"/>
      <c r="B94" s="120">
        <v>78</v>
      </c>
      <c r="C94" s="120" t="s">
        <v>1</v>
      </c>
      <c r="D94" s="120">
        <v>69</v>
      </c>
      <c r="E94" s="120">
        <v>49</v>
      </c>
      <c r="F94" s="120">
        <v>43</v>
      </c>
      <c r="G94" s="120">
        <v>32</v>
      </c>
      <c r="H94" s="120">
        <v>49</v>
      </c>
      <c r="I94" s="120">
        <v>53</v>
      </c>
      <c r="J94" s="120">
        <v>42</v>
      </c>
      <c r="K94" s="120">
        <v>61</v>
      </c>
      <c r="L94" s="120">
        <v>39</v>
      </c>
      <c r="M94" s="120">
        <v>0</v>
      </c>
    </row>
    <row r="95" spans="1:25">
      <c r="A95" s="120"/>
      <c r="B95" s="120">
        <v>79</v>
      </c>
      <c r="C95" s="120" t="s">
        <v>4</v>
      </c>
      <c r="D95" s="120">
        <v>42</v>
      </c>
      <c r="E95" s="120">
        <v>54</v>
      </c>
      <c r="F95" s="120">
        <v>33</v>
      </c>
      <c r="G95" s="120">
        <v>46</v>
      </c>
      <c r="H95" s="120">
        <v>65</v>
      </c>
      <c r="I95" s="120">
        <v>53</v>
      </c>
      <c r="J95" s="120">
        <v>86</v>
      </c>
      <c r="K95" s="120">
        <v>59</v>
      </c>
      <c r="L95" s="120">
        <v>50</v>
      </c>
      <c r="M95" s="120">
        <v>0</v>
      </c>
    </row>
    <row r="96" spans="1:25">
      <c r="A96" s="120"/>
      <c r="B96" s="120">
        <v>80</v>
      </c>
      <c r="C96" s="120" t="s">
        <v>0</v>
      </c>
      <c r="D96" s="120">
        <v>33</v>
      </c>
      <c r="E96" s="120">
        <v>36</v>
      </c>
      <c r="F96" s="120">
        <v>29</v>
      </c>
      <c r="G96" s="120">
        <v>28</v>
      </c>
      <c r="H96" s="120">
        <v>33</v>
      </c>
      <c r="I96" s="120">
        <v>28</v>
      </c>
      <c r="J96" s="120">
        <v>17</v>
      </c>
      <c r="K96" s="120">
        <v>29</v>
      </c>
      <c r="L96" s="120">
        <v>24</v>
      </c>
      <c r="M96" s="120">
        <v>0</v>
      </c>
    </row>
    <row r="97" spans="1:13">
      <c r="A97" s="120"/>
      <c r="B97" s="120">
        <v>81</v>
      </c>
      <c r="C97" s="120" t="s">
        <v>3</v>
      </c>
      <c r="D97" s="120">
        <v>56</v>
      </c>
      <c r="E97" s="120">
        <v>61</v>
      </c>
      <c r="F97" s="120">
        <v>45</v>
      </c>
      <c r="G97" s="120">
        <v>34</v>
      </c>
      <c r="H97" s="120">
        <v>43</v>
      </c>
      <c r="I97" s="120">
        <v>58</v>
      </c>
      <c r="J97" s="120">
        <v>49</v>
      </c>
      <c r="K97" s="120">
        <v>34</v>
      </c>
      <c r="L97" s="120">
        <v>22</v>
      </c>
      <c r="M97" s="120">
        <v>0</v>
      </c>
    </row>
    <row r="98" spans="1:13">
      <c r="A98" s="120"/>
      <c r="B98" s="120">
        <v>82</v>
      </c>
      <c r="C98" s="120" t="s">
        <v>10</v>
      </c>
      <c r="D98" s="120">
        <v>55</v>
      </c>
      <c r="E98" s="120">
        <v>63</v>
      </c>
      <c r="F98" s="120">
        <v>44</v>
      </c>
      <c r="G98" s="120">
        <v>39</v>
      </c>
      <c r="H98" s="120">
        <v>41</v>
      </c>
      <c r="I98" s="120">
        <v>34</v>
      </c>
      <c r="J98" s="120">
        <v>35</v>
      </c>
      <c r="K98" s="120">
        <v>29</v>
      </c>
      <c r="L98" s="120">
        <v>28</v>
      </c>
      <c r="M98" s="120">
        <v>0</v>
      </c>
    </row>
    <row r="99" spans="1:13">
      <c r="A99" s="120"/>
      <c r="B99" s="120">
        <v>83</v>
      </c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</row>
    <row r="100" spans="1:13">
      <c r="A100" s="120"/>
      <c r="B100" s="120">
        <v>84</v>
      </c>
      <c r="C100" s="120" t="s">
        <v>201</v>
      </c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</row>
    <row r="101" spans="1:13">
      <c r="A101" s="120">
        <v>7</v>
      </c>
      <c r="B101" s="120">
        <v>85</v>
      </c>
      <c r="C101" s="120" t="s">
        <v>22</v>
      </c>
      <c r="D101" s="120" t="s">
        <v>12</v>
      </c>
      <c r="E101" s="120" t="s">
        <v>13</v>
      </c>
      <c r="F101" s="120" t="s">
        <v>14</v>
      </c>
      <c r="G101" s="120" t="s">
        <v>15</v>
      </c>
      <c r="H101" s="120" t="s">
        <v>16</v>
      </c>
      <c r="I101" s="120" t="s">
        <v>17</v>
      </c>
      <c r="J101" s="120" t="s">
        <v>18</v>
      </c>
      <c r="K101" s="120" t="s">
        <v>19</v>
      </c>
      <c r="L101" s="120" t="s">
        <v>20</v>
      </c>
      <c r="M101" s="120" t="s">
        <v>21</v>
      </c>
    </row>
    <row r="102" spans="1:13">
      <c r="A102" s="120"/>
      <c r="B102" s="120">
        <v>86</v>
      </c>
      <c r="C102" s="120" t="s">
        <v>11</v>
      </c>
      <c r="D102" s="120">
        <v>1</v>
      </c>
      <c r="E102" s="120">
        <v>2</v>
      </c>
      <c r="F102" s="120">
        <v>4</v>
      </c>
      <c r="G102" s="120">
        <v>4</v>
      </c>
      <c r="H102" s="120">
        <v>6</v>
      </c>
      <c r="I102" s="120">
        <v>7</v>
      </c>
      <c r="J102" s="120">
        <v>0</v>
      </c>
      <c r="K102" s="120">
        <v>3</v>
      </c>
      <c r="L102" s="120">
        <v>1</v>
      </c>
      <c r="M102" s="120">
        <v>0</v>
      </c>
    </row>
    <row r="103" spans="1:13">
      <c r="A103" s="120"/>
      <c r="B103" s="120">
        <v>87</v>
      </c>
      <c r="C103" s="120" t="s">
        <v>6</v>
      </c>
      <c r="D103" s="120">
        <v>7</v>
      </c>
      <c r="E103" s="120">
        <v>7</v>
      </c>
      <c r="F103" s="120">
        <v>8</v>
      </c>
      <c r="G103" s="120">
        <v>6</v>
      </c>
      <c r="H103" s="120">
        <v>6</v>
      </c>
      <c r="I103" s="120">
        <v>16</v>
      </c>
      <c r="J103" s="120">
        <v>8</v>
      </c>
      <c r="K103" s="120">
        <v>10</v>
      </c>
      <c r="L103" s="120">
        <v>2</v>
      </c>
      <c r="M103" s="120">
        <v>0</v>
      </c>
    </row>
    <row r="104" spans="1:13">
      <c r="A104" s="120"/>
      <c r="B104" s="120">
        <v>88</v>
      </c>
      <c r="C104" s="120" t="s">
        <v>7</v>
      </c>
      <c r="D104" s="120">
        <v>5</v>
      </c>
      <c r="E104" s="120">
        <v>3</v>
      </c>
      <c r="F104" s="120">
        <v>8</v>
      </c>
      <c r="G104" s="120">
        <v>4</v>
      </c>
      <c r="H104" s="120">
        <v>7</v>
      </c>
      <c r="I104" s="120">
        <v>4</v>
      </c>
      <c r="J104" s="120">
        <v>4</v>
      </c>
      <c r="K104" s="120">
        <v>5</v>
      </c>
      <c r="L104" s="120">
        <v>3</v>
      </c>
      <c r="M104" s="120">
        <v>0</v>
      </c>
    </row>
    <row r="105" spans="1:13">
      <c r="A105" s="120"/>
      <c r="B105" s="120">
        <v>89</v>
      </c>
      <c r="C105" s="120" t="s">
        <v>5</v>
      </c>
      <c r="D105" s="120">
        <v>13</v>
      </c>
      <c r="E105" s="120">
        <v>9</v>
      </c>
      <c r="F105" s="120">
        <v>6</v>
      </c>
      <c r="G105" s="120">
        <v>4</v>
      </c>
      <c r="H105" s="120">
        <v>4</v>
      </c>
      <c r="I105" s="120">
        <v>5</v>
      </c>
      <c r="J105" s="120">
        <v>5</v>
      </c>
      <c r="K105" s="120">
        <v>4</v>
      </c>
      <c r="L105" s="120">
        <v>1</v>
      </c>
      <c r="M105" s="120">
        <v>0</v>
      </c>
    </row>
    <row r="106" spans="1:13">
      <c r="A106" s="120"/>
      <c r="B106" s="120">
        <v>90</v>
      </c>
      <c r="C106" s="120" t="s">
        <v>2</v>
      </c>
      <c r="D106" s="120">
        <v>11</v>
      </c>
      <c r="E106" s="120">
        <v>3</v>
      </c>
      <c r="F106" s="120">
        <v>5</v>
      </c>
      <c r="G106" s="120">
        <v>5</v>
      </c>
      <c r="H106" s="120">
        <v>4</v>
      </c>
      <c r="I106" s="120">
        <v>1</v>
      </c>
      <c r="J106" s="120">
        <v>6</v>
      </c>
      <c r="K106" s="120">
        <v>1</v>
      </c>
      <c r="L106" s="120">
        <v>2</v>
      </c>
      <c r="M106" s="120">
        <v>0</v>
      </c>
    </row>
    <row r="107" spans="1:13">
      <c r="A107" s="120"/>
      <c r="B107" s="120">
        <v>91</v>
      </c>
      <c r="C107" s="120" t="s">
        <v>9</v>
      </c>
      <c r="D107" s="120">
        <v>5</v>
      </c>
      <c r="E107" s="120">
        <v>2</v>
      </c>
      <c r="F107" s="120">
        <v>2</v>
      </c>
      <c r="G107" s="120">
        <v>3</v>
      </c>
      <c r="H107" s="120">
        <v>9</v>
      </c>
      <c r="I107" s="120">
        <v>8</v>
      </c>
      <c r="J107" s="120">
        <v>0</v>
      </c>
      <c r="K107" s="120">
        <v>2</v>
      </c>
      <c r="L107" s="120">
        <v>4</v>
      </c>
      <c r="M107" s="120">
        <v>0</v>
      </c>
    </row>
    <row r="108" spans="1:13">
      <c r="A108" s="120"/>
      <c r="B108" s="120">
        <v>92</v>
      </c>
      <c r="C108" s="120" t="s">
        <v>1</v>
      </c>
      <c r="D108" s="120">
        <v>10</v>
      </c>
      <c r="E108" s="120">
        <v>8</v>
      </c>
      <c r="F108" s="120">
        <v>6</v>
      </c>
      <c r="G108" s="120">
        <v>3</v>
      </c>
      <c r="H108" s="120">
        <v>3</v>
      </c>
      <c r="I108" s="120">
        <v>4</v>
      </c>
      <c r="J108" s="120">
        <v>1</v>
      </c>
      <c r="K108" s="120">
        <v>4</v>
      </c>
      <c r="L108" s="120">
        <v>7</v>
      </c>
      <c r="M108" s="120">
        <v>0</v>
      </c>
    </row>
    <row r="109" spans="1:13">
      <c r="A109" s="120"/>
      <c r="B109" s="120">
        <v>93</v>
      </c>
      <c r="C109" s="120" t="s">
        <v>4</v>
      </c>
      <c r="D109" s="120">
        <v>10</v>
      </c>
      <c r="E109" s="120">
        <v>4</v>
      </c>
      <c r="F109" s="120">
        <v>5</v>
      </c>
      <c r="G109" s="120">
        <v>2</v>
      </c>
      <c r="H109" s="120">
        <v>7</v>
      </c>
      <c r="I109" s="120">
        <v>3</v>
      </c>
      <c r="J109" s="120">
        <v>10</v>
      </c>
      <c r="K109" s="120">
        <v>6</v>
      </c>
      <c r="L109" s="120">
        <v>7</v>
      </c>
      <c r="M109" s="120">
        <v>0</v>
      </c>
    </row>
    <row r="110" spans="1:13">
      <c r="A110" s="120"/>
      <c r="B110" s="120">
        <v>94</v>
      </c>
      <c r="C110" s="120" t="s">
        <v>0</v>
      </c>
      <c r="D110" s="120">
        <v>11</v>
      </c>
      <c r="E110" s="120">
        <v>11</v>
      </c>
      <c r="F110" s="120">
        <v>6</v>
      </c>
      <c r="G110" s="120">
        <v>3</v>
      </c>
      <c r="H110" s="120">
        <v>4</v>
      </c>
      <c r="I110" s="120">
        <v>4</v>
      </c>
      <c r="J110" s="120">
        <v>2</v>
      </c>
      <c r="K110" s="120">
        <v>5</v>
      </c>
      <c r="L110" s="120">
        <v>3</v>
      </c>
      <c r="M110" s="120">
        <v>0</v>
      </c>
    </row>
    <row r="111" spans="1:13">
      <c r="A111" s="120"/>
      <c r="B111" s="120">
        <v>95</v>
      </c>
      <c r="C111" s="120" t="s">
        <v>3</v>
      </c>
      <c r="D111" s="120">
        <v>1</v>
      </c>
      <c r="E111" s="120">
        <v>7</v>
      </c>
      <c r="F111" s="120">
        <v>1</v>
      </c>
      <c r="G111" s="120">
        <v>5</v>
      </c>
      <c r="H111" s="120">
        <v>3</v>
      </c>
      <c r="I111" s="120">
        <v>6</v>
      </c>
      <c r="J111" s="120">
        <v>2</v>
      </c>
      <c r="K111" s="120">
        <v>1</v>
      </c>
      <c r="L111" s="120">
        <v>1</v>
      </c>
      <c r="M111" s="120">
        <v>0</v>
      </c>
    </row>
    <row r="112" spans="1:13">
      <c r="A112" s="120"/>
      <c r="B112" s="120">
        <v>96</v>
      </c>
      <c r="C112" s="120" t="s">
        <v>10</v>
      </c>
      <c r="D112" s="120">
        <v>6</v>
      </c>
      <c r="E112" s="120">
        <v>2</v>
      </c>
      <c r="F112" s="120">
        <v>3</v>
      </c>
      <c r="G112" s="120">
        <v>4</v>
      </c>
      <c r="H112" s="120">
        <v>8</v>
      </c>
      <c r="I112" s="120">
        <v>2</v>
      </c>
      <c r="J112" s="120">
        <v>3</v>
      </c>
      <c r="K112" s="120">
        <v>2</v>
      </c>
      <c r="L112" s="120">
        <v>1</v>
      </c>
      <c r="M112" s="120">
        <v>0</v>
      </c>
    </row>
    <row r="113" spans="1:13">
      <c r="B113" s="120">
        <v>97</v>
      </c>
    </row>
    <row r="114" spans="1:13">
      <c r="B114" s="120">
        <v>98</v>
      </c>
      <c r="C114" t="s">
        <v>261</v>
      </c>
    </row>
    <row r="115" spans="1:13">
      <c r="A115" s="10">
        <v>8</v>
      </c>
      <c r="B115" s="10">
        <v>99</v>
      </c>
      <c r="C115" t="s">
        <v>245</v>
      </c>
      <c r="D115">
        <v>2010</v>
      </c>
      <c r="E115">
        <v>2011</v>
      </c>
      <c r="F115">
        <v>2012</v>
      </c>
      <c r="G115">
        <v>2013</v>
      </c>
      <c r="H115">
        <v>2014</v>
      </c>
      <c r="I115">
        <v>2015</v>
      </c>
      <c r="J115">
        <v>2016</v>
      </c>
      <c r="K115">
        <v>2017</v>
      </c>
      <c r="L115">
        <v>2018</v>
      </c>
      <c r="M115">
        <v>2019</v>
      </c>
    </row>
    <row r="116" spans="1:13">
      <c r="A116" s="10"/>
      <c r="B116" s="10">
        <v>100</v>
      </c>
      <c r="C116" t="s">
        <v>11</v>
      </c>
      <c r="D116">
        <v>31</v>
      </c>
      <c r="E116">
        <v>32.200000000000003</v>
      </c>
      <c r="F116">
        <v>32.799999999999997</v>
      </c>
      <c r="G116">
        <v>33.6</v>
      </c>
      <c r="H116">
        <v>35.1</v>
      </c>
      <c r="I116">
        <v>35.9</v>
      </c>
      <c r="J116">
        <v>37.1</v>
      </c>
      <c r="K116">
        <v>39</v>
      </c>
      <c r="L116">
        <v>39.700000000000003</v>
      </c>
      <c r="M116">
        <v>40</v>
      </c>
    </row>
    <row r="117" spans="1:13">
      <c r="A117" s="10"/>
      <c r="B117" s="10">
        <v>101</v>
      </c>
      <c r="C117" t="s">
        <v>6</v>
      </c>
      <c r="D117">
        <v>35.5</v>
      </c>
      <c r="E117">
        <v>37.4</v>
      </c>
      <c r="F117">
        <v>38</v>
      </c>
      <c r="G117">
        <v>38.4</v>
      </c>
      <c r="H117">
        <v>39.9</v>
      </c>
      <c r="I117">
        <v>40.9</v>
      </c>
      <c r="J117">
        <v>41.9</v>
      </c>
      <c r="K117">
        <v>44.5</v>
      </c>
      <c r="L117">
        <v>45.3</v>
      </c>
      <c r="M117">
        <v>45.8</v>
      </c>
    </row>
    <row r="118" spans="1:13">
      <c r="A118" s="10"/>
      <c r="B118" s="10">
        <v>102</v>
      </c>
      <c r="C118" t="s">
        <v>7</v>
      </c>
      <c r="D118">
        <v>29.1</v>
      </c>
      <c r="E118">
        <v>30.2</v>
      </c>
      <c r="F118">
        <v>31</v>
      </c>
      <c r="G118">
        <v>31.7</v>
      </c>
      <c r="H118">
        <v>32.6</v>
      </c>
      <c r="I118">
        <v>33.4</v>
      </c>
      <c r="J118">
        <v>34.700000000000003</v>
      </c>
      <c r="K118">
        <v>36</v>
      </c>
      <c r="L118">
        <v>36.799999999999997</v>
      </c>
      <c r="M118">
        <v>37.4</v>
      </c>
    </row>
    <row r="119" spans="1:13">
      <c r="A119" s="10"/>
      <c r="B119" s="10">
        <v>103</v>
      </c>
      <c r="C119" t="s">
        <v>5</v>
      </c>
      <c r="D119">
        <v>26.4</v>
      </c>
      <c r="E119">
        <v>27.5</v>
      </c>
      <c r="F119">
        <v>28</v>
      </c>
      <c r="G119">
        <v>28.6</v>
      </c>
      <c r="H119">
        <v>29.9</v>
      </c>
      <c r="I119">
        <v>30.7</v>
      </c>
      <c r="J119">
        <v>31.9</v>
      </c>
      <c r="K119">
        <v>33.799999999999997</v>
      </c>
      <c r="L119">
        <v>34.700000000000003</v>
      </c>
      <c r="M119">
        <v>35.4</v>
      </c>
    </row>
    <row r="120" spans="1:13">
      <c r="A120" s="10"/>
      <c r="B120" s="10">
        <v>104</v>
      </c>
      <c r="C120" t="s">
        <v>2</v>
      </c>
      <c r="D120">
        <v>31.9</v>
      </c>
      <c r="E120">
        <v>33</v>
      </c>
      <c r="F120">
        <v>33.799999999999997</v>
      </c>
      <c r="G120">
        <v>34.6</v>
      </c>
      <c r="H120">
        <v>35.799999999999997</v>
      </c>
      <c r="I120">
        <v>36.799999999999997</v>
      </c>
      <c r="J120">
        <v>37.9</v>
      </c>
      <c r="K120">
        <v>40</v>
      </c>
      <c r="L120">
        <v>40.6</v>
      </c>
      <c r="M120">
        <v>41.3</v>
      </c>
    </row>
    <row r="121" spans="1:13">
      <c r="A121" s="10"/>
      <c r="B121" s="10">
        <v>105</v>
      </c>
      <c r="C121" t="s">
        <v>9</v>
      </c>
      <c r="D121">
        <v>27.2</v>
      </c>
      <c r="E121">
        <v>28.4</v>
      </c>
      <c r="F121">
        <v>28.8</v>
      </c>
      <c r="G121">
        <v>29.3</v>
      </c>
      <c r="H121">
        <v>30.7</v>
      </c>
      <c r="I121">
        <v>31.5</v>
      </c>
      <c r="J121">
        <v>32.5</v>
      </c>
      <c r="K121">
        <v>34.5</v>
      </c>
      <c r="L121">
        <v>35.1</v>
      </c>
      <c r="M121">
        <v>35.5</v>
      </c>
    </row>
    <row r="122" spans="1:13">
      <c r="A122" s="10"/>
      <c r="B122" s="10">
        <v>106</v>
      </c>
      <c r="C122" t="s">
        <v>1</v>
      </c>
      <c r="D122">
        <v>31.4</v>
      </c>
      <c r="E122">
        <v>32.4</v>
      </c>
      <c r="F122">
        <v>32.9</v>
      </c>
      <c r="G122">
        <v>33.4</v>
      </c>
      <c r="H122">
        <v>35.200000000000003</v>
      </c>
      <c r="I122">
        <v>36.200000000000003</v>
      </c>
      <c r="J122">
        <v>37.6</v>
      </c>
      <c r="K122">
        <v>39.5</v>
      </c>
      <c r="L122">
        <v>40.200000000000003</v>
      </c>
      <c r="M122">
        <v>40.6</v>
      </c>
    </row>
    <row r="123" spans="1:13">
      <c r="A123" s="10"/>
      <c r="B123" s="10">
        <v>107</v>
      </c>
      <c r="C123" t="s">
        <v>4</v>
      </c>
      <c r="D123">
        <v>28.5</v>
      </c>
      <c r="E123">
        <v>29.5</v>
      </c>
      <c r="F123">
        <v>30.2</v>
      </c>
      <c r="G123">
        <v>30.7</v>
      </c>
      <c r="H123">
        <v>31.9</v>
      </c>
      <c r="I123">
        <v>32.700000000000003</v>
      </c>
      <c r="J123">
        <v>33.6</v>
      </c>
      <c r="K123">
        <v>35.200000000000003</v>
      </c>
      <c r="L123">
        <v>35.9</v>
      </c>
      <c r="M123">
        <v>36.9</v>
      </c>
    </row>
    <row r="124" spans="1:13">
      <c r="A124" s="10"/>
      <c r="B124" s="10">
        <v>108</v>
      </c>
      <c r="C124" t="s">
        <v>0</v>
      </c>
      <c r="D124">
        <v>26.4</v>
      </c>
      <c r="E124">
        <v>27.5</v>
      </c>
      <c r="F124">
        <v>28</v>
      </c>
      <c r="G124">
        <v>28.4</v>
      </c>
      <c r="H124">
        <v>30.5</v>
      </c>
      <c r="I124">
        <v>31.1</v>
      </c>
      <c r="J124">
        <v>31.8</v>
      </c>
      <c r="K124">
        <v>33.200000000000003</v>
      </c>
      <c r="L124">
        <v>33.6</v>
      </c>
      <c r="M124">
        <v>34.4</v>
      </c>
    </row>
    <row r="125" spans="1:13">
      <c r="A125" s="10"/>
      <c r="B125" s="10">
        <v>109</v>
      </c>
      <c r="C125" t="s">
        <v>3</v>
      </c>
      <c r="D125">
        <v>30.4</v>
      </c>
      <c r="E125">
        <v>31.9</v>
      </c>
      <c r="F125">
        <v>32.4</v>
      </c>
      <c r="G125">
        <v>33</v>
      </c>
      <c r="H125">
        <v>34.6</v>
      </c>
      <c r="I125">
        <v>35.299999999999997</v>
      </c>
      <c r="J125">
        <v>36.299999999999997</v>
      </c>
      <c r="K125">
        <v>37.799999999999997</v>
      </c>
      <c r="L125">
        <v>38.4</v>
      </c>
      <c r="M125">
        <v>39</v>
      </c>
    </row>
    <row r="126" spans="1:13">
      <c r="A126" s="10"/>
      <c r="B126" s="10">
        <v>110</v>
      </c>
      <c r="C126" t="s">
        <v>10</v>
      </c>
      <c r="D126">
        <v>27.9</v>
      </c>
      <c r="E126">
        <v>28.8</v>
      </c>
      <c r="F126">
        <v>29.4</v>
      </c>
      <c r="G126">
        <v>30</v>
      </c>
      <c r="H126">
        <v>30.8</v>
      </c>
      <c r="I126">
        <v>31.6</v>
      </c>
      <c r="J126">
        <v>32.799999999999997</v>
      </c>
      <c r="K126">
        <v>34.9</v>
      </c>
      <c r="L126">
        <v>35.799999999999997</v>
      </c>
      <c r="M126">
        <v>36.4</v>
      </c>
    </row>
    <row r="127" spans="1:13">
      <c r="A127" s="10"/>
      <c r="B127" s="10">
        <v>111</v>
      </c>
    </row>
    <row r="128" spans="1:13">
      <c r="A128" s="10"/>
      <c r="B128" s="10">
        <v>112</v>
      </c>
      <c r="C128" t="s">
        <v>262</v>
      </c>
    </row>
    <row r="129" spans="1:13">
      <c r="A129" s="10">
        <v>9</v>
      </c>
      <c r="B129" s="10">
        <v>113</v>
      </c>
      <c r="C129" t="s">
        <v>245</v>
      </c>
      <c r="D129">
        <v>2010</v>
      </c>
      <c r="E129">
        <v>2011</v>
      </c>
      <c r="F129">
        <v>2012</v>
      </c>
      <c r="G129">
        <v>2013</v>
      </c>
      <c r="H129">
        <v>2014</v>
      </c>
      <c r="I129">
        <v>2015</v>
      </c>
      <c r="J129">
        <v>2016</v>
      </c>
      <c r="K129">
        <v>2017</v>
      </c>
      <c r="L129">
        <v>2018</v>
      </c>
      <c r="M129">
        <v>2019</v>
      </c>
    </row>
    <row r="130" spans="1:13">
      <c r="A130" s="10"/>
      <c r="B130" s="10">
        <v>114</v>
      </c>
      <c r="C130" t="s">
        <v>11</v>
      </c>
      <c r="D130">
        <v>66.3</v>
      </c>
      <c r="E130">
        <v>66.599999999999994</v>
      </c>
      <c r="F130">
        <v>66.599999999999994</v>
      </c>
      <c r="G130">
        <v>66.7</v>
      </c>
      <c r="H130">
        <v>67.599999999999994</v>
      </c>
      <c r="I130">
        <v>67.8</v>
      </c>
      <c r="J130">
        <v>68</v>
      </c>
      <c r="K130">
        <v>68.599999999999994</v>
      </c>
      <c r="L130">
        <v>68.7</v>
      </c>
      <c r="M130">
        <v>68.7</v>
      </c>
    </row>
    <row r="131" spans="1:13">
      <c r="A131" s="10"/>
      <c r="B131" s="10">
        <v>115</v>
      </c>
      <c r="C131" t="s">
        <v>6</v>
      </c>
      <c r="D131">
        <v>73.5</v>
      </c>
      <c r="E131">
        <v>74.2</v>
      </c>
      <c r="F131">
        <v>74.2</v>
      </c>
      <c r="G131">
        <v>74.2</v>
      </c>
      <c r="H131">
        <v>74.599999999999994</v>
      </c>
      <c r="I131">
        <v>74.8</v>
      </c>
      <c r="J131">
        <v>75.099999999999994</v>
      </c>
      <c r="K131">
        <v>75.900000000000006</v>
      </c>
      <c r="L131">
        <v>76.099999999999994</v>
      </c>
      <c r="M131">
        <v>76.2</v>
      </c>
    </row>
    <row r="132" spans="1:13">
      <c r="A132" s="120"/>
      <c r="B132" s="120">
        <v>116</v>
      </c>
      <c r="C132" t="s">
        <v>7</v>
      </c>
      <c r="D132">
        <v>65.2</v>
      </c>
      <c r="E132">
        <v>65.7</v>
      </c>
      <c r="F132">
        <v>65.7</v>
      </c>
      <c r="G132">
        <v>65.599999999999994</v>
      </c>
      <c r="H132">
        <v>65.900000000000006</v>
      </c>
      <c r="I132">
        <v>66.099999999999994</v>
      </c>
      <c r="J132">
        <v>66.3</v>
      </c>
      <c r="K132">
        <v>66.5</v>
      </c>
      <c r="L132">
        <v>66.599999999999994</v>
      </c>
      <c r="M132">
        <v>66.7</v>
      </c>
    </row>
    <row r="133" spans="1:13">
      <c r="A133" s="120"/>
      <c r="B133" s="120">
        <v>117</v>
      </c>
      <c r="C133" t="s">
        <v>5</v>
      </c>
      <c r="D133">
        <v>68.8</v>
      </c>
      <c r="E133">
        <v>69.2</v>
      </c>
      <c r="F133">
        <v>69.2</v>
      </c>
      <c r="G133">
        <v>69.2</v>
      </c>
      <c r="H133">
        <v>69.8</v>
      </c>
      <c r="I133">
        <v>69.900000000000006</v>
      </c>
      <c r="J133">
        <v>70.2</v>
      </c>
      <c r="K133">
        <v>70.7</v>
      </c>
      <c r="L133">
        <v>70.900000000000006</v>
      </c>
      <c r="M133">
        <v>71</v>
      </c>
    </row>
    <row r="134" spans="1:13">
      <c r="A134" s="120"/>
      <c r="B134" s="120">
        <v>118</v>
      </c>
      <c r="C134" t="s">
        <v>2</v>
      </c>
      <c r="D134">
        <v>66.5</v>
      </c>
      <c r="E134">
        <v>66.5</v>
      </c>
      <c r="F134">
        <v>66.5</v>
      </c>
      <c r="G134">
        <v>66.5</v>
      </c>
      <c r="H134">
        <v>66.900000000000006</v>
      </c>
      <c r="I134">
        <v>67</v>
      </c>
      <c r="J134">
        <v>67.3</v>
      </c>
      <c r="K134">
        <v>67.8</v>
      </c>
      <c r="L134">
        <v>67.900000000000006</v>
      </c>
      <c r="M134">
        <v>68</v>
      </c>
    </row>
    <row r="135" spans="1:13">
      <c r="A135" s="120"/>
      <c r="B135" s="120">
        <v>119</v>
      </c>
      <c r="C135" t="s">
        <v>9</v>
      </c>
      <c r="D135">
        <v>74.099999999999994</v>
      </c>
      <c r="E135">
        <v>74.900000000000006</v>
      </c>
      <c r="F135">
        <v>74.8</v>
      </c>
      <c r="G135">
        <v>74.8</v>
      </c>
      <c r="H135">
        <v>75.2</v>
      </c>
      <c r="I135">
        <v>75.5</v>
      </c>
      <c r="J135">
        <v>75.900000000000006</v>
      </c>
      <c r="K135">
        <v>76.3</v>
      </c>
      <c r="L135">
        <v>76.400000000000006</v>
      </c>
      <c r="M135">
        <v>76.5</v>
      </c>
    </row>
    <row r="136" spans="1:13">
      <c r="A136" s="120"/>
      <c r="B136" s="120">
        <v>120</v>
      </c>
      <c r="C136" t="s">
        <v>1</v>
      </c>
      <c r="D136">
        <v>71.099999999999994</v>
      </c>
      <c r="E136">
        <v>71.7</v>
      </c>
      <c r="F136">
        <v>71.7</v>
      </c>
      <c r="G136">
        <v>71.7</v>
      </c>
      <c r="H136">
        <v>73.5</v>
      </c>
      <c r="I136">
        <v>74</v>
      </c>
      <c r="J136">
        <v>74.8</v>
      </c>
      <c r="K136">
        <v>75.7</v>
      </c>
      <c r="L136">
        <v>76</v>
      </c>
      <c r="M136">
        <v>76.400000000000006</v>
      </c>
    </row>
    <row r="137" spans="1:13">
      <c r="A137" s="120"/>
      <c r="B137" s="120">
        <v>121</v>
      </c>
      <c r="C137" t="s">
        <v>4</v>
      </c>
      <c r="D137">
        <v>70.2</v>
      </c>
      <c r="E137">
        <v>70.5</v>
      </c>
      <c r="F137">
        <v>70.5</v>
      </c>
      <c r="G137">
        <v>70.5</v>
      </c>
      <c r="H137">
        <v>71.099999999999994</v>
      </c>
      <c r="I137">
        <v>71.2</v>
      </c>
      <c r="J137">
        <v>71.3</v>
      </c>
      <c r="K137">
        <v>71.7</v>
      </c>
      <c r="L137">
        <v>71.900000000000006</v>
      </c>
      <c r="M137">
        <v>72</v>
      </c>
    </row>
    <row r="138" spans="1:13">
      <c r="A138" s="120"/>
      <c r="B138" s="120">
        <v>122</v>
      </c>
      <c r="C138" t="s">
        <v>0</v>
      </c>
      <c r="D138">
        <v>70.2</v>
      </c>
      <c r="E138">
        <v>70.599999999999994</v>
      </c>
      <c r="F138">
        <v>70.599999999999994</v>
      </c>
      <c r="G138">
        <v>70.599999999999994</v>
      </c>
      <c r="H138">
        <v>71.5</v>
      </c>
      <c r="I138">
        <v>71.8</v>
      </c>
      <c r="J138">
        <v>71.900000000000006</v>
      </c>
      <c r="K138">
        <v>72.599999999999994</v>
      </c>
      <c r="L138">
        <v>72.8</v>
      </c>
      <c r="M138">
        <v>73</v>
      </c>
    </row>
    <row r="139" spans="1:13">
      <c r="A139" s="120"/>
      <c r="B139" s="120">
        <v>123</v>
      </c>
      <c r="C139" t="s">
        <v>3</v>
      </c>
      <c r="D139">
        <v>73.2</v>
      </c>
      <c r="E139">
        <v>73.599999999999994</v>
      </c>
      <c r="F139">
        <v>73.5</v>
      </c>
      <c r="G139">
        <v>73.5</v>
      </c>
      <c r="H139">
        <v>74.099999999999994</v>
      </c>
      <c r="I139">
        <v>74.3</v>
      </c>
      <c r="J139">
        <v>74.5</v>
      </c>
      <c r="K139">
        <v>74.900000000000006</v>
      </c>
      <c r="L139">
        <v>75</v>
      </c>
      <c r="M139">
        <v>75.099999999999994</v>
      </c>
    </row>
    <row r="140" spans="1:13">
      <c r="A140" s="120"/>
      <c r="B140" s="120">
        <v>124</v>
      </c>
      <c r="C140" t="s">
        <v>10</v>
      </c>
      <c r="D140">
        <v>69.099999999999994</v>
      </c>
      <c r="E140">
        <v>69.7</v>
      </c>
      <c r="F140">
        <v>69.7</v>
      </c>
      <c r="G140">
        <v>69.7</v>
      </c>
      <c r="H140">
        <v>69.599999999999994</v>
      </c>
      <c r="I140">
        <v>69.8</v>
      </c>
      <c r="J140">
        <v>70.3</v>
      </c>
      <c r="K140">
        <v>71</v>
      </c>
      <c r="L140">
        <v>71.2</v>
      </c>
      <c r="M140">
        <v>71.3</v>
      </c>
    </row>
    <row r="141" spans="1:13">
      <c r="A141" s="120"/>
      <c r="B141" s="120">
        <v>125</v>
      </c>
    </row>
    <row r="142" spans="1:13">
      <c r="A142" s="120"/>
      <c r="B142" s="120">
        <v>126</v>
      </c>
      <c r="C142" t="s">
        <v>263</v>
      </c>
    </row>
    <row r="143" spans="1:13">
      <c r="A143" s="120">
        <v>10</v>
      </c>
      <c r="B143" s="120">
        <v>127</v>
      </c>
      <c r="C143" t="s">
        <v>245</v>
      </c>
      <c r="D143">
        <v>2010</v>
      </c>
      <c r="E143">
        <v>2011</v>
      </c>
      <c r="F143">
        <v>2012</v>
      </c>
      <c r="G143">
        <v>2013</v>
      </c>
      <c r="H143">
        <v>2014</v>
      </c>
      <c r="I143">
        <v>2015</v>
      </c>
      <c r="J143">
        <v>2016</v>
      </c>
      <c r="K143">
        <v>2017</v>
      </c>
      <c r="L143">
        <v>2018</v>
      </c>
      <c r="M143">
        <v>2019</v>
      </c>
    </row>
    <row r="144" spans="1:13">
      <c r="A144" s="120"/>
      <c r="B144" s="120">
        <v>128</v>
      </c>
      <c r="C144" t="s">
        <v>11</v>
      </c>
      <c r="D144">
        <v>26</v>
      </c>
      <c r="E144">
        <v>61</v>
      </c>
      <c r="F144">
        <v>30</v>
      </c>
      <c r="G144">
        <v>16</v>
      </c>
      <c r="H144">
        <v>36</v>
      </c>
      <c r="I144">
        <v>56</v>
      </c>
      <c r="J144">
        <v>81</v>
      </c>
      <c r="K144">
        <v>38</v>
      </c>
      <c r="L144">
        <v>30</v>
      </c>
      <c r="M144">
        <v>33</v>
      </c>
    </row>
    <row r="145" spans="1:13">
      <c r="A145" s="120"/>
      <c r="B145" s="120">
        <v>129</v>
      </c>
      <c r="C145" t="s">
        <v>6</v>
      </c>
      <c r="D145">
        <v>116</v>
      </c>
      <c r="E145">
        <v>160</v>
      </c>
      <c r="F145">
        <v>85</v>
      </c>
      <c r="G145">
        <v>70</v>
      </c>
      <c r="H145">
        <v>85</v>
      </c>
      <c r="I145">
        <v>89</v>
      </c>
      <c r="J145">
        <v>82</v>
      </c>
      <c r="K145">
        <v>92</v>
      </c>
      <c r="L145">
        <v>86</v>
      </c>
      <c r="M145">
        <v>70</v>
      </c>
    </row>
    <row r="146" spans="1:13">
      <c r="A146" s="120"/>
      <c r="B146" s="120">
        <v>130</v>
      </c>
      <c r="C146" t="s">
        <v>7</v>
      </c>
      <c r="D146">
        <v>13</v>
      </c>
      <c r="E146">
        <v>22</v>
      </c>
      <c r="F146">
        <v>12</v>
      </c>
      <c r="G146">
        <v>18</v>
      </c>
      <c r="H146">
        <v>16</v>
      </c>
      <c r="I146">
        <v>32</v>
      </c>
      <c r="J146">
        <v>42</v>
      </c>
      <c r="K146">
        <v>28</v>
      </c>
      <c r="L146">
        <v>28</v>
      </c>
      <c r="M146">
        <v>24</v>
      </c>
    </row>
    <row r="147" spans="1:13">
      <c r="A147" s="120"/>
      <c r="B147" s="120">
        <v>131</v>
      </c>
      <c r="C147" t="s">
        <v>5</v>
      </c>
      <c r="D147">
        <v>18</v>
      </c>
      <c r="E147">
        <v>19</v>
      </c>
      <c r="F147">
        <v>27</v>
      </c>
      <c r="G147">
        <v>19</v>
      </c>
      <c r="H147">
        <v>34</v>
      </c>
      <c r="I147">
        <v>31</v>
      </c>
      <c r="J147">
        <v>81</v>
      </c>
      <c r="K147">
        <v>25</v>
      </c>
      <c r="L147">
        <v>36</v>
      </c>
      <c r="M147">
        <v>30</v>
      </c>
    </row>
    <row r="148" spans="1:13">
      <c r="A148" s="120"/>
      <c r="B148" s="120">
        <v>132</v>
      </c>
      <c r="C148" t="s">
        <v>2</v>
      </c>
      <c r="D148">
        <v>15</v>
      </c>
      <c r="E148">
        <v>16</v>
      </c>
      <c r="F148">
        <v>22</v>
      </c>
      <c r="G148">
        <v>18</v>
      </c>
      <c r="H148">
        <v>17</v>
      </c>
      <c r="I148">
        <v>26</v>
      </c>
      <c r="J148">
        <v>42</v>
      </c>
      <c r="K148">
        <v>41</v>
      </c>
      <c r="L148">
        <v>32</v>
      </c>
      <c r="M148">
        <v>43</v>
      </c>
    </row>
    <row r="149" spans="1:13">
      <c r="A149" s="120"/>
      <c r="B149" s="120">
        <v>133</v>
      </c>
      <c r="C149" t="s">
        <v>9</v>
      </c>
      <c r="D149">
        <v>16</v>
      </c>
      <c r="E149">
        <v>23</v>
      </c>
      <c r="F149">
        <v>15</v>
      </c>
      <c r="G149">
        <v>34</v>
      </c>
      <c r="H149">
        <v>29</v>
      </c>
      <c r="I149">
        <v>109</v>
      </c>
      <c r="J149">
        <v>122</v>
      </c>
      <c r="K149">
        <v>41</v>
      </c>
      <c r="L149">
        <v>74</v>
      </c>
      <c r="M149">
        <v>35</v>
      </c>
    </row>
    <row r="150" spans="1:13">
      <c r="A150" s="120"/>
      <c r="B150" s="120">
        <v>134</v>
      </c>
      <c r="C150" t="s">
        <v>1</v>
      </c>
      <c r="D150">
        <v>77</v>
      </c>
      <c r="E150">
        <v>101</v>
      </c>
      <c r="F150">
        <v>74</v>
      </c>
      <c r="G150">
        <v>74</v>
      </c>
      <c r="H150">
        <v>132</v>
      </c>
      <c r="I150">
        <v>123</v>
      </c>
      <c r="J150">
        <v>191</v>
      </c>
      <c r="K150">
        <v>188</v>
      </c>
      <c r="L150">
        <v>165</v>
      </c>
      <c r="M150">
        <v>198</v>
      </c>
    </row>
    <row r="151" spans="1:13">
      <c r="A151" s="120"/>
      <c r="B151" s="120">
        <v>135</v>
      </c>
      <c r="C151" t="s">
        <v>4</v>
      </c>
      <c r="D151">
        <v>23</v>
      </c>
      <c r="E151">
        <v>28</v>
      </c>
      <c r="F151">
        <v>28</v>
      </c>
      <c r="G151">
        <v>21</v>
      </c>
      <c r="H151">
        <v>18</v>
      </c>
      <c r="I151">
        <v>19</v>
      </c>
      <c r="J151">
        <v>29</v>
      </c>
      <c r="K151">
        <v>37</v>
      </c>
      <c r="L151">
        <v>29</v>
      </c>
      <c r="M151">
        <v>38</v>
      </c>
    </row>
    <row r="152" spans="1:13">
      <c r="A152" s="120"/>
      <c r="B152" s="120">
        <v>136</v>
      </c>
      <c r="C152" t="s">
        <v>0</v>
      </c>
      <c r="D152">
        <v>43</v>
      </c>
      <c r="E152">
        <v>29</v>
      </c>
      <c r="F152">
        <v>29</v>
      </c>
      <c r="G152">
        <v>28</v>
      </c>
      <c r="H152">
        <v>45</v>
      </c>
      <c r="I152">
        <v>55</v>
      </c>
      <c r="J152">
        <v>56</v>
      </c>
      <c r="K152">
        <v>26</v>
      </c>
      <c r="L152">
        <v>52</v>
      </c>
      <c r="M152">
        <v>51</v>
      </c>
    </row>
    <row r="153" spans="1:13">
      <c r="A153" s="120"/>
      <c r="B153" s="120">
        <v>137</v>
      </c>
      <c r="C153" t="s">
        <v>3</v>
      </c>
      <c r="D153">
        <v>41</v>
      </c>
      <c r="E153">
        <v>31</v>
      </c>
      <c r="F153">
        <v>37</v>
      </c>
      <c r="G153">
        <v>22</v>
      </c>
      <c r="H153">
        <v>31</v>
      </c>
      <c r="I153">
        <v>35</v>
      </c>
      <c r="J153">
        <v>47</v>
      </c>
      <c r="K153">
        <v>36</v>
      </c>
      <c r="L153">
        <v>36</v>
      </c>
      <c r="M153">
        <v>45</v>
      </c>
    </row>
    <row r="154" spans="1:13">
      <c r="A154" s="120"/>
      <c r="B154" s="120">
        <v>138</v>
      </c>
      <c r="C154" t="s">
        <v>10</v>
      </c>
      <c r="D154">
        <v>26</v>
      </c>
      <c r="E154">
        <v>29</v>
      </c>
      <c r="F154">
        <v>19</v>
      </c>
      <c r="G154">
        <v>14</v>
      </c>
      <c r="H154">
        <v>20</v>
      </c>
      <c r="I154">
        <v>55</v>
      </c>
      <c r="J154">
        <v>103</v>
      </c>
      <c r="K154">
        <v>50</v>
      </c>
      <c r="L154">
        <v>81</v>
      </c>
      <c r="M154">
        <v>31</v>
      </c>
    </row>
    <row r="155" spans="1:13">
      <c r="A155" s="120"/>
      <c r="B155" s="120">
        <v>139</v>
      </c>
    </row>
    <row r="156" spans="1:13">
      <c r="A156" s="120"/>
      <c r="B156" s="120">
        <v>140</v>
      </c>
      <c r="C156" t="s">
        <v>264</v>
      </c>
    </row>
    <row r="157" spans="1:13">
      <c r="A157" s="120">
        <v>11</v>
      </c>
      <c r="B157" s="120">
        <v>141</v>
      </c>
      <c r="C157" t="s">
        <v>245</v>
      </c>
      <c r="D157">
        <v>2010</v>
      </c>
      <c r="E157">
        <v>2011</v>
      </c>
      <c r="F157">
        <v>2012</v>
      </c>
      <c r="G157">
        <v>2013</v>
      </c>
      <c r="H157">
        <v>2014</v>
      </c>
      <c r="I157">
        <v>2015</v>
      </c>
      <c r="J157">
        <v>2016</v>
      </c>
      <c r="K157">
        <v>2017</v>
      </c>
      <c r="L157">
        <v>2018</v>
      </c>
      <c r="M157">
        <v>2019</v>
      </c>
    </row>
    <row r="158" spans="1:13">
      <c r="A158" s="120"/>
      <c r="B158" s="120">
        <v>142</v>
      </c>
      <c r="C158" t="s">
        <v>11</v>
      </c>
      <c r="D158">
        <v>148</v>
      </c>
      <c r="E158">
        <v>222</v>
      </c>
      <c r="F158">
        <v>10</v>
      </c>
      <c r="G158">
        <v>9</v>
      </c>
      <c r="H158">
        <v>9</v>
      </c>
      <c r="I158">
        <v>9</v>
      </c>
      <c r="J158">
        <v>5</v>
      </c>
      <c r="K158">
        <v>7</v>
      </c>
      <c r="L158">
        <v>12</v>
      </c>
      <c r="M158">
        <v>4</v>
      </c>
    </row>
    <row r="159" spans="1:13">
      <c r="A159" s="120"/>
      <c r="B159" s="120">
        <v>143</v>
      </c>
      <c r="C159" t="s">
        <v>6</v>
      </c>
      <c r="D159">
        <v>217</v>
      </c>
      <c r="E159">
        <v>12</v>
      </c>
      <c r="F159">
        <v>11</v>
      </c>
      <c r="G159">
        <v>12</v>
      </c>
      <c r="H159">
        <v>11</v>
      </c>
      <c r="I159">
        <v>17</v>
      </c>
      <c r="J159">
        <v>9</v>
      </c>
      <c r="K159">
        <v>10</v>
      </c>
      <c r="L159">
        <v>8</v>
      </c>
      <c r="M159">
        <v>15</v>
      </c>
    </row>
    <row r="160" spans="1:13">
      <c r="A160" s="120"/>
      <c r="B160" s="120">
        <v>144</v>
      </c>
      <c r="C160" t="s">
        <v>7</v>
      </c>
      <c r="D160">
        <v>20</v>
      </c>
      <c r="E160">
        <v>33</v>
      </c>
      <c r="F160">
        <v>7</v>
      </c>
      <c r="G160">
        <v>10</v>
      </c>
      <c r="H160">
        <v>20</v>
      </c>
      <c r="I160">
        <v>14</v>
      </c>
      <c r="J160">
        <v>11</v>
      </c>
      <c r="K160">
        <v>14</v>
      </c>
      <c r="L160">
        <v>12</v>
      </c>
      <c r="M160">
        <v>37</v>
      </c>
    </row>
    <row r="161" spans="1:13">
      <c r="A161" s="120"/>
      <c r="B161" s="120">
        <v>145</v>
      </c>
      <c r="C161" t="s">
        <v>5</v>
      </c>
      <c r="D161">
        <v>114</v>
      </c>
      <c r="E161">
        <v>54</v>
      </c>
      <c r="F161">
        <v>31</v>
      </c>
      <c r="G161">
        <v>19</v>
      </c>
      <c r="H161">
        <v>35</v>
      </c>
      <c r="I161">
        <v>45</v>
      </c>
      <c r="J161">
        <v>5</v>
      </c>
      <c r="K161">
        <v>6</v>
      </c>
      <c r="L161">
        <v>13</v>
      </c>
      <c r="M161">
        <v>4</v>
      </c>
    </row>
    <row r="162" spans="1:13">
      <c r="A162" s="120"/>
      <c r="B162" s="120">
        <v>146</v>
      </c>
      <c r="C162" t="s">
        <v>2</v>
      </c>
      <c r="D162">
        <v>30</v>
      </c>
      <c r="E162">
        <v>8</v>
      </c>
      <c r="F162">
        <v>7</v>
      </c>
      <c r="G162">
        <v>9</v>
      </c>
      <c r="H162">
        <v>10</v>
      </c>
      <c r="I162">
        <v>9</v>
      </c>
      <c r="J162">
        <v>7</v>
      </c>
      <c r="K162">
        <v>10</v>
      </c>
      <c r="L162">
        <v>6</v>
      </c>
      <c r="M162">
        <v>13</v>
      </c>
    </row>
    <row r="163" spans="1:13">
      <c r="A163" s="120"/>
      <c r="B163" s="120">
        <v>147</v>
      </c>
      <c r="C163" t="s">
        <v>9</v>
      </c>
      <c r="D163">
        <v>39</v>
      </c>
      <c r="E163">
        <v>108</v>
      </c>
      <c r="F163">
        <v>29</v>
      </c>
      <c r="G163">
        <v>17</v>
      </c>
      <c r="H163">
        <v>15</v>
      </c>
      <c r="I163">
        <v>32</v>
      </c>
      <c r="J163">
        <v>21</v>
      </c>
      <c r="K163">
        <v>15</v>
      </c>
      <c r="L163">
        <v>5</v>
      </c>
      <c r="M163">
        <v>8</v>
      </c>
    </row>
    <row r="164" spans="1:13">
      <c r="A164" s="120"/>
      <c r="B164" s="120">
        <v>148</v>
      </c>
      <c r="C164" t="s">
        <v>1</v>
      </c>
      <c r="D164">
        <v>131</v>
      </c>
      <c r="E164">
        <v>161</v>
      </c>
      <c r="F164">
        <v>75</v>
      </c>
      <c r="G164">
        <v>34</v>
      </c>
      <c r="H164">
        <v>38</v>
      </c>
      <c r="I164">
        <v>27</v>
      </c>
      <c r="J164">
        <v>9</v>
      </c>
      <c r="K164">
        <v>11</v>
      </c>
      <c r="L164">
        <v>11</v>
      </c>
      <c r="M164">
        <v>9</v>
      </c>
    </row>
    <row r="165" spans="1:13">
      <c r="A165" s="120"/>
      <c r="B165" s="120">
        <v>149</v>
      </c>
      <c r="C165" t="s">
        <v>4</v>
      </c>
      <c r="D165">
        <v>56</v>
      </c>
      <c r="E165">
        <v>73</v>
      </c>
      <c r="F165">
        <v>50</v>
      </c>
      <c r="G165">
        <v>18</v>
      </c>
      <c r="H165">
        <v>15</v>
      </c>
      <c r="I165">
        <v>14</v>
      </c>
      <c r="J165">
        <v>14</v>
      </c>
      <c r="K165">
        <v>10</v>
      </c>
      <c r="L165">
        <v>12</v>
      </c>
      <c r="M165">
        <v>9</v>
      </c>
    </row>
    <row r="166" spans="1:13">
      <c r="A166" s="120"/>
      <c r="B166" s="120">
        <v>150</v>
      </c>
      <c r="C166" t="s">
        <v>0</v>
      </c>
      <c r="D166">
        <v>13</v>
      </c>
      <c r="E166">
        <v>9</v>
      </c>
      <c r="F166">
        <v>8</v>
      </c>
      <c r="G166">
        <v>11</v>
      </c>
      <c r="H166">
        <v>24</v>
      </c>
      <c r="I166">
        <v>25</v>
      </c>
      <c r="J166">
        <v>5</v>
      </c>
      <c r="K166">
        <v>8</v>
      </c>
      <c r="L166">
        <v>8</v>
      </c>
      <c r="M166">
        <v>3</v>
      </c>
    </row>
    <row r="167" spans="1:13">
      <c r="A167" s="120"/>
      <c r="B167" s="120">
        <v>151</v>
      </c>
      <c r="C167" t="s">
        <v>3</v>
      </c>
      <c r="D167">
        <v>102</v>
      </c>
      <c r="E167">
        <v>41</v>
      </c>
      <c r="F167">
        <v>8</v>
      </c>
      <c r="G167">
        <v>14</v>
      </c>
      <c r="H167">
        <v>14</v>
      </c>
      <c r="I167">
        <v>11</v>
      </c>
      <c r="J167">
        <v>8</v>
      </c>
      <c r="K167">
        <v>10</v>
      </c>
      <c r="L167">
        <v>3</v>
      </c>
      <c r="M167">
        <v>6</v>
      </c>
    </row>
    <row r="168" spans="1:13">
      <c r="A168" s="120"/>
      <c r="B168" s="120">
        <v>152</v>
      </c>
      <c r="C168" t="s">
        <v>10</v>
      </c>
      <c r="D168">
        <v>79</v>
      </c>
      <c r="E168">
        <v>107</v>
      </c>
      <c r="F168">
        <v>53</v>
      </c>
      <c r="G168">
        <v>41</v>
      </c>
      <c r="H168">
        <v>15</v>
      </c>
      <c r="I168">
        <v>23</v>
      </c>
      <c r="J168">
        <v>15</v>
      </c>
      <c r="K168">
        <v>13</v>
      </c>
      <c r="L168">
        <v>8</v>
      </c>
      <c r="M168">
        <v>4</v>
      </c>
    </row>
    <row r="169" spans="1:13">
      <c r="A169" s="120"/>
      <c r="B169" s="120">
        <v>153</v>
      </c>
    </row>
    <row r="170" spans="1:13">
      <c r="A170" s="120"/>
      <c r="B170" s="120">
        <v>154</v>
      </c>
    </row>
    <row r="171" spans="1:13">
      <c r="A171" s="120">
        <v>12</v>
      </c>
      <c r="B171" s="120">
        <v>155</v>
      </c>
    </row>
    <row r="172" spans="1:13">
      <c r="A172" s="120"/>
      <c r="B172" s="120">
        <v>156</v>
      </c>
    </row>
    <row r="173" spans="1:13">
      <c r="A173" s="120"/>
      <c r="B173" s="120">
        <v>157</v>
      </c>
    </row>
    <row r="174" spans="1:13">
      <c r="A174" s="120"/>
      <c r="B174" s="120">
        <v>158</v>
      </c>
    </row>
    <row r="175" spans="1:13">
      <c r="A175" s="120"/>
      <c r="B175" s="120">
        <v>159</v>
      </c>
    </row>
    <row r="176" spans="1:13">
      <c r="A176" s="120"/>
      <c r="B176" s="120">
        <v>160</v>
      </c>
    </row>
    <row r="177" spans="1:2">
      <c r="A177" s="120"/>
      <c r="B177" s="120">
        <v>161</v>
      </c>
    </row>
    <row r="178" spans="1:2">
      <c r="A178" s="120"/>
      <c r="B178" s="120">
        <v>162</v>
      </c>
    </row>
    <row r="179" spans="1:2">
      <c r="A179" s="120"/>
      <c r="B179" s="120">
        <v>163</v>
      </c>
    </row>
    <row r="180" spans="1:2">
      <c r="A180" s="120"/>
      <c r="B180" s="120">
        <v>164</v>
      </c>
    </row>
    <row r="181" spans="1:2">
      <c r="A181" s="120"/>
      <c r="B181" s="120">
        <v>165</v>
      </c>
    </row>
    <row r="182" spans="1:2">
      <c r="A182" s="120"/>
      <c r="B182" s="120">
        <v>166</v>
      </c>
    </row>
    <row r="183" spans="1:2">
      <c r="A183" s="120"/>
      <c r="B183" s="120">
        <v>167</v>
      </c>
    </row>
    <row r="184" spans="1:2">
      <c r="A184" s="120"/>
      <c r="B184" s="120">
        <v>168</v>
      </c>
    </row>
    <row r="185" spans="1:2">
      <c r="A185" s="120">
        <v>13</v>
      </c>
      <c r="B185" s="120">
        <v>169</v>
      </c>
    </row>
    <row r="186" spans="1:2">
      <c r="A186" s="120"/>
      <c r="B186" s="120">
        <v>170</v>
      </c>
    </row>
    <row r="187" spans="1:2">
      <c r="A187" s="120"/>
      <c r="B187" s="120">
        <v>171</v>
      </c>
    </row>
    <row r="188" spans="1:2">
      <c r="A188" s="120"/>
      <c r="B188" s="120">
        <v>172</v>
      </c>
    </row>
    <row r="189" spans="1:2">
      <c r="A189" s="120"/>
      <c r="B189" s="120">
        <v>173</v>
      </c>
    </row>
    <row r="190" spans="1:2">
      <c r="A190" s="120"/>
      <c r="B190" s="120">
        <v>174</v>
      </c>
    </row>
    <row r="191" spans="1:2">
      <c r="A191" s="120"/>
      <c r="B191" s="120">
        <v>175</v>
      </c>
    </row>
    <row r="192" spans="1:2">
      <c r="A192" s="120"/>
      <c r="B192" s="120">
        <v>176</v>
      </c>
    </row>
    <row r="193" spans="1:2">
      <c r="A193" s="120"/>
      <c r="B193" s="120">
        <v>177</v>
      </c>
    </row>
    <row r="194" spans="1:2">
      <c r="A194" s="120"/>
      <c r="B194" s="120">
        <v>178</v>
      </c>
    </row>
    <row r="195" spans="1:2">
      <c r="A195" s="120"/>
      <c r="B195" s="120">
        <v>179</v>
      </c>
    </row>
    <row r="196" spans="1:2">
      <c r="A196" s="120"/>
      <c r="B196" s="120">
        <v>180</v>
      </c>
    </row>
    <row r="197" spans="1:2">
      <c r="A197" s="120"/>
      <c r="B197" s="120">
        <v>181</v>
      </c>
    </row>
    <row r="198" spans="1:2">
      <c r="A198" s="120"/>
      <c r="B198" s="120">
        <v>182</v>
      </c>
    </row>
    <row r="199" spans="1:2">
      <c r="A199" s="120">
        <v>14</v>
      </c>
      <c r="B199" s="120">
        <v>183</v>
      </c>
    </row>
    <row r="200" spans="1:2">
      <c r="A200" s="120"/>
      <c r="B200" s="120">
        <v>184</v>
      </c>
    </row>
    <row r="201" spans="1:2">
      <c r="A201" s="120"/>
      <c r="B201" s="120">
        <v>185</v>
      </c>
    </row>
    <row r="202" spans="1:2">
      <c r="A202" s="120"/>
      <c r="B202" s="120">
        <v>186</v>
      </c>
    </row>
    <row r="203" spans="1:2">
      <c r="A203" s="120"/>
      <c r="B203" s="120">
        <v>187</v>
      </c>
    </row>
    <row r="204" spans="1:2">
      <c r="A204" s="120"/>
      <c r="B204" s="120">
        <v>188</v>
      </c>
    </row>
    <row r="205" spans="1:2">
      <c r="A205" s="120"/>
      <c r="B205" s="120">
        <v>189</v>
      </c>
    </row>
    <row r="206" spans="1:2">
      <c r="A206" s="120"/>
      <c r="B206" s="120">
        <v>190</v>
      </c>
    </row>
    <row r="207" spans="1:2">
      <c r="A207" s="120"/>
      <c r="B207" s="120">
        <v>191</v>
      </c>
    </row>
    <row r="208" spans="1:2">
      <c r="A208" s="120"/>
      <c r="B208" s="120">
        <v>192</v>
      </c>
    </row>
    <row r="209" spans="1:2">
      <c r="A209" s="120"/>
      <c r="B209" s="120">
        <v>193</v>
      </c>
    </row>
    <row r="210" spans="1:2">
      <c r="A210" s="120"/>
      <c r="B210" s="120">
        <v>194</v>
      </c>
    </row>
    <row r="211" spans="1:2">
      <c r="A211" s="120"/>
      <c r="B211" s="120">
        <v>195</v>
      </c>
    </row>
    <row r="212" spans="1:2">
      <c r="A212" s="120"/>
      <c r="B212" s="120">
        <v>196</v>
      </c>
    </row>
    <row r="213" spans="1:2">
      <c r="A213" s="10">
        <v>15</v>
      </c>
      <c r="B213" s="10">
        <v>197</v>
      </c>
    </row>
    <row r="214" spans="1:2">
      <c r="A214" s="10"/>
      <c r="B214" s="10">
        <v>198</v>
      </c>
    </row>
    <row r="215" spans="1:2">
      <c r="A215" s="10"/>
      <c r="B215" s="10">
        <v>199</v>
      </c>
    </row>
    <row r="216" spans="1:2">
      <c r="A216" s="10"/>
      <c r="B216" s="10">
        <v>200</v>
      </c>
    </row>
    <row r="217" spans="1:2">
      <c r="A217" s="10"/>
      <c r="B217" s="10">
        <v>201</v>
      </c>
    </row>
    <row r="218" spans="1:2">
      <c r="A218" s="10"/>
      <c r="B218" s="10">
        <v>202</v>
      </c>
    </row>
    <row r="219" spans="1:2">
      <c r="A219" s="10"/>
      <c r="B219" s="10">
        <v>203</v>
      </c>
    </row>
    <row r="220" spans="1:2">
      <c r="A220" s="10"/>
      <c r="B220" s="10">
        <v>204</v>
      </c>
    </row>
    <row r="221" spans="1:2">
      <c r="A221" s="10"/>
      <c r="B221" s="10">
        <v>205</v>
      </c>
    </row>
    <row r="222" spans="1:2">
      <c r="A222" s="10"/>
      <c r="B222" s="10">
        <v>206</v>
      </c>
    </row>
    <row r="223" spans="1:2">
      <c r="A223" s="10"/>
      <c r="B223" s="10">
        <v>207</v>
      </c>
    </row>
    <row r="224" spans="1:2">
      <c r="A224" s="10"/>
      <c r="B224" s="10">
        <v>208</v>
      </c>
    </row>
    <row r="225" spans="1:2">
      <c r="A225" s="10"/>
      <c r="B225" s="10">
        <v>209</v>
      </c>
    </row>
    <row r="226" spans="1:2">
      <c r="A226" s="10"/>
      <c r="B226" s="10">
        <v>210</v>
      </c>
    </row>
    <row r="227" spans="1:2">
      <c r="A227" s="10">
        <v>16</v>
      </c>
      <c r="B227" s="10">
        <v>211</v>
      </c>
    </row>
    <row r="228" spans="1:2">
      <c r="A228" s="10"/>
      <c r="B228" s="10">
        <v>212</v>
      </c>
    </row>
    <row r="229" spans="1:2">
      <c r="A229" s="10"/>
      <c r="B229" s="10">
        <v>213</v>
      </c>
    </row>
    <row r="230" spans="1:2">
      <c r="A230" s="120"/>
      <c r="B230" s="120">
        <v>214</v>
      </c>
    </row>
    <row r="231" spans="1:2">
      <c r="A231" s="120"/>
      <c r="B231" s="120">
        <v>215</v>
      </c>
    </row>
    <row r="232" spans="1:2">
      <c r="A232" s="120"/>
      <c r="B232" s="120">
        <v>216</v>
      </c>
    </row>
    <row r="233" spans="1:2">
      <c r="A233" s="120"/>
      <c r="B233" s="120">
        <v>217</v>
      </c>
    </row>
    <row r="234" spans="1:2">
      <c r="A234" s="120"/>
      <c r="B234" s="120">
        <v>218</v>
      </c>
    </row>
    <row r="235" spans="1:2">
      <c r="A235" s="120"/>
      <c r="B235" s="120">
        <v>219</v>
      </c>
    </row>
    <row r="236" spans="1:2">
      <c r="A236" s="120"/>
      <c r="B236" s="120">
        <v>220</v>
      </c>
    </row>
    <row r="237" spans="1:2">
      <c r="A237" s="120"/>
      <c r="B237" s="120">
        <v>221</v>
      </c>
    </row>
    <row r="238" spans="1:2">
      <c r="A238" s="120"/>
      <c r="B238" s="120">
        <v>222</v>
      </c>
    </row>
    <row r="239" spans="1:2">
      <c r="A239" s="120"/>
      <c r="B239" s="120">
        <v>223</v>
      </c>
    </row>
    <row r="240" spans="1:2">
      <c r="A240" s="120"/>
      <c r="B240" s="120">
        <v>224</v>
      </c>
    </row>
    <row r="241" spans="1:2">
      <c r="A241" s="120">
        <v>17</v>
      </c>
      <c r="B241" s="120">
        <v>225</v>
      </c>
    </row>
    <row r="242" spans="1:2">
      <c r="A242" s="120"/>
      <c r="B242" s="120">
        <v>226</v>
      </c>
    </row>
    <row r="243" spans="1:2">
      <c r="A243" s="120"/>
      <c r="B243" s="120">
        <v>227</v>
      </c>
    </row>
    <row r="244" spans="1:2">
      <c r="A244" s="120"/>
      <c r="B244" s="120">
        <v>228</v>
      </c>
    </row>
    <row r="245" spans="1:2">
      <c r="A245" s="120"/>
      <c r="B245" s="120">
        <v>229</v>
      </c>
    </row>
    <row r="246" spans="1:2">
      <c r="A246" s="120"/>
      <c r="B246" s="120">
        <v>230</v>
      </c>
    </row>
    <row r="247" spans="1:2">
      <c r="A247" s="120"/>
      <c r="B247" s="120">
        <v>231</v>
      </c>
    </row>
    <row r="248" spans="1:2">
      <c r="A248" s="120"/>
      <c r="B248" s="120">
        <v>232</v>
      </c>
    </row>
    <row r="249" spans="1:2">
      <c r="A249" s="120"/>
      <c r="B249" s="120">
        <v>233</v>
      </c>
    </row>
    <row r="250" spans="1:2">
      <c r="A250" s="120"/>
      <c r="B250" s="120">
        <v>234</v>
      </c>
    </row>
    <row r="251" spans="1:2">
      <c r="A251" s="120"/>
      <c r="B251" s="120">
        <v>235</v>
      </c>
    </row>
    <row r="252" spans="1:2">
      <c r="A252" s="120"/>
      <c r="B252" s="120">
        <v>236</v>
      </c>
    </row>
    <row r="253" spans="1:2">
      <c r="A253" s="120"/>
      <c r="B253" s="120">
        <v>237</v>
      </c>
    </row>
    <row r="254" spans="1:2">
      <c r="A254" s="120"/>
      <c r="B254" s="120">
        <v>238</v>
      </c>
    </row>
    <row r="255" spans="1:2">
      <c r="A255" s="120">
        <v>18</v>
      </c>
      <c r="B255" s="120">
        <v>239</v>
      </c>
    </row>
    <row r="256" spans="1:2">
      <c r="A256" s="120"/>
      <c r="B256" s="120">
        <v>240</v>
      </c>
    </row>
    <row r="257" spans="1:2">
      <c r="A257" s="120"/>
      <c r="B257" s="120">
        <v>241</v>
      </c>
    </row>
    <row r="258" spans="1:2">
      <c r="A258" s="120"/>
      <c r="B258" s="120">
        <v>242</v>
      </c>
    </row>
    <row r="259" spans="1:2">
      <c r="A259" s="120"/>
      <c r="B259" s="120">
        <v>243</v>
      </c>
    </row>
    <row r="260" spans="1:2">
      <c r="A260" s="120"/>
      <c r="B260" s="120">
        <v>244</v>
      </c>
    </row>
    <row r="261" spans="1:2">
      <c r="A261" s="120"/>
      <c r="B261" s="120">
        <v>245</v>
      </c>
    </row>
    <row r="262" spans="1:2">
      <c r="A262" s="120"/>
      <c r="B262" s="120">
        <v>246</v>
      </c>
    </row>
    <row r="263" spans="1:2">
      <c r="A263" s="120"/>
      <c r="B263" s="120">
        <v>247</v>
      </c>
    </row>
    <row r="264" spans="1:2">
      <c r="A264" s="120"/>
      <c r="B264" s="120">
        <v>248</v>
      </c>
    </row>
    <row r="265" spans="1:2">
      <c r="A265" s="120"/>
      <c r="B265" s="120">
        <v>249</v>
      </c>
    </row>
    <row r="266" spans="1:2">
      <c r="A266" s="120"/>
      <c r="B266" s="120">
        <v>250</v>
      </c>
    </row>
    <row r="267" spans="1:2">
      <c r="A267" s="120"/>
      <c r="B267" s="120">
        <v>251</v>
      </c>
    </row>
    <row r="268" spans="1:2">
      <c r="A268" s="120"/>
      <c r="B268" s="120">
        <v>252</v>
      </c>
    </row>
    <row r="269" spans="1:2">
      <c r="A269" s="120">
        <v>19</v>
      </c>
      <c r="B269" s="120">
        <v>253</v>
      </c>
    </row>
    <row r="270" spans="1:2">
      <c r="A270" s="120"/>
      <c r="B270" s="120">
        <v>254</v>
      </c>
    </row>
    <row r="271" spans="1:2">
      <c r="A271" s="120"/>
      <c r="B271" s="120">
        <v>255</v>
      </c>
    </row>
    <row r="272" spans="1:2">
      <c r="A272" s="120"/>
      <c r="B272" s="120">
        <v>256</v>
      </c>
    </row>
    <row r="273" spans="1:2">
      <c r="A273" s="120"/>
      <c r="B273" s="120">
        <v>257</v>
      </c>
    </row>
    <row r="274" spans="1:2">
      <c r="A274" s="120"/>
      <c r="B274" s="120">
        <v>258</v>
      </c>
    </row>
    <row r="275" spans="1:2">
      <c r="A275" s="120"/>
      <c r="B275" s="120">
        <v>259</v>
      </c>
    </row>
    <row r="276" spans="1:2">
      <c r="A276" s="120"/>
      <c r="B276" s="120">
        <v>260</v>
      </c>
    </row>
    <row r="277" spans="1:2">
      <c r="A277" s="120"/>
      <c r="B277" s="120">
        <v>261</v>
      </c>
    </row>
    <row r="278" spans="1:2">
      <c r="A278" s="120"/>
      <c r="B278" s="120">
        <v>262</v>
      </c>
    </row>
    <row r="279" spans="1:2">
      <c r="A279" s="120"/>
      <c r="B279" s="120">
        <v>263</v>
      </c>
    </row>
    <row r="280" spans="1:2">
      <c r="A280" s="120"/>
      <c r="B280" s="120">
        <v>264</v>
      </c>
    </row>
    <row r="281" spans="1:2">
      <c r="A281" s="120"/>
      <c r="B281" s="120">
        <v>265</v>
      </c>
    </row>
    <row r="282" spans="1:2">
      <c r="A282" s="120"/>
      <c r="B282" s="120">
        <v>266</v>
      </c>
    </row>
    <row r="283" spans="1:2">
      <c r="A283" s="120">
        <v>20</v>
      </c>
      <c r="B283" s="120">
        <v>267</v>
      </c>
    </row>
    <row r="284" spans="1:2">
      <c r="A284" s="120"/>
      <c r="B284" s="120">
        <v>268</v>
      </c>
    </row>
    <row r="285" spans="1:2">
      <c r="A285" s="120"/>
      <c r="B285" s="120">
        <v>269</v>
      </c>
    </row>
    <row r="286" spans="1:2">
      <c r="A286" s="120"/>
      <c r="B286" s="120">
        <v>270</v>
      </c>
    </row>
    <row r="287" spans="1:2">
      <c r="A287" s="120"/>
      <c r="B287" s="120">
        <v>271</v>
      </c>
    </row>
    <row r="288" spans="1:2">
      <c r="A288" s="120"/>
      <c r="B288" s="120">
        <v>272</v>
      </c>
    </row>
    <row r="289" spans="1:2">
      <c r="A289" s="120"/>
      <c r="B289" s="120">
        <v>273</v>
      </c>
    </row>
    <row r="290" spans="1:2">
      <c r="A290" s="120"/>
      <c r="B290" s="120">
        <v>274</v>
      </c>
    </row>
    <row r="291" spans="1:2">
      <c r="A291" s="120"/>
      <c r="B291" s="120">
        <v>275</v>
      </c>
    </row>
    <row r="292" spans="1:2">
      <c r="A292" s="120"/>
      <c r="B292" s="120">
        <v>276</v>
      </c>
    </row>
    <row r="293" spans="1:2">
      <c r="A293" s="120"/>
      <c r="B293" s="120">
        <v>277</v>
      </c>
    </row>
    <row r="294" spans="1:2">
      <c r="A294" s="120"/>
      <c r="B294" s="120">
        <v>278</v>
      </c>
    </row>
    <row r="295" spans="1:2">
      <c r="A295" s="120"/>
      <c r="B295" s="120">
        <v>279</v>
      </c>
    </row>
    <row r="296" spans="1:2">
      <c r="A296" s="120"/>
      <c r="B296" s="120">
        <v>280</v>
      </c>
    </row>
    <row r="297" spans="1:2">
      <c r="A297" s="120">
        <v>21</v>
      </c>
      <c r="B297" s="120">
        <v>281</v>
      </c>
    </row>
    <row r="298" spans="1:2">
      <c r="A298" s="120"/>
      <c r="B298" s="120">
        <v>282</v>
      </c>
    </row>
    <row r="299" spans="1:2">
      <c r="A299" s="120"/>
      <c r="B299" s="120">
        <v>283</v>
      </c>
    </row>
    <row r="300" spans="1:2">
      <c r="A300" s="120"/>
      <c r="B300" s="120">
        <v>284</v>
      </c>
    </row>
    <row r="301" spans="1:2">
      <c r="A301" s="120"/>
      <c r="B301" s="120">
        <v>285</v>
      </c>
    </row>
    <row r="302" spans="1:2">
      <c r="A302" s="120"/>
      <c r="B302" s="120">
        <v>286</v>
      </c>
    </row>
    <row r="303" spans="1:2">
      <c r="A303" s="120"/>
      <c r="B303" s="120">
        <v>287</v>
      </c>
    </row>
    <row r="304" spans="1:2">
      <c r="A304" s="120"/>
      <c r="B304" s="120">
        <v>288</v>
      </c>
    </row>
    <row r="305" spans="1:2">
      <c r="A305" s="120"/>
      <c r="B305" s="120">
        <v>289</v>
      </c>
    </row>
    <row r="306" spans="1:2">
      <c r="A306" s="120"/>
      <c r="B306" s="120">
        <v>290</v>
      </c>
    </row>
    <row r="307" spans="1:2">
      <c r="A307" s="120"/>
      <c r="B307" s="120">
        <v>291</v>
      </c>
    </row>
    <row r="308" spans="1:2">
      <c r="A308" s="120"/>
      <c r="B308" s="120">
        <v>292</v>
      </c>
    </row>
    <row r="309" spans="1:2">
      <c r="A309" s="120"/>
      <c r="B309" s="120">
        <v>293</v>
      </c>
    </row>
    <row r="310" spans="1:2">
      <c r="A310" s="120"/>
      <c r="B310" s="120">
        <v>294</v>
      </c>
    </row>
    <row r="311" spans="1:2">
      <c r="A311" s="10">
        <v>22</v>
      </c>
      <c r="B311" s="10">
        <v>295</v>
      </c>
    </row>
    <row r="312" spans="1:2">
      <c r="A312" s="10"/>
      <c r="B312" s="10">
        <v>296</v>
      </c>
    </row>
    <row r="313" spans="1:2">
      <c r="A313" s="10"/>
      <c r="B313" s="10">
        <v>297</v>
      </c>
    </row>
    <row r="314" spans="1:2">
      <c r="A314" s="10"/>
      <c r="B314" s="10">
        <v>298</v>
      </c>
    </row>
    <row r="315" spans="1:2">
      <c r="A315" s="10"/>
      <c r="B315" s="10">
        <v>299</v>
      </c>
    </row>
    <row r="316" spans="1:2">
      <c r="A316" s="10"/>
      <c r="B316" s="10">
        <v>300</v>
      </c>
    </row>
    <row r="317" spans="1:2">
      <c r="A317" s="10"/>
      <c r="B317" s="10">
        <v>301</v>
      </c>
    </row>
    <row r="318" spans="1:2">
      <c r="A318" s="10"/>
      <c r="B318" s="10">
        <v>302</v>
      </c>
    </row>
    <row r="319" spans="1:2">
      <c r="A319" s="10"/>
      <c r="B319" s="10">
        <v>303</v>
      </c>
    </row>
    <row r="320" spans="1:2">
      <c r="A320" s="10"/>
      <c r="B320" s="10">
        <v>304</v>
      </c>
    </row>
    <row r="321" spans="1:2">
      <c r="A321" s="10"/>
      <c r="B321" s="10">
        <v>305</v>
      </c>
    </row>
    <row r="322" spans="1:2">
      <c r="A322" s="10"/>
      <c r="B322" s="10">
        <v>306</v>
      </c>
    </row>
    <row r="323" spans="1:2">
      <c r="A323" s="10"/>
      <c r="B323" s="10">
        <v>307</v>
      </c>
    </row>
    <row r="324" spans="1:2">
      <c r="A324" s="10"/>
      <c r="B324" s="10">
        <v>308</v>
      </c>
    </row>
    <row r="325" spans="1:2">
      <c r="A325" s="10">
        <v>23</v>
      </c>
      <c r="B325" s="10">
        <v>309</v>
      </c>
    </row>
    <row r="326" spans="1:2">
      <c r="A326" s="10"/>
      <c r="B326" s="10">
        <v>310</v>
      </c>
    </row>
    <row r="327" spans="1:2">
      <c r="A327" s="10"/>
      <c r="B327" s="10">
        <v>311</v>
      </c>
    </row>
    <row r="328" spans="1:2">
      <c r="A328" s="120"/>
      <c r="B328" s="120">
        <v>312</v>
      </c>
    </row>
    <row r="329" spans="1:2">
      <c r="A329" s="120"/>
      <c r="B329" s="120">
        <v>313</v>
      </c>
    </row>
    <row r="330" spans="1:2">
      <c r="A330" s="120"/>
      <c r="B330" s="120">
        <v>314</v>
      </c>
    </row>
    <row r="331" spans="1:2">
      <c r="A331" s="120"/>
      <c r="B331" s="120">
        <v>315</v>
      </c>
    </row>
    <row r="332" spans="1:2">
      <c r="A332" s="120"/>
      <c r="B332" s="120">
        <v>316</v>
      </c>
    </row>
    <row r="333" spans="1:2">
      <c r="A333" s="120"/>
      <c r="B333" s="120">
        <v>317</v>
      </c>
    </row>
    <row r="334" spans="1:2">
      <c r="A334" s="120"/>
      <c r="B334" s="120">
        <v>318</v>
      </c>
    </row>
    <row r="335" spans="1:2">
      <c r="A335" s="120"/>
      <c r="B335" s="120">
        <v>319</v>
      </c>
    </row>
    <row r="336" spans="1:2">
      <c r="A336" s="120"/>
      <c r="B336" s="120">
        <v>320</v>
      </c>
    </row>
    <row r="337" spans="1:2">
      <c r="A337" s="120"/>
      <c r="B337" s="120">
        <v>321</v>
      </c>
    </row>
    <row r="338" spans="1:2">
      <c r="A338" s="120"/>
      <c r="B338" s="120">
        <v>322</v>
      </c>
    </row>
    <row r="339" spans="1:2">
      <c r="A339" s="120">
        <v>24</v>
      </c>
      <c r="B339" s="120">
        <v>323</v>
      </c>
    </row>
    <row r="340" spans="1:2">
      <c r="A340" s="120"/>
      <c r="B340" s="120">
        <v>324</v>
      </c>
    </row>
    <row r="341" spans="1:2">
      <c r="A341" s="120"/>
      <c r="B341" s="120">
        <v>325</v>
      </c>
    </row>
    <row r="342" spans="1:2">
      <c r="A342" s="120"/>
      <c r="B342" s="120">
        <v>326</v>
      </c>
    </row>
    <row r="343" spans="1:2">
      <c r="A343" s="120"/>
      <c r="B343" s="120">
        <v>327</v>
      </c>
    </row>
    <row r="344" spans="1:2">
      <c r="A344" s="120"/>
      <c r="B344" s="120">
        <v>328</v>
      </c>
    </row>
    <row r="345" spans="1:2">
      <c r="A345" s="120"/>
      <c r="B345" s="120">
        <v>329</v>
      </c>
    </row>
    <row r="346" spans="1:2">
      <c r="A346" s="120"/>
      <c r="B346" s="120">
        <v>330</v>
      </c>
    </row>
    <row r="347" spans="1:2">
      <c r="A347" s="120"/>
      <c r="B347" s="120">
        <v>331</v>
      </c>
    </row>
    <row r="348" spans="1:2">
      <c r="A348" s="120"/>
      <c r="B348" s="120">
        <v>332</v>
      </c>
    </row>
    <row r="349" spans="1:2">
      <c r="A349" s="120"/>
      <c r="B349" s="120">
        <v>333</v>
      </c>
    </row>
    <row r="350" spans="1:2">
      <c r="A350" s="120"/>
      <c r="B350" s="120">
        <v>334</v>
      </c>
    </row>
    <row r="351" spans="1:2">
      <c r="A351" s="120"/>
      <c r="B351" s="120">
        <v>335</v>
      </c>
    </row>
    <row r="352" spans="1:2">
      <c r="A352" s="120"/>
      <c r="B352" s="120">
        <v>336</v>
      </c>
    </row>
    <row r="353" spans="1:2">
      <c r="A353" s="120">
        <v>25</v>
      </c>
      <c r="B353" s="120">
        <v>337</v>
      </c>
    </row>
    <row r="354" spans="1:2">
      <c r="A354" s="120"/>
      <c r="B354" s="120">
        <v>338</v>
      </c>
    </row>
    <row r="355" spans="1:2">
      <c r="A355" s="120"/>
      <c r="B355" s="120">
        <v>339</v>
      </c>
    </row>
    <row r="356" spans="1:2">
      <c r="A356" s="120"/>
      <c r="B356" s="120">
        <v>340</v>
      </c>
    </row>
    <row r="357" spans="1:2">
      <c r="A357" s="120"/>
      <c r="B357" s="120">
        <v>341</v>
      </c>
    </row>
    <row r="358" spans="1:2">
      <c r="A358" s="120"/>
      <c r="B358" s="120">
        <v>342</v>
      </c>
    </row>
    <row r="359" spans="1:2">
      <c r="A359" s="120"/>
      <c r="B359" s="120">
        <v>343</v>
      </c>
    </row>
    <row r="360" spans="1:2">
      <c r="A360" s="120"/>
      <c r="B360" s="120">
        <v>344</v>
      </c>
    </row>
    <row r="361" spans="1:2">
      <c r="A361" s="120"/>
      <c r="B361" s="120">
        <v>345</v>
      </c>
    </row>
    <row r="362" spans="1:2">
      <c r="A362" s="120"/>
      <c r="B362" s="120">
        <v>346</v>
      </c>
    </row>
    <row r="363" spans="1:2">
      <c r="A363" s="120"/>
      <c r="B363" s="120">
        <v>347</v>
      </c>
    </row>
    <row r="364" spans="1:2">
      <c r="A364" s="120"/>
      <c r="B364" s="120">
        <v>348</v>
      </c>
    </row>
    <row r="365" spans="1:2">
      <c r="A365" s="120"/>
      <c r="B365" s="120">
        <v>349</v>
      </c>
    </row>
    <row r="366" spans="1:2">
      <c r="A366" s="120"/>
      <c r="B366" s="120">
        <v>350</v>
      </c>
    </row>
    <row r="367" spans="1:2">
      <c r="A367" s="120">
        <v>26</v>
      </c>
      <c r="B367" s="120">
        <v>351</v>
      </c>
    </row>
    <row r="368" spans="1:2">
      <c r="A368" s="120"/>
      <c r="B368" s="120">
        <v>352</v>
      </c>
    </row>
    <row r="369" spans="1:2">
      <c r="A369" s="120"/>
      <c r="B369" s="120">
        <v>353</v>
      </c>
    </row>
    <row r="370" spans="1:2">
      <c r="A370" s="120"/>
      <c r="B370" s="120">
        <v>354</v>
      </c>
    </row>
    <row r="371" spans="1:2">
      <c r="A371" s="120"/>
      <c r="B371" s="120">
        <v>355</v>
      </c>
    </row>
    <row r="372" spans="1:2">
      <c r="A372" s="120"/>
      <c r="B372" s="120">
        <v>356</v>
      </c>
    </row>
    <row r="373" spans="1:2">
      <c r="A373" s="120"/>
      <c r="B373" s="120">
        <v>357</v>
      </c>
    </row>
    <row r="374" spans="1:2">
      <c r="A374" s="120"/>
      <c r="B374" s="120">
        <v>358</v>
      </c>
    </row>
    <row r="375" spans="1:2">
      <c r="A375" s="120"/>
      <c r="B375" s="120">
        <v>359</v>
      </c>
    </row>
    <row r="376" spans="1:2">
      <c r="A376" s="120"/>
      <c r="B376" s="120">
        <v>360</v>
      </c>
    </row>
    <row r="377" spans="1:2">
      <c r="A377" s="120"/>
      <c r="B377" s="120">
        <v>361</v>
      </c>
    </row>
    <row r="378" spans="1:2">
      <c r="A378" s="120"/>
      <c r="B378" s="120">
        <v>362</v>
      </c>
    </row>
    <row r="379" spans="1:2">
      <c r="A379" s="120"/>
      <c r="B379" s="120">
        <v>363</v>
      </c>
    </row>
    <row r="380" spans="1:2">
      <c r="A380" s="120"/>
      <c r="B380" s="120">
        <v>364</v>
      </c>
    </row>
    <row r="381" spans="1:2">
      <c r="A381" s="120">
        <v>27</v>
      </c>
      <c r="B381" s="120">
        <v>365</v>
      </c>
    </row>
    <row r="382" spans="1:2">
      <c r="A382" s="120"/>
      <c r="B382" s="120">
        <v>366</v>
      </c>
    </row>
    <row r="383" spans="1:2">
      <c r="A383" s="120"/>
      <c r="B383" s="120">
        <v>367</v>
      </c>
    </row>
    <row r="384" spans="1:2">
      <c r="A384" s="120"/>
      <c r="B384" s="120">
        <v>368</v>
      </c>
    </row>
    <row r="385" spans="1:2">
      <c r="A385" s="120"/>
      <c r="B385" s="120">
        <v>369</v>
      </c>
    </row>
    <row r="386" spans="1:2">
      <c r="A386" s="120"/>
      <c r="B386" s="120">
        <v>370</v>
      </c>
    </row>
    <row r="387" spans="1:2">
      <c r="A387" s="120"/>
      <c r="B387" s="120">
        <v>371</v>
      </c>
    </row>
    <row r="388" spans="1:2">
      <c r="A388" s="120"/>
      <c r="B388" s="120">
        <v>372</v>
      </c>
    </row>
    <row r="389" spans="1:2">
      <c r="A389" s="120"/>
      <c r="B389" s="120">
        <v>373</v>
      </c>
    </row>
    <row r="390" spans="1:2">
      <c r="A390" s="120"/>
      <c r="B390" s="120">
        <v>374</v>
      </c>
    </row>
    <row r="391" spans="1:2">
      <c r="A391" s="120"/>
      <c r="B391" s="120">
        <v>375</v>
      </c>
    </row>
    <row r="392" spans="1:2">
      <c r="A392" s="120"/>
      <c r="B392" s="120">
        <v>376</v>
      </c>
    </row>
    <row r="393" spans="1:2">
      <c r="A393" s="120"/>
      <c r="B393" s="120">
        <v>377</v>
      </c>
    </row>
    <row r="394" spans="1:2">
      <c r="A394" s="120"/>
      <c r="B394" s="120">
        <v>378</v>
      </c>
    </row>
    <row r="395" spans="1:2">
      <c r="A395" s="120">
        <v>28</v>
      </c>
      <c r="B395" s="120">
        <v>379</v>
      </c>
    </row>
    <row r="396" spans="1:2">
      <c r="A396" s="120"/>
      <c r="B396" s="120">
        <v>380</v>
      </c>
    </row>
    <row r="397" spans="1:2">
      <c r="A397" s="120"/>
      <c r="B397" s="120">
        <v>381</v>
      </c>
    </row>
    <row r="398" spans="1:2">
      <c r="A398" s="120"/>
      <c r="B398" s="120">
        <v>382</v>
      </c>
    </row>
    <row r="399" spans="1:2">
      <c r="A399" s="120"/>
      <c r="B399" s="120">
        <v>383</v>
      </c>
    </row>
    <row r="400" spans="1:2">
      <c r="A400" s="120"/>
      <c r="B400" s="120">
        <v>384</v>
      </c>
    </row>
    <row r="401" spans="1:2">
      <c r="A401" s="120"/>
      <c r="B401" s="120">
        <v>385</v>
      </c>
    </row>
    <row r="402" spans="1:2">
      <c r="A402" s="120"/>
      <c r="B402" s="120">
        <v>386</v>
      </c>
    </row>
    <row r="403" spans="1:2">
      <c r="A403" s="120"/>
      <c r="B403" s="120">
        <v>387</v>
      </c>
    </row>
    <row r="404" spans="1:2">
      <c r="A404" s="120"/>
      <c r="B404" s="120">
        <v>388</v>
      </c>
    </row>
    <row r="405" spans="1:2">
      <c r="A405" s="120"/>
      <c r="B405" s="120">
        <v>389</v>
      </c>
    </row>
    <row r="406" spans="1:2">
      <c r="A406" s="120"/>
      <c r="B406" s="120">
        <v>390</v>
      </c>
    </row>
    <row r="407" spans="1:2">
      <c r="A407" s="120"/>
      <c r="B407" s="120">
        <v>391</v>
      </c>
    </row>
    <row r="408" spans="1:2">
      <c r="A408" s="120"/>
      <c r="B408" s="120">
        <v>392</v>
      </c>
    </row>
    <row r="409" spans="1:2">
      <c r="A409" s="10">
        <v>29</v>
      </c>
      <c r="B409" s="10">
        <v>393</v>
      </c>
    </row>
    <row r="410" spans="1:2">
      <c r="A410" s="10"/>
      <c r="B410" s="10">
        <v>394</v>
      </c>
    </row>
    <row r="411" spans="1:2">
      <c r="A411" s="10"/>
      <c r="B411" s="10">
        <v>395</v>
      </c>
    </row>
    <row r="412" spans="1:2">
      <c r="A412" s="10"/>
      <c r="B412" s="10">
        <v>396</v>
      </c>
    </row>
    <row r="413" spans="1:2">
      <c r="A413" s="10"/>
      <c r="B413" s="10">
        <v>397</v>
      </c>
    </row>
    <row r="414" spans="1:2">
      <c r="A414" s="10"/>
      <c r="B414" s="10">
        <v>398</v>
      </c>
    </row>
    <row r="415" spans="1:2">
      <c r="A415" s="10"/>
      <c r="B415" s="10">
        <v>399</v>
      </c>
    </row>
    <row r="416" spans="1:2">
      <c r="A416" s="10"/>
      <c r="B416" s="10">
        <v>400</v>
      </c>
    </row>
    <row r="417" spans="1:2">
      <c r="A417" s="10"/>
      <c r="B417" s="10">
        <v>401</v>
      </c>
    </row>
    <row r="418" spans="1:2">
      <c r="A418" s="10"/>
      <c r="B418" s="10">
        <v>402</v>
      </c>
    </row>
    <row r="419" spans="1:2">
      <c r="A419" s="10"/>
      <c r="B419" s="10">
        <v>403</v>
      </c>
    </row>
    <row r="420" spans="1:2">
      <c r="A420" s="10"/>
      <c r="B420" s="10">
        <v>404</v>
      </c>
    </row>
    <row r="421" spans="1:2">
      <c r="A421" s="10"/>
      <c r="B421" s="10">
        <v>405</v>
      </c>
    </row>
    <row r="422" spans="1:2">
      <c r="A422" s="10"/>
      <c r="B422" s="10">
        <v>406</v>
      </c>
    </row>
    <row r="423" spans="1:2">
      <c r="A423" s="10">
        <v>30</v>
      </c>
      <c r="B423" s="10">
        <v>407</v>
      </c>
    </row>
    <row r="424" spans="1:2">
      <c r="A424" s="10"/>
      <c r="B424" s="10">
        <v>408</v>
      </c>
    </row>
    <row r="425" spans="1:2">
      <c r="A425" s="10"/>
      <c r="B425" s="10">
        <v>409</v>
      </c>
    </row>
    <row r="426" spans="1:2">
      <c r="A426" s="120"/>
      <c r="B426" s="120">
        <v>410</v>
      </c>
    </row>
    <row r="427" spans="1:2">
      <c r="A427" s="120"/>
      <c r="B427" s="120">
        <v>411</v>
      </c>
    </row>
    <row r="428" spans="1:2">
      <c r="A428" s="120"/>
      <c r="B428" s="120">
        <v>412</v>
      </c>
    </row>
    <row r="429" spans="1:2">
      <c r="A429" s="120"/>
      <c r="B429" s="120">
        <v>413</v>
      </c>
    </row>
    <row r="430" spans="1:2">
      <c r="A430" s="120"/>
      <c r="B430" s="120">
        <v>414</v>
      </c>
    </row>
    <row r="431" spans="1:2">
      <c r="A431" s="120"/>
      <c r="B431" s="120">
        <v>415</v>
      </c>
    </row>
    <row r="432" spans="1:2">
      <c r="A432" s="120"/>
      <c r="B432" s="120">
        <v>416</v>
      </c>
    </row>
    <row r="433" spans="1:2">
      <c r="A433" s="120"/>
      <c r="B433" s="120">
        <v>417</v>
      </c>
    </row>
    <row r="434" spans="1:2">
      <c r="A434" s="120"/>
      <c r="B434" s="120">
        <v>418</v>
      </c>
    </row>
    <row r="435" spans="1:2">
      <c r="A435" s="120"/>
      <c r="B435" s="120">
        <v>419</v>
      </c>
    </row>
    <row r="436" spans="1:2">
      <c r="A436" s="120"/>
      <c r="B436" s="120">
        <v>420</v>
      </c>
    </row>
    <row r="437" spans="1:2">
      <c r="A437" s="120">
        <v>31</v>
      </c>
      <c r="B437" s="120">
        <v>421</v>
      </c>
    </row>
    <row r="438" spans="1:2">
      <c r="A438" s="120"/>
      <c r="B438" s="120">
        <v>422</v>
      </c>
    </row>
    <row r="439" spans="1:2">
      <c r="A439" s="120"/>
      <c r="B439" s="120">
        <v>423</v>
      </c>
    </row>
    <row r="440" spans="1:2">
      <c r="A440" s="120"/>
      <c r="B440" s="120">
        <v>424</v>
      </c>
    </row>
    <row r="441" spans="1:2">
      <c r="A441" s="120"/>
      <c r="B441" s="120">
        <v>425</v>
      </c>
    </row>
    <row r="442" spans="1:2">
      <c r="A442" s="120"/>
      <c r="B442" s="120">
        <v>426</v>
      </c>
    </row>
    <row r="443" spans="1:2">
      <c r="A443" s="120"/>
      <c r="B443" s="120">
        <v>427</v>
      </c>
    </row>
    <row r="444" spans="1:2">
      <c r="A444" s="120"/>
      <c r="B444" s="120">
        <v>428</v>
      </c>
    </row>
    <row r="445" spans="1:2">
      <c r="A445" s="120"/>
      <c r="B445" s="120">
        <v>429</v>
      </c>
    </row>
    <row r="446" spans="1:2">
      <c r="A446" s="120"/>
      <c r="B446" s="120">
        <v>430</v>
      </c>
    </row>
    <row r="447" spans="1:2">
      <c r="A447" s="120"/>
      <c r="B447" s="120">
        <v>431</v>
      </c>
    </row>
    <row r="448" spans="1:2">
      <c r="A448" s="120"/>
      <c r="B448" s="120">
        <v>432</v>
      </c>
    </row>
    <row r="449" spans="1:2">
      <c r="A449" s="120"/>
      <c r="B449" s="120">
        <v>433</v>
      </c>
    </row>
    <row r="450" spans="1:2">
      <c r="A450" s="120"/>
      <c r="B450" s="120">
        <v>434</v>
      </c>
    </row>
    <row r="451" spans="1:2">
      <c r="A451" s="120">
        <v>32</v>
      </c>
      <c r="B451" s="120">
        <v>435</v>
      </c>
    </row>
    <row r="452" spans="1:2">
      <c r="A452" s="120"/>
      <c r="B452" s="120">
        <v>436</v>
      </c>
    </row>
    <row r="453" spans="1:2">
      <c r="A453" s="120"/>
      <c r="B453" s="120">
        <v>437</v>
      </c>
    </row>
    <row r="454" spans="1:2">
      <c r="A454" s="120"/>
      <c r="B454" s="120">
        <v>438</v>
      </c>
    </row>
    <row r="455" spans="1:2">
      <c r="A455" s="120"/>
      <c r="B455" s="120">
        <v>439</v>
      </c>
    </row>
    <row r="456" spans="1:2">
      <c r="A456" s="120"/>
      <c r="B456" s="120">
        <v>440</v>
      </c>
    </row>
    <row r="457" spans="1:2">
      <c r="A457" s="120"/>
      <c r="B457" s="120">
        <v>441</v>
      </c>
    </row>
    <row r="458" spans="1:2">
      <c r="A458" s="120"/>
      <c r="B458" s="120">
        <v>442</v>
      </c>
    </row>
    <row r="459" spans="1:2">
      <c r="A459" s="120"/>
      <c r="B459" s="120">
        <v>443</v>
      </c>
    </row>
    <row r="460" spans="1:2">
      <c r="A460" s="120"/>
      <c r="B460" s="120">
        <v>444</v>
      </c>
    </row>
    <row r="461" spans="1:2">
      <c r="A461" s="120"/>
      <c r="B461" s="120">
        <v>445</v>
      </c>
    </row>
    <row r="462" spans="1:2">
      <c r="A462" s="120"/>
      <c r="B462" s="120">
        <v>446</v>
      </c>
    </row>
    <row r="463" spans="1:2">
      <c r="A463" s="120"/>
      <c r="B463" s="120">
        <v>447</v>
      </c>
    </row>
    <row r="464" spans="1:2">
      <c r="A464" s="120"/>
      <c r="B464" s="120">
        <v>448</v>
      </c>
    </row>
    <row r="465" spans="1:2">
      <c r="A465" s="120">
        <v>33</v>
      </c>
      <c r="B465" s="120">
        <v>449</v>
      </c>
    </row>
    <row r="466" spans="1:2">
      <c r="A466" s="120"/>
      <c r="B466" s="120">
        <v>450</v>
      </c>
    </row>
    <row r="467" spans="1:2">
      <c r="A467" s="120"/>
      <c r="B467" s="120">
        <v>451</v>
      </c>
    </row>
    <row r="468" spans="1:2">
      <c r="A468" s="120"/>
      <c r="B468" s="120">
        <v>452</v>
      </c>
    </row>
    <row r="469" spans="1:2">
      <c r="A469" s="120"/>
      <c r="B469" s="120">
        <v>453</v>
      </c>
    </row>
    <row r="470" spans="1:2">
      <c r="A470" s="120"/>
      <c r="B470" s="120">
        <v>454</v>
      </c>
    </row>
    <row r="471" spans="1:2">
      <c r="A471" s="120"/>
      <c r="B471" s="120">
        <v>455</v>
      </c>
    </row>
    <row r="472" spans="1:2">
      <c r="A472" s="120"/>
      <c r="B472" s="120">
        <v>456</v>
      </c>
    </row>
    <row r="473" spans="1:2">
      <c r="A473" s="120"/>
      <c r="B473" s="120">
        <v>457</v>
      </c>
    </row>
    <row r="474" spans="1:2">
      <c r="A474" s="120"/>
      <c r="B474" s="120">
        <v>458</v>
      </c>
    </row>
    <row r="475" spans="1:2">
      <c r="A475" s="120"/>
      <c r="B475" s="120">
        <v>459</v>
      </c>
    </row>
    <row r="476" spans="1:2">
      <c r="A476" s="120"/>
      <c r="B476" s="120">
        <v>460</v>
      </c>
    </row>
    <row r="477" spans="1:2">
      <c r="A477" s="120"/>
      <c r="B477" s="120">
        <v>461</v>
      </c>
    </row>
    <row r="478" spans="1:2">
      <c r="A478" s="120"/>
      <c r="B478" s="120">
        <v>462</v>
      </c>
    </row>
    <row r="479" spans="1:2">
      <c r="A479" s="120">
        <v>34</v>
      </c>
      <c r="B479" s="120">
        <v>463</v>
      </c>
    </row>
    <row r="480" spans="1:2">
      <c r="A480" s="120"/>
      <c r="B480" s="120">
        <v>464</v>
      </c>
    </row>
    <row r="481" spans="1:2">
      <c r="A481" s="120"/>
      <c r="B481" s="120">
        <v>465</v>
      </c>
    </row>
    <row r="482" spans="1:2">
      <c r="A482" s="120"/>
      <c r="B482" s="120">
        <v>466</v>
      </c>
    </row>
    <row r="483" spans="1:2">
      <c r="A483" s="120"/>
      <c r="B483" s="120">
        <v>467</v>
      </c>
    </row>
    <row r="484" spans="1:2">
      <c r="A484" s="120"/>
      <c r="B484" s="120">
        <v>468</v>
      </c>
    </row>
    <row r="485" spans="1:2">
      <c r="A485" s="120"/>
      <c r="B485" s="120">
        <v>469</v>
      </c>
    </row>
    <row r="486" spans="1:2">
      <c r="A486" s="120"/>
      <c r="B486" s="120">
        <v>470</v>
      </c>
    </row>
    <row r="487" spans="1:2">
      <c r="A487" s="120"/>
      <c r="B487" s="120">
        <v>471</v>
      </c>
    </row>
    <row r="488" spans="1:2">
      <c r="A488" s="120"/>
      <c r="B488" s="120">
        <v>472</v>
      </c>
    </row>
    <row r="489" spans="1:2">
      <c r="A489" s="120"/>
      <c r="B489" s="120">
        <v>473</v>
      </c>
    </row>
    <row r="490" spans="1:2">
      <c r="A490" s="120"/>
      <c r="B490" s="120">
        <v>474</v>
      </c>
    </row>
    <row r="491" spans="1:2">
      <c r="A491" s="120"/>
      <c r="B491" s="120">
        <v>475</v>
      </c>
    </row>
    <row r="492" spans="1:2">
      <c r="A492" s="120"/>
      <c r="B492" s="120">
        <v>476</v>
      </c>
    </row>
    <row r="493" spans="1:2">
      <c r="A493" s="120">
        <v>35</v>
      </c>
      <c r="B493" s="120">
        <v>477</v>
      </c>
    </row>
    <row r="494" spans="1:2">
      <c r="A494" s="120"/>
      <c r="B494" s="120">
        <v>478</v>
      </c>
    </row>
    <row r="495" spans="1:2">
      <c r="A495" s="120"/>
      <c r="B495" s="120">
        <v>479</v>
      </c>
    </row>
    <row r="496" spans="1:2">
      <c r="A496" s="120"/>
      <c r="B496" s="120">
        <v>480</v>
      </c>
    </row>
    <row r="497" spans="1:2">
      <c r="A497" s="120"/>
      <c r="B497" s="120">
        <v>481</v>
      </c>
    </row>
    <row r="498" spans="1:2">
      <c r="A498" s="120"/>
      <c r="B498" s="120">
        <v>482</v>
      </c>
    </row>
    <row r="499" spans="1:2">
      <c r="A499" s="120"/>
      <c r="B499" s="120">
        <v>483</v>
      </c>
    </row>
    <row r="500" spans="1:2">
      <c r="A500" s="120"/>
      <c r="B500" s="120">
        <v>484</v>
      </c>
    </row>
    <row r="501" spans="1:2">
      <c r="A501" s="120"/>
      <c r="B501" s="120">
        <v>485</v>
      </c>
    </row>
    <row r="502" spans="1:2">
      <c r="A502" s="120"/>
      <c r="B502" s="120">
        <v>486</v>
      </c>
    </row>
    <row r="503" spans="1:2">
      <c r="A503" s="120"/>
      <c r="B503" s="120">
        <v>487</v>
      </c>
    </row>
    <row r="504" spans="1:2">
      <c r="A504" s="120"/>
      <c r="B504" s="120">
        <v>488</v>
      </c>
    </row>
    <row r="505" spans="1:2">
      <c r="A505" s="120"/>
      <c r="B505" s="120">
        <v>489</v>
      </c>
    </row>
    <row r="506" spans="1:2">
      <c r="A506" s="120"/>
      <c r="B506" s="120">
        <v>490</v>
      </c>
    </row>
    <row r="507" spans="1:2">
      <c r="A507" s="10">
        <v>36</v>
      </c>
      <c r="B507" s="10">
        <v>491</v>
      </c>
    </row>
    <row r="508" spans="1:2">
      <c r="A508" s="10"/>
      <c r="B508" s="10">
        <v>492</v>
      </c>
    </row>
    <row r="509" spans="1:2">
      <c r="A509" s="10"/>
      <c r="B509" s="10">
        <v>493</v>
      </c>
    </row>
    <row r="510" spans="1:2">
      <c r="A510" s="10"/>
      <c r="B510" s="10">
        <v>494</v>
      </c>
    </row>
    <row r="511" spans="1:2">
      <c r="A511" s="10"/>
      <c r="B511" s="10">
        <v>495</v>
      </c>
    </row>
    <row r="512" spans="1:2">
      <c r="A512" s="10"/>
      <c r="B512" s="10">
        <v>496</v>
      </c>
    </row>
    <row r="513" spans="1:2">
      <c r="A513" s="10"/>
      <c r="B513" s="10">
        <v>497</v>
      </c>
    </row>
    <row r="514" spans="1:2">
      <c r="A514" s="10"/>
      <c r="B514" s="10">
        <v>498</v>
      </c>
    </row>
    <row r="515" spans="1:2">
      <c r="A515" s="10"/>
      <c r="B515" s="10">
        <v>499</v>
      </c>
    </row>
    <row r="516" spans="1:2">
      <c r="A516" s="10"/>
      <c r="B516" s="10">
        <v>500</v>
      </c>
    </row>
    <row r="517" spans="1:2">
      <c r="A517" s="10"/>
      <c r="B517" s="10">
        <v>501</v>
      </c>
    </row>
    <row r="518" spans="1:2">
      <c r="A518" s="10"/>
      <c r="B518" s="10">
        <v>502</v>
      </c>
    </row>
    <row r="519" spans="1:2">
      <c r="A519" s="10"/>
      <c r="B519" s="10">
        <v>503</v>
      </c>
    </row>
    <row r="520" spans="1:2">
      <c r="A520" s="10"/>
      <c r="B520" s="10">
        <v>504</v>
      </c>
    </row>
    <row r="521" spans="1:2">
      <c r="A521" s="10">
        <v>37</v>
      </c>
      <c r="B521" s="10">
        <v>505</v>
      </c>
    </row>
    <row r="522" spans="1:2">
      <c r="A522" s="10"/>
      <c r="B522" s="10">
        <v>506</v>
      </c>
    </row>
    <row r="523" spans="1:2">
      <c r="A523" s="10"/>
      <c r="B523" s="10">
        <v>507</v>
      </c>
    </row>
    <row r="524" spans="1:2">
      <c r="A524" s="120"/>
      <c r="B524" s="120">
        <v>508</v>
      </c>
    </row>
    <row r="525" spans="1:2">
      <c r="A525" s="120"/>
      <c r="B525" s="120">
        <v>509</v>
      </c>
    </row>
    <row r="526" spans="1:2">
      <c r="A526" s="120"/>
      <c r="B526" s="120">
        <v>510</v>
      </c>
    </row>
    <row r="527" spans="1:2">
      <c r="A527" s="120"/>
      <c r="B527" s="120">
        <v>511</v>
      </c>
    </row>
    <row r="528" spans="1:2">
      <c r="A528" s="120"/>
      <c r="B528" s="120">
        <v>512</v>
      </c>
    </row>
    <row r="529" spans="1:2">
      <c r="A529" s="120"/>
      <c r="B529" s="120">
        <v>513</v>
      </c>
    </row>
    <row r="530" spans="1:2">
      <c r="A530" s="120"/>
      <c r="B530" s="120">
        <v>514</v>
      </c>
    </row>
    <row r="531" spans="1:2">
      <c r="A531" s="120"/>
      <c r="B531" s="120">
        <v>515</v>
      </c>
    </row>
    <row r="532" spans="1:2">
      <c r="A532" s="120"/>
      <c r="B532" s="120">
        <v>516</v>
      </c>
    </row>
    <row r="533" spans="1:2">
      <c r="A533" s="120"/>
      <c r="B533" s="120">
        <v>517</v>
      </c>
    </row>
    <row r="534" spans="1:2">
      <c r="A534" s="120"/>
      <c r="B534" s="120">
        <v>518</v>
      </c>
    </row>
    <row r="535" spans="1:2">
      <c r="A535" s="120">
        <v>38</v>
      </c>
      <c r="B535" s="120">
        <v>519</v>
      </c>
    </row>
    <row r="536" spans="1:2">
      <c r="A536" s="120"/>
      <c r="B536" s="120">
        <v>520</v>
      </c>
    </row>
    <row r="537" spans="1:2">
      <c r="A537" s="120"/>
      <c r="B537" s="120">
        <v>521</v>
      </c>
    </row>
    <row r="538" spans="1:2">
      <c r="A538" s="120"/>
      <c r="B538" s="120">
        <v>522</v>
      </c>
    </row>
    <row r="539" spans="1:2">
      <c r="A539" s="120"/>
      <c r="B539" s="120">
        <v>523</v>
      </c>
    </row>
    <row r="540" spans="1:2">
      <c r="A540" s="120"/>
      <c r="B540" s="120">
        <v>524</v>
      </c>
    </row>
    <row r="541" spans="1:2">
      <c r="A541" s="120"/>
      <c r="B541" s="120">
        <v>525</v>
      </c>
    </row>
    <row r="542" spans="1:2">
      <c r="A542" s="120"/>
      <c r="B542" s="120">
        <v>526</v>
      </c>
    </row>
    <row r="543" spans="1:2">
      <c r="A543" s="120"/>
      <c r="B543" s="120">
        <v>527</v>
      </c>
    </row>
    <row r="544" spans="1:2">
      <c r="A544" s="120"/>
      <c r="B544" s="120">
        <v>528</v>
      </c>
    </row>
    <row r="545" spans="1:2">
      <c r="A545" s="120"/>
      <c r="B545" s="120">
        <v>529</v>
      </c>
    </row>
    <row r="546" spans="1:2">
      <c r="A546" s="120"/>
      <c r="B546" s="120">
        <v>530</v>
      </c>
    </row>
    <row r="547" spans="1:2">
      <c r="A547" s="120"/>
      <c r="B547" s="120">
        <v>531</v>
      </c>
    </row>
    <row r="548" spans="1:2">
      <c r="A548" s="120"/>
      <c r="B548" s="120">
        <v>532</v>
      </c>
    </row>
    <row r="549" spans="1:2">
      <c r="A549" s="120">
        <v>39</v>
      </c>
      <c r="B549" s="120">
        <v>533</v>
      </c>
    </row>
    <row r="550" spans="1:2">
      <c r="A550" s="120"/>
      <c r="B550" s="120">
        <v>534</v>
      </c>
    </row>
    <row r="551" spans="1:2">
      <c r="A551" s="120"/>
      <c r="B551" s="120">
        <v>535</v>
      </c>
    </row>
    <row r="552" spans="1:2">
      <c r="A552" s="120"/>
      <c r="B552" s="120">
        <v>536</v>
      </c>
    </row>
    <row r="553" spans="1:2">
      <c r="A553" s="120"/>
      <c r="B553" s="120">
        <v>537</v>
      </c>
    </row>
    <row r="554" spans="1:2">
      <c r="A554" s="120"/>
      <c r="B554" s="120">
        <v>538</v>
      </c>
    </row>
    <row r="555" spans="1:2">
      <c r="A555" s="120"/>
      <c r="B555" s="120">
        <v>539</v>
      </c>
    </row>
    <row r="556" spans="1:2">
      <c r="A556" s="120"/>
      <c r="B556" s="120">
        <v>540</v>
      </c>
    </row>
    <row r="557" spans="1:2">
      <c r="A557" s="120"/>
      <c r="B557" s="120">
        <v>541</v>
      </c>
    </row>
    <row r="558" spans="1:2">
      <c r="A558" s="120"/>
      <c r="B558" s="120">
        <v>542</v>
      </c>
    </row>
    <row r="559" spans="1:2">
      <c r="A559" s="120"/>
      <c r="B559" s="120">
        <v>543</v>
      </c>
    </row>
    <row r="560" spans="1:2">
      <c r="A560" s="120"/>
      <c r="B560" s="120">
        <v>544</v>
      </c>
    </row>
    <row r="561" spans="1:2">
      <c r="A561" s="120"/>
      <c r="B561" s="120">
        <v>545</v>
      </c>
    </row>
    <row r="562" spans="1:2">
      <c r="A562" s="120"/>
      <c r="B562" s="120">
        <v>546</v>
      </c>
    </row>
    <row r="563" spans="1:2">
      <c r="A563" s="120">
        <v>40</v>
      </c>
      <c r="B563" s="120">
        <v>547</v>
      </c>
    </row>
    <row r="564" spans="1:2">
      <c r="A564" s="120"/>
      <c r="B564" s="120">
        <v>548</v>
      </c>
    </row>
    <row r="565" spans="1:2">
      <c r="A565" s="120"/>
      <c r="B565" s="120">
        <v>549</v>
      </c>
    </row>
    <row r="566" spans="1:2">
      <c r="A566" s="120"/>
      <c r="B566" s="120">
        <v>550</v>
      </c>
    </row>
    <row r="567" spans="1:2">
      <c r="A567" s="120"/>
      <c r="B567" s="120">
        <v>551</v>
      </c>
    </row>
    <row r="568" spans="1:2">
      <c r="A568" s="120"/>
      <c r="B568" s="120">
        <v>552</v>
      </c>
    </row>
    <row r="569" spans="1:2">
      <c r="A569" s="120"/>
      <c r="B569" s="120">
        <v>553</v>
      </c>
    </row>
    <row r="570" spans="1:2">
      <c r="A570" s="120"/>
      <c r="B570" s="120">
        <v>554</v>
      </c>
    </row>
    <row r="571" spans="1:2">
      <c r="A571" s="120"/>
      <c r="B571" s="120">
        <v>555</v>
      </c>
    </row>
    <row r="572" spans="1:2">
      <c r="A572" s="120"/>
      <c r="B572" s="120">
        <v>556</v>
      </c>
    </row>
    <row r="573" spans="1:2">
      <c r="A573" s="120"/>
      <c r="B573" s="120">
        <v>557</v>
      </c>
    </row>
    <row r="574" spans="1:2">
      <c r="A574" s="120"/>
      <c r="B574" s="120">
        <v>558</v>
      </c>
    </row>
    <row r="575" spans="1:2">
      <c r="A575" s="120"/>
      <c r="B575" s="120">
        <v>559</v>
      </c>
    </row>
    <row r="576" spans="1:2">
      <c r="A576" s="120"/>
      <c r="B576" s="120">
        <v>560</v>
      </c>
    </row>
    <row r="577" spans="1:2">
      <c r="A577" s="120">
        <v>41</v>
      </c>
      <c r="B577" s="120">
        <v>561</v>
      </c>
    </row>
    <row r="578" spans="1:2">
      <c r="A578" s="120"/>
      <c r="B578" s="120">
        <v>562</v>
      </c>
    </row>
    <row r="579" spans="1:2">
      <c r="A579" s="120"/>
      <c r="B579" s="120">
        <v>563</v>
      </c>
    </row>
    <row r="580" spans="1:2">
      <c r="A580" s="120"/>
      <c r="B580" s="120">
        <v>564</v>
      </c>
    </row>
    <row r="581" spans="1:2">
      <c r="A581" s="120"/>
      <c r="B581" s="120">
        <v>565</v>
      </c>
    </row>
    <row r="582" spans="1:2">
      <c r="A582" s="120"/>
      <c r="B582" s="120">
        <v>566</v>
      </c>
    </row>
    <row r="583" spans="1:2">
      <c r="A583" s="120"/>
      <c r="B583" s="120">
        <v>567</v>
      </c>
    </row>
    <row r="584" spans="1:2">
      <c r="A584" s="120"/>
      <c r="B584" s="120">
        <v>568</v>
      </c>
    </row>
    <row r="585" spans="1:2">
      <c r="A585" s="120"/>
      <c r="B585" s="120">
        <v>569</v>
      </c>
    </row>
    <row r="586" spans="1:2">
      <c r="A586" s="120"/>
      <c r="B586" s="120">
        <v>570</v>
      </c>
    </row>
    <row r="587" spans="1:2">
      <c r="A587" s="120"/>
      <c r="B587" s="120">
        <v>571</v>
      </c>
    </row>
    <row r="588" spans="1:2">
      <c r="A588" s="120"/>
      <c r="B588" s="120">
        <v>572</v>
      </c>
    </row>
    <row r="589" spans="1:2">
      <c r="A589" s="120"/>
      <c r="B589" s="120">
        <v>573</v>
      </c>
    </row>
    <row r="590" spans="1:2">
      <c r="A590" s="120"/>
      <c r="B590" s="120">
        <v>574</v>
      </c>
    </row>
    <row r="591" spans="1:2">
      <c r="A591" s="120">
        <v>42</v>
      </c>
      <c r="B591" s="120">
        <v>575</v>
      </c>
    </row>
    <row r="592" spans="1:2">
      <c r="A592" s="120"/>
      <c r="B592" s="120">
        <v>576</v>
      </c>
    </row>
    <row r="593" spans="1:2">
      <c r="A593" s="120"/>
      <c r="B593" s="120">
        <v>577</v>
      </c>
    </row>
    <row r="594" spans="1:2">
      <c r="A594" s="120"/>
      <c r="B594" s="120">
        <v>578</v>
      </c>
    </row>
    <row r="595" spans="1:2">
      <c r="A595" s="120"/>
      <c r="B595" s="120">
        <v>579</v>
      </c>
    </row>
    <row r="596" spans="1:2">
      <c r="A596" s="120"/>
      <c r="B596" s="120">
        <v>580</v>
      </c>
    </row>
    <row r="597" spans="1:2">
      <c r="A597" s="120"/>
      <c r="B597" s="120">
        <v>581</v>
      </c>
    </row>
    <row r="598" spans="1:2">
      <c r="A598" s="120"/>
      <c r="B598" s="120">
        <v>582</v>
      </c>
    </row>
    <row r="599" spans="1:2">
      <c r="A599" s="120"/>
      <c r="B599" s="120">
        <v>583</v>
      </c>
    </row>
    <row r="600" spans="1:2">
      <c r="A600" s="120"/>
      <c r="B600" s="120">
        <v>584</v>
      </c>
    </row>
    <row r="601" spans="1:2">
      <c r="A601" s="120"/>
      <c r="B601" s="120">
        <v>585</v>
      </c>
    </row>
    <row r="602" spans="1:2">
      <c r="A602" s="120"/>
      <c r="B602" s="120">
        <v>586</v>
      </c>
    </row>
    <row r="603" spans="1:2">
      <c r="A603" s="120"/>
      <c r="B603" s="120">
        <v>587</v>
      </c>
    </row>
    <row r="604" spans="1:2">
      <c r="A604" s="120"/>
      <c r="B604" s="120">
        <v>588</v>
      </c>
    </row>
    <row r="605" spans="1:2">
      <c r="A605" s="10">
        <v>43</v>
      </c>
      <c r="B605" s="10">
        <v>589</v>
      </c>
    </row>
    <row r="606" spans="1:2">
      <c r="A606" s="10"/>
      <c r="B606" s="10">
        <v>590</v>
      </c>
    </row>
    <row r="607" spans="1:2">
      <c r="A607" s="10"/>
      <c r="B607" s="10">
        <v>591</v>
      </c>
    </row>
    <row r="608" spans="1:2">
      <c r="A608" s="10"/>
      <c r="B608" s="10">
        <v>592</v>
      </c>
    </row>
    <row r="609" spans="1:2">
      <c r="A609" s="10"/>
      <c r="B609" s="10">
        <v>593</v>
      </c>
    </row>
    <row r="610" spans="1:2">
      <c r="A610" s="10"/>
      <c r="B610" s="10">
        <v>594</v>
      </c>
    </row>
    <row r="611" spans="1:2">
      <c r="A611" s="10"/>
      <c r="B611" s="10">
        <v>595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Visuomenės</vt:lpstr>
      <vt:lpstr>Švietimo</vt:lpstr>
      <vt:lpstr>Ekonominiai</vt:lpstr>
      <vt:lpstr>Aplinkos</vt:lpstr>
      <vt:lpstr>Žemėlapis</vt:lpstr>
      <vt:lpstr>V1 Backend</vt:lpstr>
      <vt:lpstr>V2 Backend</vt:lpstr>
      <vt:lpstr>Plungės dinaminiai</vt:lpstr>
      <vt:lpstr>V3 Backend</vt:lpstr>
      <vt:lpstr>V5 data</vt:lpstr>
      <vt:lpstr>V5 rank data</vt:lpstr>
      <vt:lpstr>V5 new rank</vt:lpstr>
      <vt:lpstr>V5 rank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Vytautas Matiukas</dc:creator>
  <cp:lastModifiedBy>Vytautas Matiukas</cp:lastModifiedBy>
  <dcterms:created xsi:type="dcterms:W3CDTF">2020-06-30T08:57:50Z</dcterms:created>
  <dcterms:modified xsi:type="dcterms:W3CDTF">2020-12-17T19:36:56Z</dcterms:modified>
</cp:coreProperties>
</file>